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8_{CD86FE12-2C1D-4E56-A8D7-04374C784B5F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Смета 12 гр. ТЕР МО" sheetId="5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'Смета 12 гр. ТЕР МО'!$36:$36</definedName>
    <definedName name="_xlnm.Print_Area" localSheetId="0">'Смета 12 гр. ТЕР МО'!$A$1:$L$1070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8" i="5" l="1"/>
  <c r="I1065" i="5"/>
  <c r="D1068" i="5"/>
  <c r="D1065" i="5"/>
  <c r="C1062" i="5"/>
  <c r="C1061" i="5"/>
  <c r="C1060" i="5"/>
  <c r="Z1044" i="5"/>
  <c r="Y1044" i="5"/>
  <c r="X1044" i="5"/>
  <c r="G1043" i="5"/>
  <c r="E1043" i="5"/>
  <c r="J1042" i="5"/>
  <c r="F1042" i="5"/>
  <c r="E1042" i="5"/>
  <c r="J1041" i="5"/>
  <c r="F1041" i="5"/>
  <c r="E1041" i="5"/>
  <c r="J1040" i="5"/>
  <c r="G1040" i="5"/>
  <c r="F1040" i="5"/>
  <c r="J1039" i="5"/>
  <c r="G1039" i="5"/>
  <c r="F1039" i="5"/>
  <c r="J1038" i="5"/>
  <c r="G1038" i="5"/>
  <c r="F1038" i="5"/>
  <c r="J1037" i="5"/>
  <c r="G1037" i="5"/>
  <c r="F1037" i="5"/>
  <c r="F1036" i="5"/>
  <c r="D1036" i="5"/>
  <c r="I1036" i="5"/>
  <c r="C1036" i="5"/>
  <c r="A1036" i="5"/>
  <c r="Z1035" i="5"/>
  <c r="Y1035" i="5"/>
  <c r="X1035" i="5"/>
  <c r="G1034" i="5"/>
  <c r="E1034" i="5"/>
  <c r="J1033" i="5"/>
  <c r="F1033" i="5"/>
  <c r="E1033" i="5"/>
  <c r="J1032" i="5"/>
  <c r="F1032" i="5"/>
  <c r="E1032" i="5"/>
  <c r="J1031" i="5"/>
  <c r="G1031" i="5"/>
  <c r="F1031" i="5"/>
  <c r="J1030" i="5"/>
  <c r="G1030" i="5"/>
  <c r="F1030" i="5"/>
  <c r="J1029" i="5"/>
  <c r="G1029" i="5"/>
  <c r="F1029" i="5"/>
  <c r="J1028" i="5"/>
  <c r="G1028" i="5"/>
  <c r="F1028" i="5"/>
  <c r="F1027" i="5"/>
  <c r="D1027" i="5"/>
  <c r="I1027" i="5"/>
  <c r="C1027" i="5"/>
  <c r="A1027" i="5"/>
  <c r="Z1026" i="5"/>
  <c r="Y1026" i="5"/>
  <c r="X1026" i="5"/>
  <c r="J1025" i="5"/>
  <c r="Z1025" i="5"/>
  <c r="Y1025" i="5"/>
  <c r="X1025" i="5"/>
  <c r="F1025" i="5"/>
  <c r="D1025" i="5"/>
  <c r="C1025" i="5"/>
  <c r="B1025" i="5"/>
  <c r="A1025" i="5"/>
  <c r="J1024" i="5"/>
  <c r="Z1024" i="5"/>
  <c r="Y1024" i="5"/>
  <c r="X1024" i="5"/>
  <c r="F1024" i="5"/>
  <c r="D1024" i="5"/>
  <c r="C1024" i="5"/>
  <c r="B1024" i="5"/>
  <c r="A1024" i="5"/>
  <c r="G1023" i="5"/>
  <c r="E1023" i="5"/>
  <c r="J1022" i="5"/>
  <c r="F1022" i="5"/>
  <c r="E1022" i="5"/>
  <c r="J1021" i="5"/>
  <c r="F1021" i="5"/>
  <c r="E1021" i="5"/>
  <c r="J1020" i="5"/>
  <c r="G1020" i="5"/>
  <c r="F1020" i="5"/>
  <c r="J1019" i="5"/>
  <c r="G1019" i="5"/>
  <c r="F1019" i="5"/>
  <c r="J1018" i="5"/>
  <c r="G1018" i="5"/>
  <c r="F1018" i="5"/>
  <c r="J1017" i="5"/>
  <c r="G1017" i="5"/>
  <c r="F1017" i="5"/>
  <c r="F1016" i="5"/>
  <c r="D1016" i="5"/>
  <c r="I1016" i="5"/>
  <c r="C1016" i="5"/>
  <c r="A1016" i="5"/>
  <c r="Z1015" i="5"/>
  <c r="Y1015" i="5"/>
  <c r="X1015" i="5"/>
  <c r="J1014" i="5"/>
  <c r="Z1014" i="5"/>
  <c r="Y1014" i="5"/>
  <c r="X1014" i="5"/>
  <c r="F1014" i="5"/>
  <c r="D1014" i="5"/>
  <c r="C1014" i="5"/>
  <c r="B1014" i="5"/>
  <c r="A1014" i="5"/>
  <c r="J1013" i="5"/>
  <c r="Z1013" i="5"/>
  <c r="Y1013" i="5"/>
  <c r="X1013" i="5"/>
  <c r="F1013" i="5"/>
  <c r="D1013" i="5"/>
  <c r="C1013" i="5"/>
  <c r="B1013" i="5"/>
  <c r="A1013" i="5"/>
  <c r="G1012" i="5"/>
  <c r="E1012" i="5"/>
  <c r="J1011" i="5"/>
  <c r="F1011" i="5"/>
  <c r="E1011" i="5"/>
  <c r="J1010" i="5"/>
  <c r="F1010" i="5"/>
  <c r="E1010" i="5"/>
  <c r="J1009" i="5"/>
  <c r="G1009" i="5"/>
  <c r="F1009" i="5"/>
  <c r="J1008" i="5"/>
  <c r="G1008" i="5"/>
  <c r="F1008" i="5"/>
  <c r="J1007" i="5"/>
  <c r="G1007" i="5"/>
  <c r="F1007" i="5"/>
  <c r="J1006" i="5"/>
  <c r="G1006" i="5"/>
  <c r="F1006" i="5"/>
  <c r="F1004" i="5"/>
  <c r="D1004" i="5"/>
  <c r="I1004" i="5"/>
  <c r="C1004" i="5"/>
  <c r="A1004" i="5"/>
  <c r="A1003" i="5"/>
  <c r="Z997" i="5"/>
  <c r="Y997" i="5"/>
  <c r="X997" i="5"/>
  <c r="J996" i="5"/>
  <c r="Z996" i="5"/>
  <c r="Y996" i="5"/>
  <c r="X996" i="5"/>
  <c r="F996" i="5"/>
  <c r="D996" i="5"/>
  <c r="C996" i="5"/>
  <c r="B996" i="5"/>
  <c r="A996" i="5"/>
  <c r="J995" i="5"/>
  <c r="Z995" i="5"/>
  <c r="Y995" i="5"/>
  <c r="X995" i="5"/>
  <c r="F995" i="5"/>
  <c r="D995" i="5"/>
  <c r="C995" i="5"/>
  <c r="B995" i="5"/>
  <c r="A995" i="5"/>
  <c r="J994" i="5"/>
  <c r="Z994" i="5"/>
  <c r="Y994" i="5"/>
  <c r="X994" i="5"/>
  <c r="F994" i="5"/>
  <c r="D994" i="5"/>
  <c r="C994" i="5"/>
  <c r="B994" i="5"/>
  <c r="A994" i="5"/>
  <c r="G993" i="5"/>
  <c r="E993" i="5"/>
  <c r="J992" i="5"/>
  <c r="F992" i="5"/>
  <c r="E992" i="5"/>
  <c r="J991" i="5"/>
  <c r="F991" i="5"/>
  <c r="E991" i="5"/>
  <c r="J990" i="5"/>
  <c r="G990" i="5"/>
  <c r="F990" i="5"/>
  <c r="J989" i="5"/>
  <c r="G989" i="5"/>
  <c r="F989" i="5"/>
  <c r="J988" i="5"/>
  <c r="G988" i="5"/>
  <c r="F988" i="5"/>
  <c r="F986" i="5"/>
  <c r="D986" i="5"/>
  <c r="I986" i="5"/>
  <c r="C986" i="5"/>
  <c r="A986" i="5"/>
  <c r="Z985" i="5"/>
  <c r="Y985" i="5"/>
  <c r="X985" i="5"/>
  <c r="J984" i="5"/>
  <c r="Z984" i="5"/>
  <c r="Y984" i="5"/>
  <c r="X984" i="5"/>
  <c r="F984" i="5"/>
  <c r="D984" i="5"/>
  <c r="C984" i="5"/>
  <c r="B984" i="5"/>
  <c r="A984" i="5"/>
  <c r="G983" i="5"/>
  <c r="E983" i="5"/>
  <c r="J982" i="5"/>
  <c r="F982" i="5"/>
  <c r="E982" i="5"/>
  <c r="J981" i="5"/>
  <c r="F981" i="5"/>
  <c r="E981" i="5"/>
  <c r="J980" i="5"/>
  <c r="G980" i="5"/>
  <c r="F980" i="5"/>
  <c r="J979" i="5"/>
  <c r="G979" i="5"/>
  <c r="F979" i="5"/>
  <c r="J978" i="5"/>
  <c r="G978" i="5"/>
  <c r="F978" i="5"/>
  <c r="J977" i="5"/>
  <c r="G977" i="5"/>
  <c r="F977" i="5"/>
  <c r="F975" i="5"/>
  <c r="D975" i="5"/>
  <c r="I975" i="5"/>
  <c r="C975" i="5"/>
  <c r="A975" i="5"/>
  <c r="Z974" i="5"/>
  <c r="Y974" i="5"/>
  <c r="X974" i="5"/>
  <c r="J973" i="5"/>
  <c r="Y973" i="5"/>
  <c r="X973" i="5"/>
  <c r="W973" i="5"/>
  <c r="F973" i="5"/>
  <c r="D973" i="5"/>
  <c r="B973" i="5"/>
  <c r="A973" i="5"/>
  <c r="J972" i="5"/>
  <c r="Z972" i="5"/>
  <c r="Y972" i="5"/>
  <c r="X972" i="5"/>
  <c r="F972" i="5"/>
  <c r="D972" i="5"/>
  <c r="C972" i="5"/>
  <c r="B972" i="5"/>
  <c r="A972" i="5"/>
  <c r="G971" i="5"/>
  <c r="E971" i="5"/>
  <c r="J970" i="5"/>
  <c r="F970" i="5"/>
  <c r="E970" i="5"/>
  <c r="J969" i="5"/>
  <c r="F969" i="5"/>
  <c r="E969" i="5"/>
  <c r="J968" i="5"/>
  <c r="G968" i="5"/>
  <c r="F968" i="5"/>
  <c r="J967" i="5"/>
  <c r="G967" i="5"/>
  <c r="F967" i="5"/>
  <c r="J966" i="5"/>
  <c r="G966" i="5"/>
  <c r="F966" i="5"/>
  <c r="J965" i="5"/>
  <c r="G965" i="5"/>
  <c r="F965" i="5"/>
  <c r="F963" i="5"/>
  <c r="D963" i="5"/>
  <c r="I963" i="5"/>
  <c r="C963" i="5"/>
  <c r="A963" i="5"/>
  <c r="Z962" i="5"/>
  <c r="Y962" i="5"/>
  <c r="X962" i="5"/>
  <c r="J961" i="5"/>
  <c r="Z961" i="5"/>
  <c r="Y961" i="5"/>
  <c r="X961" i="5"/>
  <c r="F961" i="5"/>
  <c r="D961" i="5"/>
  <c r="C961" i="5"/>
  <c r="B961" i="5"/>
  <c r="A961" i="5"/>
  <c r="J960" i="5"/>
  <c r="Y960" i="5"/>
  <c r="X960" i="5"/>
  <c r="W960" i="5"/>
  <c r="F960" i="5"/>
  <c r="D960" i="5"/>
  <c r="B960" i="5"/>
  <c r="A960" i="5"/>
  <c r="J959" i="5"/>
  <c r="Z959" i="5"/>
  <c r="Y959" i="5"/>
  <c r="X959" i="5"/>
  <c r="F959" i="5"/>
  <c r="D959" i="5"/>
  <c r="C959" i="5"/>
  <c r="B959" i="5"/>
  <c r="A959" i="5"/>
  <c r="G958" i="5"/>
  <c r="E958" i="5"/>
  <c r="J957" i="5"/>
  <c r="F957" i="5"/>
  <c r="E957" i="5"/>
  <c r="J956" i="5"/>
  <c r="F956" i="5"/>
  <c r="E956" i="5"/>
  <c r="J955" i="5"/>
  <c r="G955" i="5"/>
  <c r="F955" i="5"/>
  <c r="J954" i="5"/>
  <c r="G954" i="5"/>
  <c r="F954" i="5"/>
  <c r="J953" i="5"/>
  <c r="G953" i="5"/>
  <c r="F953" i="5"/>
  <c r="J952" i="5"/>
  <c r="G952" i="5"/>
  <c r="F952" i="5"/>
  <c r="F950" i="5"/>
  <c r="D950" i="5"/>
  <c r="I950" i="5"/>
  <c r="C950" i="5"/>
  <c r="A950" i="5"/>
  <c r="Z949" i="5"/>
  <c r="Y949" i="5"/>
  <c r="X949" i="5"/>
  <c r="J948" i="5"/>
  <c r="Y948" i="5"/>
  <c r="X948" i="5"/>
  <c r="W948" i="5"/>
  <c r="F948" i="5"/>
  <c r="D948" i="5"/>
  <c r="B948" i="5"/>
  <c r="A948" i="5"/>
  <c r="G947" i="5"/>
  <c r="E947" i="5"/>
  <c r="J946" i="5"/>
  <c r="F946" i="5"/>
  <c r="E946" i="5"/>
  <c r="J945" i="5"/>
  <c r="F945" i="5"/>
  <c r="E945" i="5"/>
  <c r="J944" i="5"/>
  <c r="G944" i="5"/>
  <c r="F944" i="5"/>
  <c r="J943" i="5"/>
  <c r="G943" i="5"/>
  <c r="F943" i="5"/>
  <c r="J942" i="5"/>
  <c r="G942" i="5"/>
  <c r="F942" i="5"/>
  <c r="J941" i="5"/>
  <c r="G941" i="5"/>
  <c r="F941" i="5"/>
  <c r="F939" i="5"/>
  <c r="D939" i="5"/>
  <c r="I939" i="5"/>
  <c r="C939" i="5"/>
  <c r="A939" i="5"/>
  <c r="Z938" i="5"/>
  <c r="Y938" i="5"/>
  <c r="X938" i="5"/>
  <c r="J937" i="5"/>
  <c r="Y937" i="5"/>
  <c r="X937" i="5"/>
  <c r="W937" i="5"/>
  <c r="F937" i="5"/>
  <c r="D937" i="5"/>
  <c r="B937" i="5"/>
  <c r="A937" i="5"/>
  <c r="J936" i="5"/>
  <c r="Z936" i="5"/>
  <c r="Y936" i="5"/>
  <c r="X936" i="5"/>
  <c r="F936" i="5"/>
  <c r="D936" i="5"/>
  <c r="C936" i="5"/>
  <c r="B936" i="5"/>
  <c r="A936" i="5"/>
  <c r="G935" i="5"/>
  <c r="E935" i="5"/>
  <c r="J934" i="5"/>
  <c r="F934" i="5"/>
  <c r="E934" i="5"/>
  <c r="J933" i="5"/>
  <c r="F933" i="5"/>
  <c r="E933" i="5"/>
  <c r="J932" i="5"/>
  <c r="G932" i="5"/>
  <c r="F932" i="5"/>
  <c r="J931" i="5"/>
  <c r="G931" i="5"/>
  <c r="F931" i="5"/>
  <c r="J930" i="5"/>
  <c r="G930" i="5"/>
  <c r="F930" i="5"/>
  <c r="J929" i="5"/>
  <c r="G929" i="5"/>
  <c r="F929" i="5"/>
  <c r="F927" i="5"/>
  <c r="D927" i="5"/>
  <c r="I927" i="5"/>
  <c r="C927" i="5"/>
  <c r="A927" i="5"/>
  <c r="Z926" i="5"/>
  <c r="Y926" i="5"/>
  <c r="X926" i="5"/>
  <c r="G925" i="5"/>
  <c r="E925" i="5"/>
  <c r="J924" i="5"/>
  <c r="F924" i="5"/>
  <c r="E924" i="5"/>
  <c r="J923" i="5"/>
  <c r="F923" i="5"/>
  <c r="E923" i="5"/>
  <c r="J922" i="5"/>
  <c r="G922" i="5"/>
  <c r="F922" i="5"/>
  <c r="J921" i="5"/>
  <c r="G921" i="5"/>
  <c r="F921" i="5"/>
  <c r="J920" i="5"/>
  <c r="G920" i="5"/>
  <c r="F920" i="5"/>
  <c r="F919" i="5"/>
  <c r="D919" i="5"/>
  <c r="I919" i="5"/>
  <c r="C919" i="5"/>
  <c r="A919" i="5"/>
  <c r="Z918" i="5"/>
  <c r="Y918" i="5"/>
  <c r="X918" i="5"/>
  <c r="G917" i="5"/>
  <c r="E917" i="5"/>
  <c r="J916" i="5"/>
  <c r="F916" i="5"/>
  <c r="E916" i="5"/>
  <c r="J915" i="5"/>
  <c r="F915" i="5"/>
  <c r="E915" i="5"/>
  <c r="J914" i="5"/>
  <c r="G914" i="5"/>
  <c r="F914" i="5"/>
  <c r="J913" i="5"/>
  <c r="G913" i="5"/>
  <c r="F913" i="5"/>
  <c r="J912" i="5"/>
  <c r="G912" i="5"/>
  <c r="F912" i="5"/>
  <c r="J911" i="5"/>
  <c r="G911" i="5"/>
  <c r="F911" i="5"/>
  <c r="F910" i="5"/>
  <c r="D910" i="5"/>
  <c r="I910" i="5"/>
  <c r="C910" i="5"/>
  <c r="A910" i="5"/>
  <c r="Z909" i="5"/>
  <c r="Y909" i="5"/>
  <c r="X909" i="5"/>
  <c r="G908" i="5"/>
  <c r="E908" i="5"/>
  <c r="J907" i="5"/>
  <c r="F907" i="5"/>
  <c r="E907" i="5"/>
  <c r="J906" i="5"/>
  <c r="F906" i="5"/>
  <c r="E906" i="5"/>
  <c r="J905" i="5"/>
  <c r="G905" i="5"/>
  <c r="F905" i="5"/>
  <c r="J904" i="5"/>
  <c r="G904" i="5"/>
  <c r="F904" i="5"/>
  <c r="J903" i="5"/>
  <c r="G903" i="5"/>
  <c r="F903" i="5"/>
  <c r="F901" i="5"/>
  <c r="D901" i="5"/>
  <c r="I901" i="5"/>
  <c r="C901" i="5"/>
  <c r="A901" i="5"/>
  <c r="Z900" i="5"/>
  <c r="Y900" i="5"/>
  <c r="X900" i="5"/>
  <c r="G899" i="5"/>
  <c r="E899" i="5"/>
  <c r="J898" i="5"/>
  <c r="F898" i="5"/>
  <c r="E898" i="5"/>
  <c r="J897" i="5"/>
  <c r="F897" i="5"/>
  <c r="E897" i="5"/>
  <c r="J896" i="5"/>
  <c r="G896" i="5"/>
  <c r="F896" i="5"/>
  <c r="J895" i="5"/>
  <c r="G895" i="5"/>
  <c r="F895" i="5"/>
  <c r="J894" i="5"/>
  <c r="G894" i="5"/>
  <c r="F894" i="5"/>
  <c r="J893" i="5"/>
  <c r="G893" i="5"/>
  <c r="F893" i="5"/>
  <c r="F891" i="5"/>
  <c r="D891" i="5"/>
  <c r="I891" i="5"/>
  <c r="C891" i="5"/>
  <c r="A891" i="5"/>
  <c r="Z890" i="5"/>
  <c r="Y890" i="5"/>
  <c r="X890" i="5"/>
  <c r="G889" i="5"/>
  <c r="E889" i="5"/>
  <c r="J888" i="5"/>
  <c r="F888" i="5"/>
  <c r="E888" i="5"/>
  <c r="J887" i="5"/>
  <c r="F887" i="5"/>
  <c r="E887" i="5"/>
  <c r="J886" i="5"/>
  <c r="G886" i="5"/>
  <c r="F886" i="5"/>
  <c r="J885" i="5"/>
  <c r="G885" i="5"/>
  <c r="F885" i="5"/>
  <c r="J884" i="5"/>
  <c r="G884" i="5"/>
  <c r="F884" i="5"/>
  <c r="J883" i="5"/>
  <c r="G883" i="5"/>
  <c r="F883" i="5"/>
  <c r="F881" i="5"/>
  <c r="D881" i="5"/>
  <c r="I881" i="5"/>
  <c r="C881" i="5"/>
  <c r="A881" i="5"/>
  <c r="Z880" i="5"/>
  <c r="Y880" i="5"/>
  <c r="X880" i="5"/>
  <c r="J879" i="5"/>
  <c r="Z879" i="5"/>
  <c r="Y879" i="5"/>
  <c r="X879" i="5"/>
  <c r="F879" i="5"/>
  <c r="D879" i="5"/>
  <c r="C879" i="5"/>
  <c r="B879" i="5"/>
  <c r="A879" i="5"/>
  <c r="G878" i="5"/>
  <c r="E878" i="5"/>
  <c r="J877" i="5"/>
  <c r="F877" i="5"/>
  <c r="E877" i="5"/>
  <c r="J876" i="5"/>
  <c r="F876" i="5"/>
  <c r="E876" i="5"/>
  <c r="J875" i="5"/>
  <c r="G875" i="5"/>
  <c r="F875" i="5"/>
  <c r="J874" i="5"/>
  <c r="G874" i="5"/>
  <c r="F874" i="5"/>
  <c r="J873" i="5"/>
  <c r="G873" i="5"/>
  <c r="F873" i="5"/>
  <c r="J872" i="5"/>
  <c r="G872" i="5"/>
  <c r="F872" i="5"/>
  <c r="F870" i="5"/>
  <c r="D870" i="5"/>
  <c r="I870" i="5"/>
  <c r="C870" i="5"/>
  <c r="A870" i="5"/>
  <c r="Z869" i="5"/>
  <c r="Y869" i="5"/>
  <c r="X869" i="5"/>
  <c r="J868" i="5"/>
  <c r="Z868" i="5"/>
  <c r="Y868" i="5"/>
  <c r="W868" i="5"/>
  <c r="F868" i="5"/>
  <c r="D868" i="5"/>
  <c r="C868" i="5"/>
  <c r="B868" i="5"/>
  <c r="A868" i="5"/>
  <c r="G867" i="5"/>
  <c r="E867" i="5"/>
  <c r="J866" i="5"/>
  <c r="E866" i="5"/>
  <c r="J865" i="5"/>
  <c r="E865" i="5"/>
  <c r="J864" i="5"/>
  <c r="G864" i="5"/>
  <c r="F864" i="5"/>
  <c r="J863" i="5"/>
  <c r="G863" i="5"/>
  <c r="F863" i="5"/>
  <c r="F861" i="5"/>
  <c r="D861" i="5"/>
  <c r="I861" i="5"/>
  <c r="C861" i="5"/>
  <c r="B861" i="5"/>
  <c r="A861" i="5"/>
  <c r="A860" i="5"/>
  <c r="Z854" i="5"/>
  <c r="Y854" i="5"/>
  <c r="W854" i="5"/>
  <c r="G853" i="5"/>
  <c r="E853" i="5"/>
  <c r="J852" i="5"/>
  <c r="E852" i="5"/>
  <c r="J851" i="5"/>
  <c r="E851" i="5"/>
  <c r="J850" i="5"/>
  <c r="G850" i="5"/>
  <c r="F850" i="5"/>
  <c r="J849" i="5"/>
  <c r="G849" i="5"/>
  <c r="F849" i="5"/>
  <c r="J848" i="5"/>
  <c r="G848" i="5"/>
  <c r="F848" i="5"/>
  <c r="J847" i="5"/>
  <c r="G847" i="5"/>
  <c r="F847" i="5"/>
  <c r="F845" i="5"/>
  <c r="D845" i="5"/>
  <c r="I845" i="5"/>
  <c r="C845" i="5"/>
  <c r="B845" i="5"/>
  <c r="A845" i="5"/>
  <c r="Z844" i="5"/>
  <c r="Y844" i="5"/>
  <c r="W844" i="5"/>
  <c r="J843" i="5"/>
  <c r="Z843" i="5"/>
  <c r="Y843" i="5"/>
  <c r="W843" i="5"/>
  <c r="F843" i="5"/>
  <c r="D843" i="5"/>
  <c r="C843" i="5"/>
  <c r="B843" i="5"/>
  <c r="A843" i="5"/>
  <c r="G842" i="5"/>
  <c r="E842" i="5"/>
  <c r="J841" i="5"/>
  <c r="E841" i="5"/>
  <c r="J840" i="5"/>
  <c r="E840" i="5"/>
  <c r="J839" i="5"/>
  <c r="G839" i="5"/>
  <c r="F839" i="5"/>
  <c r="J838" i="5"/>
  <c r="G838" i="5"/>
  <c r="F838" i="5"/>
  <c r="J837" i="5"/>
  <c r="G837" i="5"/>
  <c r="F837" i="5"/>
  <c r="J836" i="5"/>
  <c r="G836" i="5"/>
  <c r="F836" i="5"/>
  <c r="F834" i="5"/>
  <c r="D834" i="5"/>
  <c r="I834" i="5"/>
  <c r="C834" i="5"/>
  <c r="B834" i="5"/>
  <c r="A834" i="5"/>
  <c r="Z833" i="5"/>
  <c r="Y833" i="5"/>
  <c r="W833" i="5"/>
  <c r="J832" i="5"/>
  <c r="Z832" i="5"/>
  <c r="Y832" i="5"/>
  <c r="W832" i="5"/>
  <c r="F832" i="5"/>
  <c r="D832" i="5"/>
  <c r="C832" i="5"/>
  <c r="B832" i="5"/>
  <c r="A832" i="5"/>
  <c r="G831" i="5"/>
  <c r="E831" i="5"/>
  <c r="J830" i="5"/>
  <c r="E830" i="5"/>
  <c r="J829" i="5"/>
  <c r="E829" i="5"/>
  <c r="J828" i="5"/>
  <c r="G828" i="5"/>
  <c r="F828" i="5"/>
  <c r="J827" i="5"/>
  <c r="G827" i="5"/>
  <c r="F827" i="5"/>
  <c r="J826" i="5"/>
  <c r="G826" i="5"/>
  <c r="F826" i="5"/>
  <c r="J825" i="5"/>
  <c r="G825" i="5"/>
  <c r="F825" i="5"/>
  <c r="F823" i="5"/>
  <c r="D823" i="5"/>
  <c r="I823" i="5"/>
  <c r="C823" i="5"/>
  <c r="B823" i="5"/>
  <c r="A823" i="5"/>
  <c r="Z822" i="5"/>
  <c r="Y822" i="5"/>
  <c r="W822" i="5"/>
  <c r="J821" i="5"/>
  <c r="Z821" i="5"/>
  <c r="Y821" i="5"/>
  <c r="W821" i="5"/>
  <c r="F821" i="5"/>
  <c r="D821" i="5"/>
  <c r="C821" i="5"/>
  <c r="B821" i="5"/>
  <c r="A821" i="5"/>
  <c r="G820" i="5"/>
  <c r="E820" i="5"/>
  <c r="J819" i="5"/>
  <c r="E819" i="5"/>
  <c r="J818" i="5"/>
  <c r="E818" i="5"/>
  <c r="J817" i="5"/>
  <c r="G817" i="5"/>
  <c r="F817" i="5"/>
  <c r="J816" i="5"/>
  <c r="G816" i="5"/>
  <c r="F816" i="5"/>
  <c r="J815" i="5"/>
  <c r="G815" i="5"/>
  <c r="F815" i="5"/>
  <c r="J814" i="5"/>
  <c r="G814" i="5"/>
  <c r="F814" i="5"/>
  <c r="F812" i="5"/>
  <c r="D812" i="5"/>
  <c r="I812" i="5"/>
  <c r="C812" i="5"/>
  <c r="B812" i="5"/>
  <c r="A812" i="5"/>
  <c r="Z811" i="5"/>
  <c r="Y811" i="5"/>
  <c r="W811" i="5"/>
  <c r="J810" i="5"/>
  <c r="Z810" i="5"/>
  <c r="Y810" i="5"/>
  <c r="W810" i="5"/>
  <c r="F810" i="5"/>
  <c r="D810" i="5"/>
  <c r="C810" i="5"/>
  <c r="B810" i="5"/>
  <c r="A810" i="5"/>
  <c r="G809" i="5"/>
  <c r="E809" i="5"/>
  <c r="J808" i="5"/>
  <c r="E808" i="5"/>
  <c r="J807" i="5"/>
  <c r="E807" i="5"/>
  <c r="J806" i="5"/>
  <c r="G806" i="5"/>
  <c r="F806" i="5"/>
  <c r="J805" i="5"/>
  <c r="G805" i="5"/>
  <c r="F805" i="5"/>
  <c r="J804" i="5"/>
  <c r="G804" i="5"/>
  <c r="F804" i="5"/>
  <c r="J803" i="5"/>
  <c r="G803" i="5"/>
  <c r="F803" i="5"/>
  <c r="F801" i="5"/>
  <c r="D801" i="5"/>
  <c r="I801" i="5"/>
  <c r="C801" i="5"/>
  <c r="B801" i="5"/>
  <c r="A801" i="5"/>
  <c r="Z800" i="5"/>
  <c r="Y800" i="5"/>
  <c r="W800" i="5"/>
  <c r="J798" i="5"/>
  <c r="G798" i="5"/>
  <c r="F798" i="5"/>
  <c r="D798" i="5"/>
  <c r="I798" i="5"/>
  <c r="C798" i="5"/>
  <c r="B798" i="5"/>
  <c r="A798" i="5"/>
  <c r="Z797" i="5"/>
  <c r="Y797" i="5"/>
  <c r="W797" i="5"/>
  <c r="G796" i="5"/>
  <c r="E796" i="5"/>
  <c r="J795" i="5"/>
  <c r="E795" i="5"/>
  <c r="J794" i="5"/>
  <c r="E794" i="5"/>
  <c r="J793" i="5"/>
  <c r="G793" i="5"/>
  <c r="F793" i="5"/>
  <c r="J792" i="5"/>
  <c r="G792" i="5"/>
  <c r="F792" i="5"/>
  <c r="J791" i="5"/>
  <c r="G791" i="5"/>
  <c r="F791" i="5"/>
  <c r="J790" i="5"/>
  <c r="G790" i="5"/>
  <c r="F790" i="5"/>
  <c r="F788" i="5"/>
  <c r="D788" i="5"/>
  <c r="I788" i="5"/>
  <c r="C788" i="5"/>
  <c r="B788" i="5"/>
  <c r="A788" i="5"/>
  <c r="Z787" i="5"/>
  <c r="Y787" i="5"/>
  <c r="W787" i="5"/>
  <c r="G786" i="5"/>
  <c r="E786" i="5"/>
  <c r="J785" i="5"/>
  <c r="E785" i="5"/>
  <c r="J784" i="5"/>
  <c r="E784" i="5"/>
  <c r="J783" i="5"/>
  <c r="G783" i="5"/>
  <c r="F783" i="5"/>
  <c r="J782" i="5"/>
  <c r="G782" i="5"/>
  <c r="F782" i="5"/>
  <c r="J781" i="5"/>
  <c r="G781" i="5"/>
  <c r="F781" i="5"/>
  <c r="J780" i="5"/>
  <c r="G780" i="5"/>
  <c r="F780" i="5"/>
  <c r="F778" i="5"/>
  <c r="D778" i="5"/>
  <c r="I778" i="5"/>
  <c r="C778" i="5"/>
  <c r="B778" i="5"/>
  <c r="A778" i="5"/>
  <c r="Z777" i="5"/>
  <c r="Y777" i="5"/>
  <c r="W777" i="5"/>
  <c r="J776" i="5"/>
  <c r="Z776" i="5"/>
  <c r="Y776" i="5"/>
  <c r="X776" i="5"/>
  <c r="F776" i="5"/>
  <c r="D776" i="5"/>
  <c r="C776" i="5"/>
  <c r="B776" i="5"/>
  <c r="A776" i="5"/>
  <c r="J775" i="5"/>
  <c r="Z775" i="5"/>
  <c r="Y775" i="5"/>
  <c r="X775" i="5"/>
  <c r="F775" i="5"/>
  <c r="D775" i="5"/>
  <c r="C775" i="5"/>
  <c r="B775" i="5"/>
  <c r="A775" i="5"/>
  <c r="G774" i="5"/>
  <c r="E774" i="5"/>
  <c r="J773" i="5"/>
  <c r="E773" i="5"/>
  <c r="J772" i="5"/>
  <c r="E772" i="5"/>
  <c r="J771" i="5"/>
  <c r="G771" i="5"/>
  <c r="F771" i="5"/>
  <c r="J770" i="5"/>
  <c r="G770" i="5"/>
  <c r="F770" i="5"/>
  <c r="J769" i="5"/>
  <c r="G769" i="5"/>
  <c r="F769" i="5"/>
  <c r="J768" i="5"/>
  <c r="G768" i="5"/>
  <c r="F768" i="5"/>
  <c r="F766" i="5"/>
  <c r="D766" i="5"/>
  <c r="I766" i="5"/>
  <c r="C766" i="5"/>
  <c r="B766" i="5"/>
  <c r="A766" i="5"/>
  <c r="Z765" i="5"/>
  <c r="Y765" i="5"/>
  <c r="W765" i="5"/>
  <c r="J764" i="5"/>
  <c r="Z764" i="5"/>
  <c r="Y764" i="5"/>
  <c r="W764" i="5"/>
  <c r="F764" i="5"/>
  <c r="D764" i="5"/>
  <c r="C764" i="5"/>
  <c r="B764" i="5"/>
  <c r="A764" i="5"/>
  <c r="G763" i="5"/>
  <c r="E763" i="5"/>
  <c r="J762" i="5"/>
  <c r="E762" i="5"/>
  <c r="J761" i="5"/>
  <c r="E761" i="5"/>
  <c r="J760" i="5"/>
  <c r="G760" i="5"/>
  <c r="F760" i="5"/>
  <c r="J759" i="5"/>
  <c r="G759" i="5"/>
  <c r="F759" i="5"/>
  <c r="J758" i="5"/>
  <c r="G758" i="5"/>
  <c r="F758" i="5"/>
  <c r="J757" i="5"/>
  <c r="G757" i="5"/>
  <c r="F757" i="5"/>
  <c r="F755" i="5"/>
  <c r="D755" i="5"/>
  <c r="I755" i="5"/>
  <c r="C755" i="5"/>
  <c r="B755" i="5"/>
  <c r="A755" i="5"/>
  <c r="Z754" i="5"/>
  <c r="Y754" i="5"/>
  <c r="W754" i="5"/>
  <c r="J752" i="5"/>
  <c r="G752" i="5"/>
  <c r="F752" i="5"/>
  <c r="D752" i="5"/>
  <c r="I752" i="5"/>
  <c r="C752" i="5"/>
  <c r="B752" i="5"/>
  <c r="A752" i="5"/>
  <c r="Z751" i="5"/>
  <c r="Y751" i="5"/>
  <c r="W751" i="5"/>
  <c r="J750" i="5"/>
  <c r="Z750" i="5"/>
  <c r="Y750" i="5"/>
  <c r="W750" i="5"/>
  <c r="F750" i="5"/>
  <c r="D750" i="5"/>
  <c r="C750" i="5"/>
  <c r="B750" i="5"/>
  <c r="A750" i="5"/>
  <c r="G749" i="5"/>
  <c r="E749" i="5"/>
  <c r="J748" i="5"/>
  <c r="E748" i="5"/>
  <c r="J747" i="5"/>
  <c r="E747" i="5"/>
  <c r="J746" i="5"/>
  <c r="G746" i="5"/>
  <c r="F746" i="5"/>
  <c r="J745" i="5"/>
  <c r="G745" i="5"/>
  <c r="F745" i="5"/>
  <c r="J744" i="5"/>
  <c r="G744" i="5"/>
  <c r="F744" i="5"/>
  <c r="J743" i="5"/>
  <c r="G743" i="5"/>
  <c r="F743" i="5"/>
  <c r="F741" i="5"/>
  <c r="D741" i="5"/>
  <c r="I741" i="5"/>
  <c r="C741" i="5"/>
  <c r="B741" i="5"/>
  <c r="A741" i="5"/>
  <c r="Z740" i="5"/>
  <c r="Y740" i="5"/>
  <c r="X740" i="5"/>
  <c r="J739" i="5"/>
  <c r="Z739" i="5"/>
  <c r="Y739" i="5"/>
  <c r="W739" i="5"/>
  <c r="F739" i="5"/>
  <c r="D739" i="5"/>
  <c r="C739" i="5"/>
  <c r="B739" i="5"/>
  <c r="A739" i="5"/>
  <c r="G738" i="5"/>
  <c r="E738" i="5"/>
  <c r="J737" i="5"/>
  <c r="E737" i="5"/>
  <c r="J736" i="5"/>
  <c r="E736" i="5"/>
  <c r="J735" i="5"/>
  <c r="G735" i="5"/>
  <c r="F735" i="5"/>
  <c r="J734" i="5"/>
  <c r="G734" i="5"/>
  <c r="F734" i="5"/>
  <c r="F732" i="5"/>
  <c r="D732" i="5"/>
  <c r="I732" i="5"/>
  <c r="C732" i="5"/>
  <c r="B732" i="5"/>
  <c r="A732" i="5"/>
  <c r="A731" i="5"/>
  <c r="Z725" i="5"/>
  <c r="Y725" i="5"/>
  <c r="X725" i="5"/>
  <c r="J724" i="5"/>
  <c r="Y724" i="5"/>
  <c r="X724" i="5"/>
  <c r="W724" i="5"/>
  <c r="F724" i="5"/>
  <c r="D724" i="5"/>
  <c r="B724" i="5"/>
  <c r="A724" i="5"/>
  <c r="J723" i="5"/>
  <c r="Z723" i="5"/>
  <c r="Y723" i="5"/>
  <c r="X723" i="5"/>
  <c r="F723" i="5"/>
  <c r="D723" i="5"/>
  <c r="C723" i="5"/>
  <c r="B723" i="5"/>
  <c r="A723" i="5"/>
  <c r="G722" i="5"/>
  <c r="E722" i="5"/>
  <c r="J721" i="5"/>
  <c r="F721" i="5"/>
  <c r="E721" i="5"/>
  <c r="J720" i="5"/>
  <c r="F720" i="5"/>
  <c r="E720" i="5"/>
  <c r="J719" i="5"/>
  <c r="G719" i="5"/>
  <c r="F719" i="5"/>
  <c r="J718" i="5"/>
  <c r="G718" i="5"/>
  <c r="F718" i="5"/>
  <c r="J717" i="5"/>
  <c r="G717" i="5"/>
  <c r="F717" i="5"/>
  <c r="J716" i="5"/>
  <c r="G716" i="5"/>
  <c r="F716" i="5"/>
  <c r="F714" i="5"/>
  <c r="D714" i="5"/>
  <c r="I714" i="5"/>
  <c r="C714" i="5"/>
  <c r="A714" i="5"/>
  <c r="Z713" i="5"/>
  <c r="Y713" i="5"/>
  <c r="X713" i="5"/>
  <c r="G712" i="5"/>
  <c r="E712" i="5"/>
  <c r="J711" i="5"/>
  <c r="F711" i="5"/>
  <c r="E711" i="5"/>
  <c r="J710" i="5"/>
  <c r="F710" i="5"/>
  <c r="E710" i="5"/>
  <c r="J709" i="5"/>
  <c r="G709" i="5"/>
  <c r="F709" i="5"/>
  <c r="J708" i="5"/>
  <c r="G708" i="5"/>
  <c r="F708" i="5"/>
  <c r="J707" i="5"/>
  <c r="G707" i="5"/>
  <c r="F707" i="5"/>
  <c r="J706" i="5"/>
  <c r="G706" i="5"/>
  <c r="F706" i="5"/>
  <c r="F704" i="5"/>
  <c r="D704" i="5"/>
  <c r="I704" i="5"/>
  <c r="C704" i="5"/>
  <c r="A704" i="5"/>
  <c r="Z703" i="5"/>
  <c r="Y703" i="5"/>
  <c r="X703" i="5"/>
  <c r="J702" i="5"/>
  <c r="Z702" i="5"/>
  <c r="Y702" i="5"/>
  <c r="X702" i="5"/>
  <c r="F702" i="5"/>
  <c r="D702" i="5"/>
  <c r="C702" i="5"/>
  <c r="B702" i="5"/>
  <c r="A702" i="5"/>
  <c r="G701" i="5"/>
  <c r="E701" i="5"/>
  <c r="J700" i="5"/>
  <c r="F700" i="5"/>
  <c r="E700" i="5"/>
  <c r="J699" i="5"/>
  <c r="F699" i="5"/>
  <c r="E699" i="5"/>
  <c r="J698" i="5"/>
  <c r="G698" i="5"/>
  <c r="F698" i="5"/>
  <c r="J697" i="5"/>
  <c r="G697" i="5"/>
  <c r="F697" i="5"/>
  <c r="J696" i="5"/>
  <c r="G696" i="5"/>
  <c r="F696" i="5"/>
  <c r="J695" i="5"/>
  <c r="G695" i="5"/>
  <c r="F695" i="5"/>
  <c r="F693" i="5"/>
  <c r="D693" i="5"/>
  <c r="I693" i="5"/>
  <c r="C693" i="5"/>
  <c r="A693" i="5"/>
  <c r="A692" i="5"/>
  <c r="Z686" i="5"/>
  <c r="Y686" i="5"/>
  <c r="X686" i="5"/>
  <c r="G685" i="5"/>
  <c r="E685" i="5"/>
  <c r="J684" i="5"/>
  <c r="F684" i="5"/>
  <c r="E684" i="5"/>
  <c r="J683" i="5"/>
  <c r="F683" i="5"/>
  <c r="E683" i="5"/>
  <c r="J682" i="5"/>
  <c r="G682" i="5"/>
  <c r="F682" i="5"/>
  <c r="J681" i="5"/>
  <c r="G681" i="5"/>
  <c r="F681" i="5"/>
  <c r="J680" i="5"/>
  <c r="G680" i="5"/>
  <c r="F680" i="5"/>
  <c r="F678" i="5"/>
  <c r="D678" i="5"/>
  <c r="I678" i="5"/>
  <c r="C678" i="5"/>
  <c r="A678" i="5"/>
  <c r="Z677" i="5"/>
  <c r="Y677" i="5"/>
  <c r="X677" i="5"/>
  <c r="G676" i="5"/>
  <c r="E676" i="5"/>
  <c r="J675" i="5"/>
  <c r="F675" i="5"/>
  <c r="E675" i="5"/>
  <c r="J674" i="5"/>
  <c r="F674" i="5"/>
  <c r="E674" i="5"/>
  <c r="J673" i="5"/>
  <c r="G673" i="5"/>
  <c r="F673" i="5"/>
  <c r="J672" i="5"/>
  <c r="G672" i="5"/>
  <c r="F672" i="5"/>
  <c r="J671" i="5"/>
  <c r="G671" i="5"/>
  <c r="F671" i="5"/>
  <c r="J670" i="5"/>
  <c r="G670" i="5"/>
  <c r="F670" i="5"/>
  <c r="F668" i="5"/>
  <c r="D668" i="5"/>
  <c r="I668" i="5"/>
  <c r="C668" i="5"/>
  <c r="A668" i="5"/>
  <c r="Z667" i="5"/>
  <c r="Y667" i="5"/>
  <c r="X667" i="5"/>
  <c r="G666" i="5"/>
  <c r="E666" i="5"/>
  <c r="J665" i="5"/>
  <c r="F665" i="5"/>
  <c r="E665" i="5"/>
  <c r="J664" i="5"/>
  <c r="F664" i="5"/>
  <c r="E664" i="5"/>
  <c r="J663" i="5"/>
  <c r="G663" i="5"/>
  <c r="F663" i="5"/>
  <c r="J662" i="5"/>
  <c r="G662" i="5"/>
  <c r="F662" i="5"/>
  <c r="J661" i="5"/>
  <c r="G661" i="5"/>
  <c r="F661" i="5"/>
  <c r="J660" i="5"/>
  <c r="G660" i="5"/>
  <c r="F660" i="5"/>
  <c r="F659" i="5"/>
  <c r="D659" i="5"/>
  <c r="I659" i="5"/>
  <c r="C659" i="5"/>
  <c r="A659" i="5"/>
  <c r="Z658" i="5"/>
  <c r="Y658" i="5"/>
  <c r="X658" i="5"/>
  <c r="J657" i="5"/>
  <c r="Z657" i="5"/>
  <c r="Y657" i="5"/>
  <c r="X657" i="5"/>
  <c r="F657" i="5"/>
  <c r="D657" i="5"/>
  <c r="C657" i="5"/>
  <c r="B657" i="5"/>
  <c r="A657" i="5"/>
  <c r="G656" i="5"/>
  <c r="E656" i="5"/>
  <c r="J655" i="5"/>
  <c r="E655" i="5"/>
  <c r="J654" i="5"/>
  <c r="E654" i="5"/>
  <c r="J653" i="5"/>
  <c r="G653" i="5"/>
  <c r="F653" i="5"/>
  <c r="J652" i="5"/>
  <c r="G652" i="5"/>
  <c r="F652" i="5"/>
  <c r="J651" i="5"/>
  <c r="G651" i="5"/>
  <c r="F651" i="5"/>
  <c r="J650" i="5"/>
  <c r="G650" i="5"/>
  <c r="F650" i="5"/>
  <c r="F648" i="5"/>
  <c r="D648" i="5"/>
  <c r="I648" i="5"/>
  <c r="C648" i="5"/>
  <c r="B648" i="5"/>
  <c r="A648" i="5"/>
  <c r="Z647" i="5"/>
  <c r="Y647" i="5"/>
  <c r="X647" i="5"/>
  <c r="J646" i="5"/>
  <c r="Z646" i="5"/>
  <c r="Y646" i="5"/>
  <c r="X646" i="5"/>
  <c r="F646" i="5"/>
  <c r="D646" i="5"/>
  <c r="C646" i="5"/>
  <c r="B646" i="5"/>
  <c r="A646" i="5"/>
  <c r="G645" i="5"/>
  <c r="E645" i="5"/>
  <c r="J644" i="5"/>
  <c r="F644" i="5"/>
  <c r="E644" i="5"/>
  <c r="J643" i="5"/>
  <c r="F643" i="5"/>
  <c r="E643" i="5"/>
  <c r="J642" i="5"/>
  <c r="G642" i="5"/>
  <c r="F642" i="5"/>
  <c r="J641" i="5"/>
  <c r="G641" i="5"/>
  <c r="F641" i="5"/>
  <c r="J640" i="5"/>
  <c r="G640" i="5"/>
  <c r="F640" i="5"/>
  <c r="J639" i="5"/>
  <c r="G639" i="5"/>
  <c r="F639" i="5"/>
  <c r="F638" i="5"/>
  <c r="D638" i="5"/>
  <c r="I638" i="5"/>
  <c r="C638" i="5"/>
  <c r="A638" i="5"/>
  <c r="Z637" i="5"/>
  <c r="Y637" i="5"/>
  <c r="X637" i="5"/>
  <c r="G636" i="5"/>
  <c r="E636" i="5"/>
  <c r="J635" i="5"/>
  <c r="F635" i="5"/>
  <c r="E635" i="5"/>
  <c r="J634" i="5"/>
  <c r="F634" i="5"/>
  <c r="E634" i="5"/>
  <c r="J633" i="5"/>
  <c r="G633" i="5"/>
  <c r="F633" i="5"/>
  <c r="J632" i="5"/>
  <c r="G632" i="5"/>
  <c r="F632" i="5"/>
  <c r="J631" i="5"/>
  <c r="G631" i="5"/>
  <c r="F631" i="5"/>
  <c r="J630" i="5"/>
  <c r="G630" i="5"/>
  <c r="F630" i="5"/>
  <c r="F628" i="5"/>
  <c r="D628" i="5"/>
  <c r="I628" i="5"/>
  <c r="C628" i="5"/>
  <c r="A628" i="5"/>
  <c r="Z627" i="5"/>
  <c r="Y627" i="5"/>
  <c r="X627" i="5"/>
  <c r="J626" i="5"/>
  <c r="Z626" i="5"/>
  <c r="Y626" i="5"/>
  <c r="X626" i="5"/>
  <c r="F626" i="5"/>
  <c r="D626" i="5"/>
  <c r="C626" i="5"/>
  <c r="B626" i="5"/>
  <c r="A626" i="5"/>
  <c r="J625" i="5"/>
  <c r="Z625" i="5"/>
  <c r="Y625" i="5"/>
  <c r="X625" i="5"/>
  <c r="F625" i="5"/>
  <c r="D625" i="5"/>
  <c r="C625" i="5"/>
  <c r="B625" i="5"/>
  <c r="A625" i="5"/>
  <c r="J624" i="5"/>
  <c r="Z624" i="5"/>
  <c r="Y624" i="5"/>
  <c r="X624" i="5"/>
  <c r="F624" i="5"/>
  <c r="D624" i="5"/>
  <c r="C624" i="5"/>
  <c r="B624" i="5"/>
  <c r="A624" i="5"/>
  <c r="G623" i="5"/>
  <c r="E623" i="5"/>
  <c r="J622" i="5"/>
  <c r="F622" i="5"/>
  <c r="E622" i="5"/>
  <c r="J621" i="5"/>
  <c r="F621" i="5"/>
  <c r="E621" i="5"/>
  <c r="J620" i="5"/>
  <c r="G620" i="5"/>
  <c r="F620" i="5"/>
  <c r="J619" i="5"/>
  <c r="G619" i="5"/>
  <c r="F619" i="5"/>
  <c r="J618" i="5"/>
  <c r="G618" i="5"/>
  <c r="F618" i="5"/>
  <c r="F616" i="5"/>
  <c r="D616" i="5"/>
  <c r="I616" i="5"/>
  <c r="C616" i="5"/>
  <c r="A616" i="5"/>
  <c r="Z615" i="5"/>
  <c r="Y615" i="5"/>
  <c r="X615" i="5"/>
  <c r="J614" i="5"/>
  <c r="Z614" i="5"/>
  <c r="Y614" i="5"/>
  <c r="X614" i="5"/>
  <c r="F614" i="5"/>
  <c r="D614" i="5"/>
  <c r="C614" i="5"/>
  <c r="B614" i="5"/>
  <c r="A614" i="5"/>
  <c r="J613" i="5"/>
  <c r="Y613" i="5"/>
  <c r="X613" i="5"/>
  <c r="W613" i="5"/>
  <c r="F613" i="5"/>
  <c r="D613" i="5"/>
  <c r="B613" i="5"/>
  <c r="A613" i="5"/>
  <c r="J612" i="5"/>
  <c r="Z612" i="5"/>
  <c r="Y612" i="5"/>
  <c r="X612" i="5"/>
  <c r="F612" i="5"/>
  <c r="D612" i="5"/>
  <c r="C612" i="5"/>
  <c r="B612" i="5"/>
  <c r="A612" i="5"/>
  <c r="G611" i="5"/>
  <c r="E611" i="5"/>
  <c r="J610" i="5"/>
  <c r="F610" i="5"/>
  <c r="E610" i="5"/>
  <c r="J609" i="5"/>
  <c r="F609" i="5"/>
  <c r="E609" i="5"/>
  <c r="J608" i="5"/>
  <c r="G608" i="5"/>
  <c r="F608" i="5"/>
  <c r="J607" i="5"/>
  <c r="G607" i="5"/>
  <c r="F607" i="5"/>
  <c r="J606" i="5"/>
  <c r="G606" i="5"/>
  <c r="F606" i="5"/>
  <c r="F604" i="5"/>
  <c r="D604" i="5"/>
  <c r="I604" i="5"/>
  <c r="C604" i="5"/>
  <c r="A604" i="5"/>
  <c r="Z603" i="5"/>
  <c r="Y603" i="5"/>
  <c r="X603" i="5"/>
  <c r="J602" i="5"/>
  <c r="Z602" i="5"/>
  <c r="Y602" i="5"/>
  <c r="X602" i="5"/>
  <c r="F602" i="5"/>
  <c r="D602" i="5"/>
  <c r="C602" i="5"/>
  <c r="B602" i="5"/>
  <c r="A602" i="5"/>
  <c r="G601" i="5"/>
  <c r="E601" i="5"/>
  <c r="J600" i="5"/>
  <c r="F600" i="5"/>
  <c r="E600" i="5"/>
  <c r="J599" i="5"/>
  <c r="F599" i="5"/>
  <c r="E599" i="5"/>
  <c r="J598" i="5"/>
  <c r="G598" i="5"/>
  <c r="F598" i="5"/>
  <c r="J597" i="5"/>
  <c r="G597" i="5"/>
  <c r="F597" i="5"/>
  <c r="J596" i="5"/>
  <c r="G596" i="5"/>
  <c r="F596" i="5"/>
  <c r="J595" i="5"/>
  <c r="G595" i="5"/>
  <c r="F595" i="5"/>
  <c r="F593" i="5"/>
  <c r="D593" i="5"/>
  <c r="I593" i="5"/>
  <c r="C593" i="5"/>
  <c r="A593" i="5"/>
  <c r="Z592" i="5"/>
  <c r="Y592" i="5"/>
  <c r="X592" i="5"/>
  <c r="G591" i="5"/>
  <c r="E591" i="5"/>
  <c r="J590" i="5"/>
  <c r="F590" i="5"/>
  <c r="E590" i="5"/>
  <c r="J589" i="5"/>
  <c r="F589" i="5"/>
  <c r="E589" i="5"/>
  <c r="J588" i="5"/>
  <c r="G588" i="5"/>
  <c r="F588" i="5"/>
  <c r="J587" i="5"/>
  <c r="G587" i="5"/>
  <c r="F587" i="5"/>
  <c r="J586" i="5"/>
  <c r="G586" i="5"/>
  <c r="F586" i="5"/>
  <c r="F584" i="5"/>
  <c r="D584" i="5"/>
  <c r="I584" i="5"/>
  <c r="C584" i="5"/>
  <c r="A584" i="5"/>
  <c r="Z583" i="5"/>
  <c r="Y583" i="5"/>
  <c r="X583" i="5"/>
  <c r="J582" i="5"/>
  <c r="Z582" i="5"/>
  <c r="Y582" i="5"/>
  <c r="X582" i="5"/>
  <c r="F582" i="5"/>
  <c r="D582" i="5"/>
  <c r="C582" i="5"/>
  <c r="B582" i="5"/>
  <c r="A582" i="5"/>
  <c r="J581" i="5"/>
  <c r="Z581" i="5"/>
  <c r="Y581" i="5"/>
  <c r="X581" i="5"/>
  <c r="F581" i="5"/>
  <c r="D581" i="5"/>
  <c r="C581" i="5"/>
  <c r="B581" i="5"/>
  <c r="A581" i="5"/>
  <c r="J580" i="5"/>
  <c r="Z580" i="5"/>
  <c r="Y580" i="5"/>
  <c r="X580" i="5"/>
  <c r="F580" i="5"/>
  <c r="D580" i="5"/>
  <c r="C580" i="5"/>
  <c r="B580" i="5"/>
  <c r="A580" i="5"/>
  <c r="G579" i="5"/>
  <c r="E579" i="5"/>
  <c r="J578" i="5"/>
  <c r="F578" i="5"/>
  <c r="E578" i="5"/>
  <c r="J577" i="5"/>
  <c r="F577" i="5"/>
  <c r="E577" i="5"/>
  <c r="J576" i="5"/>
  <c r="G576" i="5"/>
  <c r="F576" i="5"/>
  <c r="J575" i="5"/>
  <c r="G575" i="5"/>
  <c r="F575" i="5"/>
  <c r="J574" i="5"/>
  <c r="G574" i="5"/>
  <c r="F574" i="5"/>
  <c r="F572" i="5"/>
  <c r="D572" i="5"/>
  <c r="I572" i="5"/>
  <c r="C572" i="5"/>
  <c r="A572" i="5"/>
  <c r="A571" i="5"/>
  <c r="A569" i="5"/>
  <c r="Z559" i="5"/>
  <c r="Y559" i="5"/>
  <c r="X559" i="5"/>
  <c r="G558" i="5"/>
  <c r="E558" i="5"/>
  <c r="J557" i="5"/>
  <c r="F557" i="5"/>
  <c r="E557" i="5"/>
  <c r="J556" i="5"/>
  <c r="F556" i="5"/>
  <c r="E556" i="5"/>
  <c r="J555" i="5"/>
  <c r="G555" i="5"/>
  <c r="F555" i="5"/>
  <c r="J554" i="5"/>
  <c r="G554" i="5"/>
  <c r="F554" i="5"/>
  <c r="J553" i="5"/>
  <c r="G553" i="5"/>
  <c r="F553" i="5"/>
  <c r="J552" i="5"/>
  <c r="G552" i="5"/>
  <c r="F552" i="5"/>
  <c r="F550" i="5"/>
  <c r="D550" i="5"/>
  <c r="I550" i="5"/>
  <c r="C550" i="5"/>
  <c r="A550" i="5"/>
  <c r="Z549" i="5"/>
  <c r="Y549" i="5"/>
  <c r="X549" i="5"/>
  <c r="G548" i="5"/>
  <c r="E548" i="5"/>
  <c r="J547" i="5"/>
  <c r="F547" i="5"/>
  <c r="E547" i="5"/>
  <c r="J546" i="5"/>
  <c r="F546" i="5"/>
  <c r="E546" i="5"/>
  <c r="J545" i="5"/>
  <c r="G545" i="5"/>
  <c r="F545" i="5"/>
  <c r="J544" i="5"/>
  <c r="G544" i="5"/>
  <c r="F544" i="5"/>
  <c r="J543" i="5"/>
  <c r="G543" i="5"/>
  <c r="F543" i="5"/>
  <c r="J542" i="5"/>
  <c r="G542" i="5"/>
  <c r="F542" i="5"/>
  <c r="F540" i="5"/>
  <c r="D540" i="5"/>
  <c r="I540" i="5"/>
  <c r="C540" i="5"/>
  <c r="A540" i="5"/>
  <c r="Z539" i="5"/>
  <c r="Y539" i="5"/>
  <c r="X539" i="5"/>
  <c r="J538" i="5"/>
  <c r="Z538" i="5"/>
  <c r="Y538" i="5"/>
  <c r="X538" i="5"/>
  <c r="F538" i="5"/>
  <c r="D538" i="5"/>
  <c r="C538" i="5"/>
  <c r="B538" i="5"/>
  <c r="A538" i="5"/>
  <c r="J537" i="5"/>
  <c r="Z537" i="5"/>
  <c r="Y537" i="5"/>
  <c r="X537" i="5"/>
  <c r="F537" i="5"/>
  <c r="D537" i="5"/>
  <c r="C537" i="5"/>
  <c r="B537" i="5"/>
  <c r="A537" i="5"/>
  <c r="G536" i="5"/>
  <c r="E536" i="5"/>
  <c r="J535" i="5"/>
  <c r="F535" i="5"/>
  <c r="E535" i="5"/>
  <c r="J534" i="5"/>
  <c r="F534" i="5"/>
  <c r="E534" i="5"/>
  <c r="J533" i="5"/>
  <c r="G533" i="5"/>
  <c r="F533" i="5"/>
  <c r="J532" i="5"/>
  <c r="G532" i="5"/>
  <c r="F532" i="5"/>
  <c r="J531" i="5"/>
  <c r="G531" i="5"/>
  <c r="F531" i="5"/>
  <c r="J530" i="5"/>
  <c r="G530" i="5"/>
  <c r="F530" i="5"/>
  <c r="F529" i="5"/>
  <c r="D529" i="5"/>
  <c r="I529" i="5"/>
  <c r="C529" i="5"/>
  <c r="A529" i="5"/>
  <c r="Z528" i="5"/>
  <c r="Y528" i="5"/>
  <c r="X528" i="5"/>
  <c r="J527" i="5"/>
  <c r="Z527" i="5"/>
  <c r="Y527" i="5"/>
  <c r="X527" i="5"/>
  <c r="F527" i="5"/>
  <c r="D527" i="5"/>
  <c r="C527" i="5"/>
  <c r="B527" i="5"/>
  <c r="A527" i="5"/>
  <c r="J526" i="5"/>
  <c r="Z526" i="5"/>
  <c r="Y526" i="5"/>
  <c r="X526" i="5"/>
  <c r="F526" i="5"/>
  <c r="D526" i="5"/>
  <c r="C526" i="5"/>
  <c r="B526" i="5"/>
  <c r="A526" i="5"/>
  <c r="G525" i="5"/>
  <c r="E525" i="5"/>
  <c r="J524" i="5"/>
  <c r="F524" i="5"/>
  <c r="E524" i="5"/>
  <c r="J523" i="5"/>
  <c r="F523" i="5"/>
  <c r="E523" i="5"/>
  <c r="J522" i="5"/>
  <c r="G522" i="5"/>
  <c r="F522" i="5"/>
  <c r="J521" i="5"/>
  <c r="G521" i="5"/>
  <c r="F521" i="5"/>
  <c r="J520" i="5"/>
  <c r="G520" i="5"/>
  <c r="F520" i="5"/>
  <c r="J519" i="5"/>
  <c r="G519" i="5"/>
  <c r="F519" i="5"/>
  <c r="F517" i="5"/>
  <c r="D517" i="5"/>
  <c r="I517" i="5"/>
  <c r="C517" i="5"/>
  <c r="A517" i="5"/>
  <c r="A516" i="5"/>
  <c r="Z510" i="5"/>
  <c r="Y510" i="5"/>
  <c r="X510" i="5"/>
  <c r="J509" i="5"/>
  <c r="Z509" i="5"/>
  <c r="Y509" i="5"/>
  <c r="X509" i="5"/>
  <c r="F509" i="5"/>
  <c r="D509" i="5"/>
  <c r="C509" i="5"/>
  <c r="B509" i="5"/>
  <c r="A509" i="5"/>
  <c r="J508" i="5"/>
  <c r="Z508" i="5"/>
  <c r="Y508" i="5"/>
  <c r="X508" i="5"/>
  <c r="F508" i="5"/>
  <c r="D508" i="5"/>
  <c r="C508" i="5"/>
  <c r="B508" i="5"/>
  <c r="A508" i="5"/>
  <c r="G507" i="5"/>
  <c r="E507" i="5"/>
  <c r="J506" i="5"/>
  <c r="F506" i="5"/>
  <c r="E506" i="5"/>
  <c r="J505" i="5"/>
  <c r="F505" i="5"/>
  <c r="E505" i="5"/>
  <c r="J504" i="5"/>
  <c r="G504" i="5"/>
  <c r="F504" i="5"/>
  <c r="J503" i="5"/>
  <c r="G503" i="5"/>
  <c r="F503" i="5"/>
  <c r="J502" i="5"/>
  <c r="G502" i="5"/>
  <c r="F502" i="5"/>
  <c r="J501" i="5"/>
  <c r="G501" i="5"/>
  <c r="F501" i="5"/>
  <c r="F499" i="5"/>
  <c r="D499" i="5"/>
  <c r="I499" i="5"/>
  <c r="C499" i="5"/>
  <c r="A499" i="5"/>
  <c r="Z498" i="5"/>
  <c r="Y498" i="5"/>
  <c r="X498" i="5"/>
  <c r="J497" i="5"/>
  <c r="Z497" i="5"/>
  <c r="Y497" i="5"/>
  <c r="X497" i="5"/>
  <c r="F497" i="5"/>
  <c r="D497" i="5"/>
  <c r="C497" i="5"/>
  <c r="B497" i="5"/>
  <c r="A497" i="5"/>
  <c r="J496" i="5"/>
  <c r="Y496" i="5"/>
  <c r="X496" i="5"/>
  <c r="W496" i="5"/>
  <c r="F496" i="5"/>
  <c r="D496" i="5"/>
  <c r="B496" i="5"/>
  <c r="A496" i="5"/>
  <c r="J495" i="5"/>
  <c r="Z495" i="5"/>
  <c r="Y495" i="5"/>
  <c r="X495" i="5"/>
  <c r="F495" i="5"/>
  <c r="D495" i="5"/>
  <c r="C495" i="5"/>
  <c r="B495" i="5"/>
  <c r="A495" i="5"/>
  <c r="G494" i="5"/>
  <c r="E494" i="5"/>
  <c r="J493" i="5"/>
  <c r="F493" i="5"/>
  <c r="E493" i="5"/>
  <c r="J492" i="5"/>
  <c r="F492" i="5"/>
  <c r="E492" i="5"/>
  <c r="J491" i="5"/>
  <c r="G491" i="5"/>
  <c r="F491" i="5"/>
  <c r="J490" i="5"/>
  <c r="G490" i="5"/>
  <c r="F490" i="5"/>
  <c r="J489" i="5"/>
  <c r="G489" i="5"/>
  <c r="F489" i="5"/>
  <c r="J488" i="5"/>
  <c r="G488" i="5"/>
  <c r="F488" i="5"/>
  <c r="F486" i="5"/>
  <c r="D486" i="5"/>
  <c r="I486" i="5"/>
  <c r="C486" i="5"/>
  <c r="A486" i="5"/>
  <c r="Z485" i="5"/>
  <c r="Y485" i="5"/>
  <c r="X485" i="5"/>
  <c r="J484" i="5"/>
  <c r="Y484" i="5"/>
  <c r="X484" i="5"/>
  <c r="W484" i="5"/>
  <c r="F484" i="5"/>
  <c r="D484" i="5"/>
  <c r="B484" i="5"/>
  <c r="A484" i="5"/>
  <c r="J483" i="5"/>
  <c r="Z483" i="5"/>
  <c r="Y483" i="5"/>
  <c r="X483" i="5"/>
  <c r="F483" i="5"/>
  <c r="D483" i="5"/>
  <c r="C483" i="5"/>
  <c r="B483" i="5"/>
  <c r="A483" i="5"/>
  <c r="G482" i="5"/>
  <c r="E482" i="5"/>
  <c r="J481" i="5"/>
  <c r="F481" i="5"/>
  <c r="E481" i="5"/>
  <c r="J480" i="5"/>
  <c r="F480" i="5"/>
  <c r="E480" i="5"/>
  <c r="J479" i="5"/>
  <c r="G479" i="5"/>
  <c r="F479" i="5"/>
  <c r="J478" i="5"/>
  <c r="G478" i="5"/>
  <c r="F478" i="5"/>
  <c r="J477" i="5"/>
  <c r="G477" i="5"/>
  <c r="F477" i="5"/>
  <c r="J476" i="5"/>
  <c r="G476" i="5"/>
  <c r="F476" i="5"/>
  <c r="F474" i="5"/>
  <c r="D474" i="5"/>
  <c r="I474" i="5"/>
  <c r="C474" i="5"/>
  <c r="A474" i="5"/>
  <c r="Z473" i="5"/>
  <c r="Y473" i="5"/>
  <c r="X473" i="5"/>
  <c r="J472" i="5"/>
  <c r="Z472" i="5"/>
  <c r="Y472" i="5"/>
  <c r="X472" i="5"/>
  <c r="F472" i="5"/>
  <c r="D472" i="5"/>
  <c r="C472" i="5"/>
  <c r="B472" i="5"/>
  <c r="A472" i="5"/>
  <c r="J471" i="5"/>
  <c r="Y471" i="5"/>
  <c r="X471" i="5"/>
  <c r="W471" i="5"/>
  <c r="F471" i="5"/>
  <c r="D471" i="5"/>
  <c r="B471" i="5"/>
  <c r="A471" i="5"/>
  <c r="J470" i="5"/>
  <c r="Z470" i="5"/>
  <c r="Y470" i="5"/>
  <c r="X470" i="5"/>
  <c r="F470" i="5"/>
  <c r="D470" i="5"/>
  <c r="C470" i="5"/>
  <c r="B470" i="5"/>
  <c r="A470" i="5"/>
  <c r="G469" i="5"/>
  <c r="E469" i="5"/>
  <c r="J468" i="5"/>
  <c r="F468" i="5"/>
  <c r="E468" i="5"/>
  <c r="J467" i="5"/>
  <c r="F467" i="5"/>
  <c r="E467" i="5"/>
  <c r="J466" i="5"/>
  <c r="G466" i="5"/>
  <c r="F466" i="5"/>
  <c r="J465" i="5"/>
  <c r="G465" i="5"/>
  <c r="F465" i="5"/>
  <c r="J464" i="5"/>
  <c r="G464" i="5"/>
  <c r="F464" i="5"/>
  <c r="J463" i="5"/>
  <c r="G463" i="5"/>
  <c r="F463" i="5"/>
  <c r="F461" i="5"/>
  <c r="D461" i="5"/>
  <c r="I461" i="5"/>
  <c r="C461" i="5"/>
  <c r="A461" i="5"/>
  <c r="Z460" i="5"/>
  <c r="Y460" i="5"/>
  <c r="X460" i="5"/>
  <c r="J459" i="5"/>
  <c r="Y459" i="5"/>
  <c r="X459" i="5"/>
  <c r="W459" i="5"/>
  <c r="F459" i="5"/>
  <c r="D459" i="5"/>
  <c r="B459" i="5"/>
  <c r="A459" i="5"/>
  <c r="G458" i="5"/>
  <c r="E458" i="5"/>
  <c r="J457" i="5"/>
  <c r="F457" i="5"/>
  <c r="E457" i="5"/>
  <c r="J456" i="5"/>
  <c r="F456" i="5"/>
  <c r="E456" i="5"/>
  <c r="J455" i="5"/>
  <c r="G455" i="5"/>
  <c r="F455" i="5"/>
  <c r="J454" i="5"/>
  <c r="G454" i="5"/>
  <c r="F454" i="5"/>
  <c r="J453" i="5"/>
  <c r="G453" i="5"/>
  <c r="F453" i="5"/>
  <c r="J452" i="5"/>
  <c r="G452" i="5"/>
  <c r="F452" i="5"/>
  <c r="F450" i="5"/>
  <c r="D450" i="5"/>
  <c r="I450" i="5"/>
  <c r="C450" i="5"/>
  <c r="A450" i="5"/>
  <c r="Z449" i="5"/>
  <c r="Y449" i="5"/>
  <c r="X449" i="5"/>
  <c r="J448" i="5"/>
  <c r="Y448" i="5"/>
  <c r="X448" i="5"/>
  <c r="W448" i="5"/>
  <c r="F448" i="5"/>
  <c r="D448" i="5"/>
  <c r="B448" i="5"/>
  <c r="A448" i="5"/>
  <c r="J447" i="5"/>
  <c r="Z447" i="5"/>
  <c r="Y447" i="5"/>
  <c r="X447" i="5"/>
  <c r="F447" i="5"/>
  <c r="D447" i="5"/>
  <c r="C447" i="5"/>
  <c r="B447" i="5"/>
  <c r="A447" i="5"/>
  <c r="G446" i="5"/>
  <c r="E446" i="5"/>
  <c r="J445" i="5"/>
  <c r="F445" i="5"/>
  <c r="E445" i="5"/>
  <c r="J444" i="5"/>
  <c r="F444" i="5"/>
  <c r="E444" i="5"/>
  <c r="J443" i="5"/>
  <c r="G443" i="5"/>
  <c r="F443" i="5"/>
  <c r="J442" i="5"/>
  <c r="G442" i="5"/>
  <c r="F442" i="5"/>
  <c r="J441" i="5"/>
  <c r="G441" i="5"/>
  <c r="F441" i="5"/>
  <c r="J440" i="5"/>
  <c r="G440" i="5"/>
  <c r="F440" i="5"/>
  <c r="F438" i="5"/>
  <c r="D438" i="5"/>
  <c r="I438" i="5"/>
  <c r="C438" i="5"/>
  <c r="A438" i="5"/>
  <c r="Z437" i="5"/>
  <c r="Y437" i="5"/>
  <c r="X437" i="5"/>
  <c r="G436" i="5"/>
  <c r="E436" i="5"/>
  <c r="J435" i="5"/>
  <c r="F435" i="5"/>
  <c r="E435" i="5"/>
  <c r="J434" i="5"/>
  <c r="F434" i="5"/>
  <c r="E434" i="5"/>
  <c r="J433" i="5"/>
  <c r="G433" i="5"/>
  <c r="F433" i="5"/>
  <c r="J432" i="5"/>
  <c r="G432" i="5"/>
  <c r="F432" i="5"/>
  <c r="J431" i="5"/>
  <c r="G431" i="5"/>
  <c r="F431" i="5"/>
  <c r="F430" i="5"/>
  <c r="D430" i="5"/>
  <c r="I430" i="5"/>
  <c r="C430" i="5"/>
  <c r="A430" i="5"/>
  <c r="Z429" i="5"/>
  <c r="Y429" i="5"/>
  <c r="X429" i="5"/>
  <c r="G428" i="5"/>
  <c r="E428" i="5"/>
  <c r="J427" i="5"/>
  <c r="F427" i="5"/>
  <c r="E427" i="5"/>
  <c r="J426" i="5"/>
  <c r="F426" i="5"/>
  <c r="E426" i="5"/>
  <c r="J425" i="5"/>
  <c r="G425" i="5"/>
  <c r="F425" i="5"/>
  <c r="J424" i="5"/>
  <c r="G424" i="5"/>
  <c r="F424" i="5"/>
  <c r="J423" i="5"/>
  <c r="G423" i="5"/>
  <c r="F423" i="5"/>
  <c r="J422" i="5"/>
  <c r="G422" i="5"/>
  <c r="F422" i="5"/>
  <c r="F421" i="5"/>
  <c r="D421" i="5"/>
  <c r="I421" i="5"/>
  <c r="C421" i="5"/>
  <c r="A421" i="5"/>
  <c r="Z420" i="5"/>
  <c r="Y420" i="5"/>
  <c r="X420" i="5"/>
  <c r="G419" i="5"/>
  <c r="E419" i="5"/>
  <c r="J418" i="5"/>
  <c r="F418" i="5"/>
  <c r="E418" i="5"/>
  <c r="J417" i="5"/>
  <c r="F417" i="5"/>
  <c r="E417" i="5"/>
  <c r="J416" i="5"/>
  <c r="G416" i="5"/>
  <c r="F416" i="5"/>
  <c r="J415" i="5"/>
  <c r="G415" i="5"/>
  <c r="F415" i="5"/>
  <c r="J414" i="5"/>
  <c r="G414" i="5"/>
  <c r="F414" i="5"/>
  <c r="F412" i="5"/>
  <c r="D412" i="5"/>
  <c r="I412" i="5"/>
  <c r="C412" i="5"/>
  <c r="A412" i="5"/>
  <c r="Z411" i="5"/>
  <c r="Y411" i="5"/>
  <c r="X411" i="5"/>
  <c r="G410" i="5"/>
  <c r="E410" i="5"/>
  <c r="J409" i="5"/>
  <c r="F409" i="5"/>
  <c r="E409" i="5"/>
  <c r="J408" i="5"/>
  <c r="F408" i="5"/>
  <c r="E408" i="5"/>
  <c r="J407" i="5"/>
  <c r="G407" i="5"/>
  <c r="F407" i="5"/>
  <c r="J406" i="5"/>
  <c r="G406" i="5"/>
  <c r="F406" i="5"/>
  <c r="J405" i="5"/>
  <c r="G405" i="5"/>
  <c r="F405" i="5"/>
  <c r="J404" i="5"/>
  <c r="G404" i="5"/>
  <c r="F404" i="5"/>
  <c r="F402" i="5"/>
  <c r="D402" i="5"/>
  <c r="I402" i="5"/>
  <c r="C402" i="5"/>
  <c r="A402" i="5"/>
  <c r="Z401" i="5"/>
  <c r="Y401" i="5"/>
  <c r="X401" i="5"/>
  <c r="G400" i="5"/>
  <c r="E400" i="5"/>
  <c r="J399" i="5"/>
  <c r="F399" i="5"/>
  <c r="E399" i="5"/>
  <c r="J398" i="5"/>
  <c r="F398" i="5"/>
  <c r="E398" i="5"/>
  <c r="J397" i="5"/>
  <c r="G397" i="5"/>
  <c r="F397" i="5"/>
  <c r="J396" i="5"/>
  <c r="G396" i="5"/>
  <c r="F396" i="5"/>
  <c r="J395" i="5"/>
  <c r="G395" i="5"/>
  <c r="F395" i="5"/>
  <c r="J394" i="5"/>
  <c r="G394" i="5"/>
  <c r="F394" i="5"/>
  <c r="F392" i="5"/>
  <c r="D392" i="5"/>
  <c r="I392" i="5"/>
  <c r="C392" i="5"/>
  <c r="A392" i="5"/>
  <c r="Z391" i="5"/>
  <c r="Y391" i="5"/>
  <c r="X391" i="5"/>
  <c r="J390" i="5"/>
  <c r="Z390" i="5"/>
  <c r="Y390" i="5"/>
  <c r="X390" i="5"/>
  <c r="F390" i="5"/>
  <c r="D390" i="5"/>
  <c r="C390" i="5"/>
  <c r="B390" i="5"/>
  <c r="A390" i="5"/>
  <c r="G389" i="5"/>
  <c r="E389" i="5"/>
  <c r="J388" i="5"/>
  <c r="F388" i="5"/>
  <c r="E388" i="5"/>
  <c r="J387" i="5"/>
  <c r="F387" i="5"/>
  <c r="E387" i="5"/>
  <c r="J386" i="5"/>
  <c r="G386" i="5"/>
  <c r="F386" i="5"/>
  <c r="J385" i="5"/>
  <c r="G385" i="5"/>
  <c r="F385" i="5"/>
  <c r="J384" i="5"/>
  <c r="G384" i="5"/>
  <c r="F384" i="5"/>
  <c r="J383" i="5"/>
  <c r="G383" i="5"/>
  <c r="F383" i="5"/>
  <c r="F381" i="5"/>
  <c r="D381" i="5"/>
  <c r="I381" i="5"/>
  <c r="C381" i="5"/>
  <c r="A381" i="5"/>
  <c r="Z380" i="5"/>
  <c r="Y380" i="5"/>
  <c r="X380" i="5"/>
  <c r="J379" i="5"/>
  <c r="Z379" i="5"/>
  <c r="Y379" i="5"/>
  <c r="W379" i="5"/>
  <c r="F379" i="5"/>
  <c r="D379" i="5"/>
  <c r="C379" i="5"/>
  <c r="B379" i="5"/>
  <c r="A379" i="5"/>
  <c r="G378" i="5"/>
  <c r="E378" i="5"/>
  <c r="J377" i="5"/>
  <c r="E377" i="5"/>
  <c r="J376" i="5"/>
  <c r="E376" i="5"/>
  <c r="J375" i="5"/>
  <c r="G375" i="5"/>
  <c r="F375" i="5"/>
  <c r="J374" i="5"/>
  <c r="G374" i="5"/>
  <c r="F374" i="5"/>
  <c r="F372" i="5"/>
  <c r="D372" i="5"/>
  <c r="I372" i="5"/>
  <c r="C372" i="5"/>
  <c r="B372" i="5"/>
  <c r="A372" i="5"/>
  <c r="A371" i="5"/>
  <c r="Z365" i="5"/>
  <c r="Y365" i="5"/>
  <c r="W365" i="5"/>
  <c r="J364" i="5"/>
  <c r="Z364" i="5"/>
  <c r="Y364" i="5"/>
  <c r="W364" i="5"/>
  <c r="F364" i="5"/>
  <c r="D364" i="5"/>
  <c r="C364" i="5"/>
  <c r="B364" i="5"/>
  <c r="A364" i="5"/>
  <c r="G363" i="5"/>
  <c r="E363" i="5"/>
  <c r="J362" i="5"/>
  <c r="E362" i="5"/>
  <c r="J361" i="5"/>
  <c r="E361" i="5"/>
  <c r="J360" i="5"/>
  <c r="G360" i="5"/>
  <c r="F360" i="5"/>
  <c r="J359" i="5"/>
  <c r="G359" i="5"/>
  <c r="F359" i="5"/>
  <c r="J358" i="5"/>
  <c r="G358" i="5"/>
  <c r="F358" i="5"/>
  <c r="J357" i="5"/>
  <c r="G357" i="5"/>
  <c r="F357" i="5"/>
  <c r="F355" i="5"/>
  <c r="D355" i="5"/>
  <c r="I355" i="5"/>
  <c r="C355" i="5"/>
  <c r="B355" i="5"/>
  <c r="A355" i="5"/>
  <c r="Z354" i="5"/>
  <c r="Y354" i="5"/>
  <c r="W354" i="5"/>
  <c r="G353" i="5"/>
  <c r="E353" i="5"/>
  <c r="J352" i="5"/>
  <c r="E352" i="5"/>
  <c r="J351" i="5"/>
  <c r="E351" i="5"/>
  <c r="J350" i="5"/>
  <c r="G350" i="5"/>
  <c r="F350" i="5"/>
  <c r="J349" i="5"/>
  <c r="G349" i="5"/>
  <c r="F349" i="5"/>
  <c r="J348" i="5"/>
  <c r="G348" i="5"/>
  <c r="F348" i="5"/>
  <c r="J347" i="5"/>
  <c r="G347" i="5"/>
  <c r="F347" i="5"/>
  <c r="F345" i="5"/>
  <c r="D345" i="5"/>
  <c r="I345" i="5"/>
  <c r="C345" i="5"/>
  <c r="B345" i="5"/>
  <c r="A345" i="5"/>
  <c r="Z344" i="5"/>
  <c r="Y344" i="5"/>
  <c r="W344" i="5"/>
  <c r="J343" i="5"/>
  <c r="Z343" i="5"/>
  <c r="Y343" i="5"/>
  <c r="W343" i="5"/>
  <c r="F343" i="5"/>
  <c r="D343" i="5"/>
  <c r="C343" i="5"/>
  <c r="B343" i="5"/>
  <c r="A343" i="5"/>
  <c r="G342" i="5"/>
  <c r="E342" i="5"/>
  <c r="J341" i="5"/>
  <c r="E341" i="5"/>
  <c r="J340" i="5"/>
  <c r="E340" i="5"/>
  <c r="J339" i="5"/>
  <c r="G339" i="5"/>
  <c r="F339" i="5"/>
  <c r="J338" i="5"/>
  <c r="G338" i="5"/>
  <c r="F338" i="5"/>
  <c r="J337" i="5"/>
  <c r="G337" i="5"/>
  <c r="F337" i="5"/>
  <c r="J336" i="5"/>
  <c r="G336" i="5"/>
  <c r="F336" i="5"/>
  <c r="F334" i="5"/>
  <c r="D334" i="5"/>
  <c r="I334" i="5"/>
  <c r="C334" i="5"/>
  <c r="B334" i="5"/>
  <c r="A334" i="5"/>
  <c r="Z333" i="5"/>
  <c r="Y333" i="5"/>
  <c r="W333" i="5"/>
  <c r="J332" i="5"/>
  <c r="Z332" i="5"/>
  <c r="Y332" i="5"/>
  <c r="W332" i="5"/>
  <c r="F332" i="5"/>
  <c r="D332" i="5"/>
  <c r="C332" i="5"/>
  <c r="B332" i="5"/>
  <c r="A332" i="5"/>
  <c r="G331" i="5"/>
  <c r="E331" i="5"/>
  <c r="J330" i="5"/>
  <c r="E330" i="5"/>
  <c r="J329" i="5"/>
  <c r="E329" i="5"/>
  <c r="J328" i="5"/>
  <c r="G328" i="5"/>
  <c r="F328" i="5"/>
  <c r="J327" i="5"/>
  <c r="G327" i="5"/>
  <c r="F327" i="5"/>
  <c r="J326" i="5"/>
  <c r="G326" i="5"/>
  <c r="F326" i="5"/>
  <c r="J325" i="5"/>
  <c r="G325" i="5"/>
  <c r="F325" i="5"/>
  <c r="F323" i="5"/>
  <c r="D323" i="5"/>
  <c r="I323" i="5"/>
  <c r="C323" i="5"/>
  <c r="B323" i="5"/>
  <c r="A323" i="5"/>
  <c r="Z322" i="5"/>
  <c r="Y322" i="5"/>
  <c r="W322" i="5"/>
  <c r="J321" i="5"/>
  <c r="Z321" i="5"/>
  <c r="Y321" i="5"/>
  <c r="W321" i="5"/>
  <c r="F321" i="5"/>
  <c r="D321" i="5"/>
  <c r="C321" i="5"/>
  <c r="B321" i="5"/>
  <c r="A321" i="5"/>
  <c r="G320" i="5"/>
  <c r="E320" i="5"/>
  <c r="J319" i="5"/>
  <c r="E319" i="5"/>
  <c r="J318" i="5"/>
  <c r="E318" i="5"/>
  <c r="J317" i="5"/>
  <c r="G317" i="5"/>
  <c r="F317" i="5"/>
  <c r="J316" i="5"/>
  <c r="G316" i="5"/>
  <c r="F316" i="5"/>
  <c r="J315" i="5"/>
  <c r="G315" i="5"/>
  <c r="F315" i="5"/>
  <c r="J314" i="5"/>
  <c r="G314" i="5"/>
  <c r="F314" i="5"/>
  <c r="F312" i="5"/>
  <c r="D312" i="5"/>
  <c r="I312" i="5"/>
  <c r="C312" i="5"/>
  <c r="B312" i="5"/>
  <c r="A312" i="5"/>
  <c r="Z311" i="5"/>
  <c r="Y311" i="5"/>
  <c r="W311" i="5"/>
  <c r="J310" i="5"/>
  <c r="Z310" i="5"/>
  <c r="Y310" i="5"/>
  <c r="W310" i="5"/>
  <c r="F310" i="5"/>
  <c r="D310" i="5"/>
  <c r="C310" i="5"/>
  <c r="B310" i="5"/>
  <c r="A310" i="5"/>
  <c r="G309" i="5"/>
  <c r="E309" i="5"/>
  <c r="J308" i="5"/>
  <c r="E308" i="5"/>
  <c r="J307" i="5"/>
  <c r="E307" i="5"/>
  <c r="J306" i="5"/>
  <c r="G306" i="5"/>
  <c r="F306" i="5"/>
  <c r="J305" i="5"/>
  <c r="G305" i="5"/>
  <c r="F305" i="5"/>
  <c r="J304" i="5"/>
  <c r="G304" i="5"/>
  <c r="F304" i="5"/>
  <c r="J303" i="5"/>
  <c r="G303" i="5"/>
  <c r="F303" i="5"/>
  <c r="F301" i="5"/>
  <c r="D301" i="5"/>
  <c r="I301" i="5"/>
  <c r="C301" i="5"/>
  <c r="B301" i="5"/>
  <c r="A301" i="5"/>
  <c r="Z300" i="5"/>
  <c r="Y300" i="5"/>
  <c r="W300" i="5"/>
  <c r="J298" i="5"/>
  <c r="G298" i="5"/>
  <c r="F298" i="5"/>
  <c r="D298" i="5"/>
  <c r="I298" i="5"/>
  <c r="C298" i="5"/>
  <c r="B298" i="5"/>
  <c r="A298" i="5"/>
  <c r="Z297" i="5"/>
  <c r="Y297" i="5"/>
  <c r="W297" i="5"/>
  <c r="G296" i="5"/>
  <c r="E296" i="5"/>
  <c r="J295" i="5"/>
  <c r="E295" i="5"/>
  <c r="J294" i="5"/>
  <c r="E294" i="5"/>
  <c r="J293" i="5"/>
  <c r="G293" i="5"/>
  <c r="F293" i="5"/>
  <c r="J292" i="5"/>
  <c r="G292" i="5"/>
  <c r="F292" i="5"/>
  <c r="J291" i="5"/>
  <c r="G291" i="5"/>
  <c r="F291" i="5"/>
  <c r="J290" i="5"/>
  <c r="G290" i="5"/>
  <c r="F290" i="5"/>
  <c r="F288" i="5"/>
  <c r="D288" i="5"/>
  <c r="I288" i="5"/>
  <c r="C288" i="5"/>
  <c r="B288" i="5"/>
  <c r="A288" i="5"/>
  <c r="Z287" i="5"/>
  <c r="Y287" i="5"/>
  <c r="W287" i="5"/>
  <c r="G286" i="5"/>
  <c r="E286" i="5"/>
  <c r="J285" i="5"/>
  <c r="E285" i="5"/>
  <c r="J284" i="5"/>
  <c r="E284" i="5"/>
  <c r="J283" i="5"/>
  <c r="G283" i="5"/>
  <c r="F283" i="5"/>
  <c r="J282" i="5"/>
  <c r="G282" i="5"/>
  <c r="F282" i="5"/>
  <c r="J281" i="5"/>
  <c r="G281" i="5"/>
  <c r="F281" i="5"/>
  <c r="J280" i="5"/>
  <c r="G280" i="5"/>
  <c r="F280" i="5"/>
  <c r="F278" i="5"/>
  <c r="D278" i="5"/>
  <c r="I278" i="5"/>
  <c r="C278" i="5"/>
  <c r="B278" i="5"/>
  <c r="A278" i="5"/>
  <c r="Z277" i="5"/>
  <c r="Y277" i="5"/>
  <c r="W277" i="5"/>
  <c r="J276" i="5"/>
  <c r="Z276" i="5"/>
  <c r="Y276" i="5"/>
  <c r="X276" i="5"/>
  <c r="F276" i="5"/>
  <c r="D276" i="5"/>
  <c r="C276" i="5"/>
  <c r="B276" i="5"/>
  <c r="A276" i="5"/>
  <c r="J275" i="5"/>
  <c r="Z275" i="5"/>
  <c r="Y275" i="5"/>
  <c r="X275" i="5"/>
  <c r="F275" i="5"/>
  <c r="D275" i="5"/>
  <c r="C275" i="5"/>
  <c r="B275" i="5"/>
  <c r="A275" i="5"/>
  <c r="G274" i="5"/>
  <c r="E274" i="5"/>
  <c r="J273" i="5"/>
  <c r="E273" i="5"/>
  <c r="J272" i="5"/>
  <c r="E272" i="5"/>
  <c r="J271" i="5"/>
  <c r="G271" i="5"/>
  <c r="F271" i="5"/>
  <c r="J270" i="5"/>
  <c r="G270" i="5"/>
  <c r="F270" i="5"/>
  <c r="J269" i="5"/>
  <c r="G269" i="5"/>
  <c r="F269" i="5"/>
  <c r="J268" i="5"/>
  <c r="G268" i="5"/>
  <c r="F268" i="5"/>
  <c r="F266" i="5"/>
  <c r="D266" i="5"/>
  <c r="I266" i="5"/>
  <c r="C266" i="5"/>
  <c r="B266" i="5"/>
  <c r="A266" i="5"/>
  <c r="Z265" i="5"/>
  <c r="Y265" i="5"/>
  <c r="W265" i="5"/>
  <c r="J264" i="5"/>
  <c r="Z264" i="5"/>
  <c r="Y264" i="5"/>
  <c r="W264" i="5"/>
  <c r="F264" i="5"/>
  <c r="D264" i="5"/>
  <c r="C264" i="5"/>
  <c r="B264" i="5"/>
  <c r="A264" i="5"/>
  <c r="G263" i="5"/>
  <c r="E263" i="5"/>
  <c r="J262" i="5"/>
  <c r="E262" i="5"/>
  <c r="J261" i="5"/>
  <c r="E261" i="5"/>
  <c r="J260" i="5"/>
  <c r="G260" i="5"/>
  <c r="F260" i="5"/>
  <c r="J259" i="5"/>
  <c r="G259" i="5"/>
  <c r="F259" i="5"/>
  <c r="J258" i="5"/>
  <c r="G258" i="5"/>
  <c r="F258" i="5"/>
  <c r="J257" i="5"/>
  <c r="G257" i="5"/>
  <c r="F257" i="5"/>
  <c r="F255" i="5"/>
  <c r="D255" i="5"/>
  <c r="I255" i="5"/>
  <c r="C255" i="5"/>
  <c r="B255" i="5"/>
  <c r="A255" i="5"/>
  <c r="Z254" i="5"/>
  <c r="Y254" i="5"/>
  <c r="W254" i="5"/>
  <c r="J252" i="5"/>
  <c r="G252" i="5"/>
  <c r="F252" i="5"/>
  <c r="D252" i="5"/>
  <c r="I252" i="5"/>
  <c r="C252" i="5"/>
  <c r="B252" i="5"/>
  <c r="A252" i="5"/>
  <c r="Z251" i="5"/>
  <c r="Y251" i="5"/>
  <c r="W251" i="5"/>
  <c r="J250" i="5"/>
  <c r="Z250" i="5"/>
  <c r="Y250" i="5"/>
  <c r="W250" i="5"/>
  <c r="F250" i="5"/>
  <c r="D250" i="5"/>
  <c r="C250" i="5"/>
  <c r="B250" i="5"/>
  <c r="A250" i="5"/>
  <c r="G249" i="5"/>
  <c r="E249" i="5"/>
  <c r="J248" i="5"/>
  <c r="E248" i="5"/>
  <c r="J247" i="5"/>
  <c r="E247" i="5"/>
  <c r="J246" i="5"/>
  <c r="G246" i="5"/>
  <c r="F246" i="5"/>
  <c r="J245" i="5"/>
  <c r="G245" i="5"/>
  <c r="F245" i="5"/>
  <c r="J244" i="5"/>
  <c r="G244" i="5"/>
  <c r="F244" i="5"/>
  <c r="J243" i="5"/>
  <c r="G243" i="5"/>
  <c r="F243" i="5"/>
  <c r="F241" i="5"/>
  <c r="D241" i="5"/>
  <c r="I241" i="5"/>
  <c r="C241" i="5"/>
  <c r="B241" i="5"/>
  <c r="A241" i="5"/>
  <c r="Z240" i="5"/>
  <c r="Y240" i="5"/>
  <c r="X240" i="5"/>
  <c r="J239" i="5"/>
  <c r="Z239" i="5"/>
  <c r="Y239" i="5"/>
  <c r="W239" i="5"/>
  <c r="F239" i="5"/>
  <c r="D239" i="5"/>
  <c r="C239" i="5"/>
  <c r="B239" i="5"/>
  <c r="A239" i="5"/>
  <c r="G238" i="5"/>
  <c r="E238" i="5"/>
  <c r="J237" i="5"/>
  <c r="E237" i="5"/>
  <c r="J236" i="5"/>
  <c r="E236" i="5"/>
  <c r="J235" i="5"/>
  <c r="G235" i="5"/>
  <c r="F235" i="5"/>
  <c r="J234" i="5"/>
  <c r="G234" i="5"/>
  <c r="F234" i="5"/>
  <c r="F232" i="5"/>
  <c r="D232" i="5"/>
  <c r="I232" i="5"/>
  <c r="C232" i="5"/>
  <c r="B232" i="5"/>
  <c r="A232" i="5"/>
  <c r="A231" i="5"/>
  <c r="Z225" i="5"/>
  <c r="Y225" i="5"/>
  <c r="X225" i="5"/>
  <c r="G224" i="5"/>
  <c r="E224" i="5"/>
  <c r="J223" i="5"/>
  <c r="F223" i="5"/>
  <c r="E223" i="5"/>
  <c r="J222" i="5"/>
  <c r="F222" i="5"/>
  <c r="E222" i="5"/>
  <c r="J221" i="5"/>
  <c r="G221" i="5"/>
  <c r="F221" i="5"/>
  <c r="J220" i="5"/>
  <c r="G220" i="5"/>
  <c r="F220" i="5"/>
  <c r="J219" i="5"/>
  <c r="G219" i="5"/>
  <c r="F219" i="5"/>
  <c r="J218" i="5"/>
  <c r="G218" i="5"/>
  <c r="F218" i="5"/>
  <c r="F216" i="5"/>
  <c r="D216" i="5"/>
  <c r="I216" i="5"/>
  <c r="C216" i="5"/>
  <c r="A216" i="5"/>
  <c r="Z215" i="5"/>
  <c r="Y215" i="5"/>
  <c r="X215" i="5"/>
  <c r="J214" i="5"/>
  <c r="Z214" i="5"/>
  <c r="Y214" i="5"/>
  <c r="X214" i="5"/>
  <c r="F214" i="5"/>
  <c r="D214" i="5"/>
  <c r="C214" i="5"/>
  <c r="B214" i="5"/>
  <c r="A214" i="5"/>
  <c r="G213" i="5"/>
  <c r="E213" i="5"/>
  <c r="J212" i="5"/>
  <c r="F212" i="5"/>
  <c r="E212" i="5"/>
  <c r="J211" i="5"/>
  <c r="F211" i="5"/>
  <c r="E211" i="5"/>
  <c r="J210" i="5"/>
  <c r="G210" i="5"/>
  <c r="F210" i="5"/>
  <c r="J209" i="5"/>
  <c r="G209" i="5"/>
  <c r="F209" i="5"/>
  <c r="J208" i="5"/>
  <c r="G208" i="5"/>
  <c r="F208" i="5"/>
  <c r="F206" i="5"/>
  <c r="D206" i="5"/>
  <c r="I206" i="5"/>
  <c r="C206" i="5"/>
  <c r="A206" i="5"/>
  <c r="Z205" i="5"/>
  <c r="Y205" i="5"/>
  <c r="X205" i="5"/>
  <c r="J204" i="5"/>
  <c r="Y204" i="5"/>
  <c r="X204" i="5"/>
  <c r="W204" i="5"/>
  <c r="F204" i="5"/>
  <c r="D204" i="5"/>
  <c r="B204" i="5"/>
  <c r="A204" i="5"/>
  <c r="J203" i="5"/>
  <c r="Z203" i="5"/>
  <c r="Y203" i="5"/>
  <c r="X203" i="5"/>
  <c r="F203" i="5"/>
  <c r="D203" i="5"/>
  <c r="C203" i="5"/>
  <c r="B203" i="5"/>
  <c r="A203" i="5"/>
  <c r="G202" i="5"/>
  <c r="E202" i="5"/>
  <c r="J201" i="5"/>
  <c r="F201" i="5"/>
  <c r="E201" i="5"/>
  <c r="J200" i="5"/>
  <c r="F200" i="5"/>
  <c r="E200" i="5"/>
  <c r="J199" i="5"/>
  <c r="G199" i="5"/>
  <c r="F199" i="5"/>
  <c r="J198" i="5"/>
  <c r="G198" i="5"/>
  <c r="F198" i="5"/>
  <c r="J197" i="5"/>
  <c r="G197" i="5"/>
  <c r="F197" i="5"/>
  <c r="J196" i="5"/>
  <c r="G196" i="5"/>
  <c r="F196" i="5"/>
  <c r="F194" i="5"/>
  <c r="D194" i="5"/>
  <c r="I194" i="5"/>
  <c r="C194" i="5"/>
  <c r="A194" i="5"/>
  <c r="Z193" i="5"/>
  <c r="Y193" i="5"/>
  <c r="X193" i="5"/>
  <c r="G192" i="5"/>
  <c r="E192" i="5"/>
  <c r="J191" i="5"/>
  <c r="F191" i="5"/>
  <c r="E191" i="5"/>
  <c r="J190" i="5"/>
  <c r="F190" i="5"/>
  <c r="E190" i="5"/>
  <c r="J189" i="5"/>
  <c r="G189" i="5"/>
  <c r="F189" i="5"/>
  <c r="J188" i="5"/>
  <c r="G188" i="5"/>
  <c r="F188" i="5"/>
  <c r="J187" i="5"/>
  <c r="G187" i="5"/>
  <c r="F187" i="5"/>
  <c r="J186" i="5"/>
  <c r="G186" i="5"/>
  <c r="F186" i="5"/>
  <c r="F184" i="5"/>
  <c r="D184" i="5"/>
  <c r="I184" i="5"/>
  <c r="C184" i="5"/>
  <c r="A184" i="5"/>
  <c r="Z183" i="5"/>
  <c r="Y183" i="5"/>
  <c r="X183" i="5"/>
  <c r="J182" i="5"/>
  <c r="Z182" i="5"/>
  <c r="Y182" i="5"/>
  <c r="X182" i="5"/>
  <c r="F182" i="5"/>
  <c r="D182" i="5"/>
  <c r="C182" i="5"/>
  <c r="B182" i="5"/>
  <c r="A182" i="5"/>
  <c r="G181" i="5"/>
  <c r="E181" i="5"/>
  <c r="J180" i="5"/>
  <c r="F180" i="5"/>
  <c r="E180" i="5"/>
  <c r="J179" i="5"/>
  <c r="F179" i="5"/>
  <c r="E179" i="5"/>
  <c r="J178" i="5"/>
  <c r="G178" i="5"/>
  <c r="F178" i="5"/>
  <c r="J177" i="5"/>
  <c r="G177" i="5"/>
  <c r="F177" i="5"/>
  <c r="J176" i="5"/>
  <c r="G176" i="5"/>
  <c r="F176" i="5"/>
  <c r="J175" i="5"/>
  <c r="G175" i="5"/>
  <c r="F175" i="5"/>
  <c r="F173" i="5"/>
  <c r="D173" i="5"/>
  <c r="I173" i="5"/>
  <c r="C173" i="5"/>
  <c r="A173" i="5"/>
  <c r="A172" i="5"/>
  <c r="Z166" i="5"/>
  <c r="Y166" i="5"/>
  <c r="X166" i="5"/>
  <c r="G165" i="5"/>
  <c r="E165" i="5"/>
  <c r="J164" i="5"/>
  <c r="F164" i="5"/>
  <c r="E164" i="5"/>
  <c r="J163" i="5"/>
  <c r="F163" i="5"/>
  <c r="E163" i="5"/>
  <c r="J162" i="5"/>
  <c r="G162" i="5"/>
  <c r="F162" i="5"/>
  <c r="J161" i="5"/>
  <c r="G161" i="5"/>
  <c r="F161" i="5"/>
  <c r="J160" i="5"/>
  <c r="G160" i="5"/>
  <c r="F160" i="5"/>
  <c r="F158" i="5"/>
  <c r="D158" i="5"/>
  <c r="I158" i="5"/>
  <c r="C158" i="5"/>
  <c r="A158" i="5"/>
  <c r="Z157" i="5"/>
  <c r="Y157" i="5"/>
  <c r="X157" i="5"/>
  <c r="G156" i="5"/>
  <c r="E156" i="5"/>
  <c r="J155" i="5"/>
  <c r="F155" i="5"/>
  <c r="E155" i="5"/>
  <c r="J154" i="5"/>
  <c r="F154" i="5"/>
  <c r="E154" i="5"/>
  <c r="J153" i="5"/>
  <c r="G153" i="5"/>
  <c r="F153" i="5"/>
  <c r="J152" i="5"/>
  <c r="G152" i="5"/>
  <c r="F152" i="5"/>
  <c r="J151" i="5"/>
  <c r="G151" i="5"/>
  <c r="F151" i="5"/>
  <c r="J150" i="5"/>
  <c r="G150" i="5"/>
  <c r="F150" i="5"/>
  <c r="F148" i="5"/>
  <c r="D148" i="5"/>
  <c r="I148" i="5"/>
  <c r="C148" i="5"/>
  <c r="A148" i="5"/>
  <c r="Z147" i="5"/>
  <c r="Y147" i="5"/>
  <c r="X147" i="5"/>
  <c r="G146" i="5"/>
  <c r="E146" i="5"/>
  <c r="J145" i="5"/>
  <c r="F145" i="5"/>
  <c r="E145" i="5"/>
  <c r="J144" i="5"/>
  <c r="F144" i="5"/>
  <c r="E144" i="5"/>
  <c r="J143" i="5"/>
  <c r="G143" i="5"/>
  <c r="F143" i="5"/>
  <c r="J142" i="5"/>
  <c r="G142" i="5"/>
  <c r="F142" i="5"/>
  <c r="J141" i="5"/>
  <c r="G141" i="5"/>
  <c r="F141" i="5"/>
  <c r="J140" i="5"/>
  <c r="G140" i="5"/>
  <c r="F140" i="5"/>
  <c r="F138" i="5"/>
  <c r="D138" i="5"/>
  <c r="I138" i="5"/>
  <c r="C138" i="5"/>
  <c r="A138" i="5"/>
  <c r="Z137" i="5"/>
  <c r="Y137" i="5"/>
  <c r="X137" i="5"/>
  <c r="J136" i="5"/>
  <c r="Z136" i="5"/>
  <c r="Y136" i="5"/>
  <c r="X136" i="5"/>
  <c r="F136" i="5"/>
  <c r="D136" i="5"/>
  <c r="C136" i="5"/>
  <c r="B136" i="5"/>
  <c r="A136" i="5"/>
  <c r="G135" i="5"/>
  <c r="E135" i="5"/>
  <c r="J134" i="5"/>
  <c r="E134" i="5"/>
  <c r="J133" i="5"/>
  <c r="E133" i="5"/>
  <c r="J132" i="5"/>
  <c r="G132" i="5"/>
  <c r="F132" i="5"/>
  <c r="J131" i="5"/>
  <c r="G131" i="5"/>
  <c r="F131" i="5"/>
  <c r="J130" i="5"/>
  <c r="G130" i="5"/>
  <c r="F130" i="5"/>
  <c r="J129" i="5"/>
  <c r="G129" i="5"/>
  <c r="F129" i="5"/>
  <c r="F127" i="5"/>
  <c r="D127" i="5"/>
  <c r="I127" i="5"/>
  <c r="C127" i="5"/>
  <c r="B127" i="5"/>
  <c r="A127" i="5"/>
  <c r="Z126" i="5"/>
  <c r="Y126" i="5"/>
  <c r="X126" i="5"/>
  <c r="J125" i="5"/>
  <c r="Z125" i="5"/>
  <c r="Y125" i="5"/>
  <c r="X125" i="5"/>
  <c r="F125" i="5"/>
  <c r="D125" i="5"/>
  <c r="C125" i="5"/>
  <c r="B125" i="5"/>
  <c r="A125" i="5"/>
  <c r="G124" i="5"/>
  <c r="E124" i="5"/>
  <c r="J123" i="5"/>
  <c r="F123" i="5"/>
  <c r="E123" i="5"/>
  <c r="J122" i="5"/>
  <c r="F122" i="5"/>
  <c r="E122" i="5"/>
  <c r="J121" i="5"/>
  <c r="G121" i="5"/>
  <c r="F121" i="5"/>
  <c r="J120" i="5"/>
  <c r="G120" i="5"/>
  <c r="F120" i="5"/>
  <c r="J119" i="5"/>
  <c r="G119" i="5"/>
  <c r="F119" i="5"/>
  <c r="J118" i="5"/>
  <c r="G118" i="5"/>
  <c r="F118" i="5"/>
  <c r="F116" i="5"/>
  <c r="D116" i="5"/>
  <c r="I116" i="5"/>
  <c r="C116" i="5"/>
  <c r="A116" i="5"/>
  <c r="Z115" i="5"/>
  <c r="Y115" i="5"/>
  <c r="X115" i="5"/>
  <c r="G114" i="5"/>
  <c r="E114" i="5"/>
  <c r="J113" i="5"/>
  <c r="F113" i="5"/>
  <c r="E113" i="5"/>
  <c r="J112" i="5"/>
  <c r="F112" i="5"/>
  <c r="E112" i="5"/>
  <c r="J111" i="5"/>
  <c r="G111" i="5"/>
  <c r="F111" i="5"/>
  <c r="J110" i="5"/>
  <c r="G110" i="5"/>
  <c r="F110" i="5"/>
  <c r="J109" i="5"/>
  <c r="G109" i="5"/>
  <c r="F109" i="5"/>
  <c r="J108" i="5"/>
  <c r="G108" i="5"/>
  <c r="F108" i="5"/>
  <c r="F106" i="5"/>
  <c r="D106" i="5"/>
  <c r="I106" i="5"/>
  <c r="C106" i="5"/>
  <c r="A106" i="5"/>
  <c r="Z105" i="5"/>
  <c r="Y105" i="5"/>
  <c r="X105" i="5"/>
  <c r="J104" i="5"/>
  <c r="Z104" i="5"/>
  <c r="Y104" i="5"/>
  <c r="X104" i="5"/>
  <c r="F104" i="5"/>
  <c r="D104" i="5"/>
  <c r="C104" i="5"/>
  <c r="B104" i="5"/>
  <c r="A104" i="5"/>
  <c r="J103" i="5"/>
  <c r="Z103" i="5"/>
  <c r="Y103" i="5"/>
  <c r="X103" i="5"/>
  <c r="F103" i="5"/>
  <c r="D103" i="5"/>
  <c r="C103" i="5"/>
  <c r="B103" i="5"/>
  <c r="A103" i="5"/>
  <c r="J102" i="5"/>
  <c r="Z102" i="5"/>
  <c r="Y102" i="5"/>
  <c r="X102" i="5"/>
  <c r="F102" i="5"/>
  <c r="D102" i="5"/>
  <c r="C102" i="5"/>
  <c r="B102" i="5"/>
  <c r="A102" i="5"/>
  <c r="G101" i="5"/>
  <c r="E101" i="5"/>
  <c r="J100" i="5"/>
  <c r="F100" i="5"/>
  <c r="E100" i="5"/>
  <c r="J99" i="5"/>
  <c r="F99" i="5"/>
  <c r="E99" i="5"/>
  <c r="J98" i="5"/>
  <c r="G98" i="5"/>
  <c r="F98" i="5"/>
  <c r="J97" i="5"/>
  <c r="G97" i="5"/>
  <c r="F97" i="5"/>
  <c r="J96" i="5"/>
  <c r="G96" i="5"/>
  <c r="F96" i="5"/>
  <c r="F94" i="5"/>
  <c r="D94" i="5"/>
  <c r="I94" i="5"/>
  <c r="C94" i="5"/>
  <c r="A94" i="5"/>
  <c r="Z93" i="5"/>
  <c r="Y93" i="5"/>
  <c r="X93" i="5"/>
  <c r="J92" i="5"/>
  <c r="Z92" i="5"/>
  <c r="Y92" i="5"/>
  <c r="X92" i="5"/>
  <c r="F92" i="5"/>
  <c r="D92" i="5"/>
  <c r="C92" i="5"/>
  <c r="B92" i="5"/>
  <c r="A92" i="5"/>
  <c r="J91" i="5"/>
  <c r="Z91" i="5"/>
  <c r="Y91" i="5"/>
  <c r="X91" i="5"/>
  <c r="F91" i="5"/>
  <c r="D91" i="5"/>
  <c r="C91" i="5"/>
  <c r="B91" i="5"/>
  <c r="A91" i="5"/>
  <c r="G90" i="5"/>
  <c r="E90" i="5"/>
  <c r="J89" i="5"/>
  <c r="F89" i="5"/>
  <c r="E89" i="5"/>
  <c r="J88" i="5"/>
  <c r="F88" i="5"/>
  <c r="E88" i="5"/>
  <c r="J87" i="5"/>
  <c r="G87" i="5"/>
  <c r="F87" i="5"/>
  <c r="J86" i="5"/>
  <c r="G86" i="5"/>
  <c r="F86" i="5"/>
  <c r="J85" i="5"/>
  <c r="G85" i="5"/>
  <c r="F85" i="5"/>
  <c r="F83" i="5"/>
  <c r="D83" i="5"/>
  <c r="I83" i="5"/>
  <c r="C83" i="5"/>
  <c r="A83" i="5"/>
  <c r="Z82" i="5"/>
  <c r="Y82" i="5"/>
  <c r="X82" i="5"/>
  <c r="J81" i="5"/>
  <c r="Z81" i="5"/>
  <c r="Y81" i="5"/>
  <c r="X81" i="5"/>
  <c r="F81" i="5"/>
  <c r="D81" i="5"/>
  <c r="C81" i="5"/>
  <c r="B81" i="5"/>
  <c r="A81" i="5"/>
  <c r="G80" i="5"/>
  <c r="E80" i="5"/>
  <c r="J79" i="5"/>
  <c r="F79" i="5"/>
  <c r="E79" i="5"/>
  <c r="J78" i="5"/>
  <c r="F78" i="5"/>
  <c r="E78" i="5"/>
  <c r="J77" i="5"/>
  <c r="G77" i="5"/>
  <c r="F77" i="5"/>
  <c r="J76" i="5"/>
  <c r="G76" i="5"/>
  <c r="F76" i="5"/>
  <c r="J75" i="5"/>
  <c r="G75" i="5"/>
  <c r="F75" i="5"/>
  <c r="J74" i="5"/>
  <c r="G74" i="5"/>
  <c r="F74" i="5"/>
  <c r="F73" i="5"/>
  <c r="D73" i="5"/>
  <c r="I73" i="5"/>
  <c r="C73" i="5"/>
  <c r="A73" i="5"/>
  <c r="Z72" i="5"/>
  <c r="Y72" i="5"/>
  <c r="X72" i="5"/>
  <c r="J71" i="5"/>
  <c r="Z71" i="5"/>
  <c r="Y71" i="5"/>
  <c r="X71" i="5"/>
  <c r="F71" i="5"/>
  <c r="D71" i="5"/>
  <c r="C71" i="5"/>
  <c r="B71" i="5"/>
  <c r="A71" i="5"/>
  <c r="G70" i="5"/>
  <c r="E70" i="5"/>
  <c r="J69" i="5"/>
  <c r="F69" i="5"/>
  <c r="E69" i="5"/>
  <c r="J68" i="5"/>
  <c r="F68" i="5"/>
  <c r="E68" i="5"/>
  <c r="J67" i="5"/>
  <c r="G67" i="5"/>
  <c r="F67" i="5"/>
  <c r="J66" i="5"/>
  <c r="G66" i="5"/>
  <c r="F66" i="5"/>
  <c r="J65" i="5"/>
  <c r="G65" i="5"/>
  <c r="F65" i="5"/>
  <c r="J64" i="5"/>
  <c r="G64" i="5"/>
  <c r="F64" i="5"/>
  <c r="F62" i="5"/>
  <c r="D62" i="5"/>
  <c r="I62" i="5"/>
  <c r="C62" i="5"/>
  <c r="A62" i="5"/>
  <c r="Z61" i="5"/>
  <c r="Y61" i="5"/>
  <c r="X61" i="5"/>
  <c r="G60" i="5"/>
  <c r="E60" i="5"/>
  <c r="J59" i="5"/>
  <c r="F59" i="5"/>
  <c r="E59" i="5"/>
  <c r="J58" i="5"/>
  <c r="F58" i="5"/>
  <c r="E58" i="5"/>
  <c r="J57" i="5"/>
  <c r="G57" i="5"/>
  <c r="F57" i="5"/>
  <c r="J56" i="5"/>
  <c r="G56" i="5"/>
  <c r="F56" i="5"/>
  <c r="J55" i="5"/>
  <c r="G55" i="5"/>
  <c r="F55" i="5"/>
  <c r="F53" i="5"/>
  <c r="D53" i="5"/>
  <c r="I53" i="5"/>
  <c r="C53" i="5"/>
  <c r="A53" i="5"/>
  <c r="Z52" i="5"/>
  <c r="Y52" i="5"/>
  <c r="X52" i="5"/>
  <c r="J51" i="5"/>
  <c r="Z51" i="5"/>
  <c r="Y51" i="5"/>
  <c r="X51" i="5"/>
  <c r="F51" i="5"/>
  <c r="D51" i="5"/>
  <c r="C51" i="5"/>
  <c r="B51" i="5"/>
  <c r="A51" i="5"/>
  <c r="J50" i="5"/>
  <c r="Z50" i="5"/>
  <c r="Y50" i="5"/>
  <c r="X50" i="5"/>
  <c r="F50" i="5"/>
  <c r="D50" i="5"/>
  <c r="C50" i="5"/>
  <c r="B50" i="5"/>
  <c r="A50" i="5"/>
  <c r="J49" i="5"/>
  <c r="Z49" i="5"/>
  <c r="Y49" i="5"/>
  <c r="X49" i="5"/>
  <c r="F49" i="5"/>
  <c r="D49" i="5"/>
  <c r="C49" i="5"/>
  <c r="B49" i="5"/>
  <c r="A49" i="5"/>
  <c r="G48" i="5"/>
  <c r="E48" i="5"/>
  <c r="J47" i="5"/>
  <c r="F47" i="5"/>
  <c r="E47" i="5"/>
  <c r="J46" i="5"/>
  <c r="F46" i="5"/>
  <c r="E46" i="5"/>
  <c r="J45" i="5"/>
  <c r="G45" i="5"/>
  <c r="F45" i="5"/>
  <c r="J44" i="5"/>
  <c r="G44" i="5"/>
  <c r="F44" i="5"/>
  <c r="J43" i="5"/>
  <c r="G43" i="5"/>
  <c r="F43" i="5"/>
  <c r="F41" i="5"/>
  <c r="D41" i="5"/>
  <c r="I41" i="5"/>
  <c r="C41" i="5"/>
  <c r="A41" i="5"/>
  <c r="A40" i="5"/>
  <c r="A38" i="5"/>
  <c r="A22" i="5"/>
  <c r="B17" i="5"/>
  <c r="B15" i="5"/>
  <c r="H13" i="5"/>
  <c r="H6" i="5"/>
  <c r="B6" i="5"/>
  <c r="A1" i="5"/>
  <c r="G29" i="5" l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B5" i="3" s="1"/>
  <c r="DA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B9" i="3" s="1"/>
  <c r="DA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B17" i="3" s="1"/>
  <c r="DA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A32" i="3"/>
  <c r="DB32" i="3"/>
  <c r="DC32" i="3"/>
  <c r="A33" i="3"/>
  <c r="CY33" i="3"/>
  <c r="CZ33" i="3"/>
  <c r="DB33" i="3" s="1"/>
  <c r="DA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A56" i="3"/>
  <c r="DB56" i="3"/>
  <c r="DC56" i="3"/>
  <c r="A57" i="3"/>
  <c r="CY57" i="3"/>
  <c r="CZ57" i="3"/>
  <c r="DB57" i="3" s="1"/>
  <c r="DA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B65" i="3" s="1"/>
  <c r="DA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A69" i="3"/>
  <c r="DB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A85" i="3"/>
  <c r="DB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B89" i="3" s="1"/>
  <c r="DA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A96" i="3"/>
  <c r="DB96" i="3"/>
  <c r="DC96" i="3"/>
  <c r="A97" i="3"/>
  <c r="CY97" i="3"/>
  <c r="CZ97" i="3"/>
  <c r="DB97" i="3" s="1"/>
  <c r="DA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B105" i="3" s="1"/>
  <c r="DA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A109" i="3"/>
  <c r="DB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A112" i="3"/>
  <c r="DB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A117" i="3"/>
  <c r="DB117" i="3"/>
  <c r="DC117" i="3"/>
  <c r="A118" i="3"/>
  <c r="CY118" i="3"/>
  <c r="CZ118" i="3"/>
  <c r="DB118" i="3" s="1"/>
  <c r="DA118" i="3"/>
  <c r="DC118" i="3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B121" i="3" s="1"/>
  <c r="DA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B126" i="3" s="1"/>
  <c r="DA126" i="3"/>
  <c r="DC126" i="3"/>
  <c r="A127" i="3"/>
  <c r="CY127" i="3"/>
  <c r="CZ127" i="3"/>
  <c r="DB127" i="3" s="1"/>
  <c r="DA127" i="3"/>
  <c r="DC127" i="3"/>
  <c r="A128" i="3"/>
  <c r="CY128" i="3"/>
  <c r="CZ128" i="3"/>
  <c r="DA128" i="3"/>
  <c r="DB128" i="3"/>
  <c r="DC128" i="3"/>
  <c r="A129" i="3"/>
  <c r="CY129" i="3"/>
  <c r="CZ129" i="3"/>
  <c r="DB129" i="3" s="1"/>
  <c r="DA129" i="3"/>
  <c r="DC129" i="3"/>
  <c r="A130" i="3"/>
  <c r="CY130" i="3"/>
  <c r="CZ130" i="3"/>
  <c r="DB130" i="3" s="1"/>
  <c r="DA130" i="3"/>
  <c r="DC130" i="3"/>
  <c r="A131" i="3"/>
  <c r="CY131" i="3"/>
  <c r="CZ131" i="3"/>
  <c r="DB131" i="3" s="1"/>
  <c r="DA131" i="3"/>
  <c r="DC131" i="3"/>
  <c r="A132" i="3"/>
  <c r="CY132" i="3"/>
  <c r="CZ132" i="3"/>
  <c r="DB132" i="3" s="1"/>
  <c r="DA132" i="3"/>
  <c r="DC132" i="3"/>
  <c r="A133" i="3"/>
  <c r="CY133" i="3"/>
  <c r="CZ133" i="3"/>
  <c r="DA133" i="3"/>
  <c r="DB133" i="3"/>
  <c r="DC133" i="3"/>
  <c r="A134" i="3"/>
  <c r="CY134" i="3"/>
  <c r="CZ134" i="3"/>
  <c r="DB134" i="3" s="1"/>
  <c r="DA134" i="3"/>
  <c r="DC134" i="3"/>
  <c r="A135" i="3"/>
  <c r="CY135" i="3"/>
  <c r="CZ135" i="3"/>
  <c r="DB135" i="3" s="1"/>
  <c r="DA135" i="3"/>
  <c r="DC135" i="3"/>
  <c r="A136" i="3"/>
  <c r="CY136" i="3"/>
  <c r="CZ136" i="3"/>
  <c r="DA136" i="3"/>
  <c r="DB136" i="3"/>
  <c r="DC136" i="3"/>
  <c r="A137" i="3"/>
  <c r="CY137" i="3"/>
  <c r="CZ137" i="3"/>
  <c r="DB137" i="3" s="1"/>
  <c r="DA137" i="3"/>
  <c r="DC137" i="3"/>
  <c r="A138" i="3"/>
  <c r="CY138" i="3"/>
  <c r="CZ138" i="3"/>
  <c r="DB138" i="3" s="1"/>
  <c r="DA138" i="3"/>
  <c r="DC138" i="3"/>
  <c r="A139" i="3"/>
  <c r="CY139" i="3"/>
  <c r="CZ139" i="3"/>
  <c r="DB139" i="3" s="1"/>
  <c r="DA139" i="3"/>
  <c r="DC139" i="3"/>
  <c r="A140" i="3"/>
  <c r="CY140" i="3"/>
  <c r="CZ140" i="3"/>
  <c r="DB140" i="3" s="1"/>
  <c r="DA140" i="3"/>
  <c r="DC140" i="3"/>
  <c r="A141" i="3"/>
  <c r="CY141" i="3"/>
  <c r="CZ141" i="3"/>
  <c r="DA141" i="3"/>
  <c r="DB141" i="3"/>
  <c r="DC141" i="3"/>
  <c r="A142" i="3"/>
  <c r="CY142" i="3"/>
  <c r="CZ142" i="3"/>
  <c r="DB142" i="3" s="1"/>
  <c r="DA142" i="3"/>
  <c r="DC142" i="3"/>
  <c r="A143" i="3"/>
  <c r="CY143" i="3"/>
  <c r="CZ143" i="3"/>
  <c r="DB143" i="3" s="1"/>
  <c r="DA143" i="3"/>
  <c r="DC143" i="3"/>
  <c r="A144" i="3"/>
  <c r="CY144" i="3"/>
  <c r="CZ144" i="3"/>
  <c r="DA144" i="3"/>
  <c r="DB144" i="3"/>
  <c r="DC144" i="3"/>
  <c r="A145" i="3"/>
  <c r="CY145" i="3"/>
  <c r="CZ145" i="3"/>
  <c r="DB145" i="3" s="1"/>
  <c r="DA145" i="3"/>
  <c r="DC145" i="3"/>
  <c r="A146" i="3"/>
  <c r="CY146" i="3"/>
  <c r="CZ146" i="3"/>
  <c r="DB146" i="3" s="1"/>
  <c r="DA146" i="3"/>
  <c r="DC146" i="3"/>
  <c r="A147" i="3"/>
  <c r="CY147" i="3"/>
  <c r="CZ147" i="3"/>
  <c r="DB147" i="3" s="1"/>
  <c r="DA147" i="3"/>
  <c r="DC147" i="3"/>
  <c r="A148" i="3"/>
  <c r="CY148" i="3"/>
  <c r="CZ148" i="3"/>
  <c r="DB148" i="3" s="1"/>
  <c r="DA148" i="3"/>
  <c r="DC148" i="3"/>
  <c r="A149" i="3"/>
  <c r="CY149" i="3"/>
  <c r="CZ149" i="3"/>
  <c r="DA149" i="3"/>
  <c r="DB149" i="3"/>
  <c r="DC149" i="3"/>
  <c r="A150" i="3"/>
  <c r="CY150" i="3"/>
  <c r="CZ150" i="3"/>
  <c r="DB150" i="3" s="1"/>
  <c r="DA150" i="3"/>
  <c r="DC150" i="3"/>
  <c r="A151" i="3"/>
  <c r="CY151" i="3"/>
  <c r="CZ151" i="3"/>
  <c r="DA151" i="3"/>
  <c r="DB151" i="3"/>
  <c r="DC151" i="3"/>
  <c r="A152" i="3"/>
  <c r="CY152" i="3"/>
  <c r="CZ152" i="3"/>
  <c r="DB152" i="3" s="1"/>
  <c r="DA152" i="3"/>
  <c r="DC152" i="3"/>
  <c r="A153" i="3"/>
  <c r="CY153" i="3"/>
  <c r="CZ153" i="3"/>
  <c r="DB153" i="3" s="1"/>
  <c r="DA153" i="3"/>
  <c r="DC153" i="3"/>
  <c r="A154" i="3"/>
  <c r="CY154" i="3"/>
  <c r="CZ154" i="3"/>
  <c r="DB154" i="3" s="1"/>
  <c r="DA154" i="3"/>
  <c r="DC154" i="3"/>
  <c r="A155" i="3"/>
  <c r="CY155" i="3"/>
  <c r="CZ155" i="3"/>
  <c r="DB155" i="3" s="1"/>
  <c r="DA155" i="3"/>
  <c r="DC155" i="3"/>
  <c r="A156" i="3"/>
  <c r="CY156" i="3"/>
  <c r="CZ156" i="3"/>
  <c r="DB156" i="3" s="1"/>
  <c r="DA156" i="3"/>
  <c r="DC156" i="3"/>
  <c r="A157" i="3"/>
  <c r="CY157" i="3"/>
  <c r="CZ157" i="3"/>
  <c r="DA157" i="3"/>
  <c r="DB157" i="3"/>
  <c r="DC157" i="3"/>
  <c r="A158" i="3"/>
  <c r="CY158" i="3"/>
  <c r="CZ158" i="3"/>
  <c r="DB158" i="3" s="1"/>
  <c r="DA158" i="3"/>
  <c r="DC158" i="3"/>
  <c r="A159" i="3"/>
  <c r="CY159" i="3"/>
  <c r="CZ159" i="3"/>
  <c r="DA159" i="3"/>
  <c r="DB159" i="3"/>
  <c r="DC159" i="3"/>
  <c r="A160" i="3"/>
  <c r="CY160" i="3"/>
  <c r="CZ160" i="3"/>
  <c r="DB160" i="3" s="1"/>
  <c r="DA160" i="3"/>
  <c r="DC160" i="3"/>
  <c r="A161" i="3"/>
  <c r="CY161" i="3"/>
  <c r="CZ161" i="3"/>
  <c r="DB161" i="3" s="1"/>
  <c r="DA161" i="3"/>
  <c r="DC161" i="3"/>
  <c r="A162" i="3"/>
  <c r="CY162" i="3"/>
  <c r="CZ162" i="3"/>
  <c r="DB162" i="3" s="1"/>
  <c r="DA162" i="3"/>
  <c r="DC162" i="3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A165" i="3"/>
  <c r="DB165" i="3"/>
  <c r="DC165" i="3"/>
  <c r="A166" i="3"/>
  <c r="CY166" i="3"/>
  <c r="CZ166" i="3"/>
  <c r="DB166" i="3" s="1"/>
  <c r="DA166" i="3"/>
  <c r="DC166" i="3"/>
  <c r="A167" i="3"/>
  <c r="CY167" i="3"/>
  <c r="CZ167" i="3"/>
  <c r="DA167" i="3"/>
  <c r="DB167" i="3"/>
  <c r="DC167" i="3"/>
  <c r="A168" i="3"/>
  <c r="CY168" i="3"/>
  <c r="CZ168" i="3"/>
  <c r="DB168" i="3" s="1"/>
  <c r="DA168" i="3"/>
  <c r="DC168" i="3"/>
  <c r="A169" i="3"/>
  <c r="CY169" i="3"/>
  <c r="CZ169" i="3"/>
  <c r="DB169" i="3" s="1"/>
  <c r="DA169" i="3"/>
  <c r="DC169" i="3"/>
  <c r="A170" i="3"/>
  <c r="CY170" i="3"/>
  <c r="CZ170" i="3"/>
  <c r="DA170" i="3"/>
  <c r="DB170" i="3"/>
  <c r="DC170" i="3"/>
  <c r="A171" i="3"/>
  <c r="CY171" i="3"/>
  <c r="CZ171" i="3"/>
  <c r="DB171" i="3" s="1"/>
  <c r="DA171" i="3"/>
  <c r="DC171" i="3"/>
  <c r="A172" i="3"/>
  <c r="CY172" i="3"/>
  <c r="CZ172" i="3"/>
  <c r="DB172" i="3" s="1"/>
  <c r="DA172" i="3"/>
  <c r="DC172" i="3"/>
  <c r="A173" i="3"/>
  <c r="CY173" i="3"/>
  <c r="CZ173" i="3"/>
  <c r="DA173" i="3"/>
  <c r="DB173" i="3"/>
  <c r="DC173" i="3"/>
  <c r="A174" i="3"/>
  <c r="CY174" i="3"/>
  <c r="CZ174" i="3"/>
  <c r="DB174" i="3" s="1"/>
  <c r="DA174" i="3"/>
  <c r="DC174" i="3"/>
  <c r="A175" i="3"/>
  <c r="CY175" i="3"/>
  <c r="CZ175" i="3"/>
  <c r="DB175" i="3" s="1"/>
  <c r="DA175" i="3"/>
  <c r="DC175" i="3"/>
  <c r="A176" i="3"/>
  <c r="CY176" i="3"/>
  <c r="CZ176" i="3"/>
  <c r="DB176" i="3" s="1"/>
  <c r="DA176" i="3"/>
  <c r="DC176" i="3"/>
  <c r="A177" i="3"/>
  <c r="CY177" i="3"/>
  <c r="CZ177" i="3"/>
  <c r="DB177" i="3" s="1"/>
  <c r="DA177" i="3"/>
  <c r="DC177" i="3"/>
  <c r="A178" i="3"/>
  <c r="CY178" i="3"/>
  <c r="CZ178" i="3"/>
  <c r="DA178" i="3"/>
  <c r="DB178" i="3"/>
  <c r="DC178" i="3"/>
  <c r="A179" i="3"/>
  <c r="CY179" i="3"/>
  <c r="CZ179" i="3"/>
  <c r="DB179" i="3" s="1"/>
  <c r="DA179" i="3"/>
  <c r="DC179" i="3"/>
  <c r="A180" i="3"/>
  <c r="CY180" i="3"/>
  <c r="CZ180" i="3"/>
  <c r="DB180" i="3" s="1"/>
  <c r="DA180" i="3"/>
  <c r="DC180" i="3"/>
  <c r="A181" i="3"/>
  <c r="CY181" i="3"/>
  <c r="CZ181" i="3"/>
  <c r="DA181" i="3"/>
  <c r="DB181" i="3"/>
  <c r="DC181" i="3"/>
  <c r="A182" i="3"/>
  <c r="CY182" i="3"/>
  <c r="CZ182" i="3"/>
  <c r="DB182" i="3" s="1"/>
  <c r="DA182" i="3"/>
  <c r="DC182" i="3"/>
  <c r="A183" i="3"/>
  <c r="CY183" i="3"/>
  <c r="CZ183" i="3"/>
  <c r="DB183" i="3" s="1"/>
  <c r="DA183" i="3"/>
  <c r="DC183" i="3"/>
  <c r="A184" i="3"/>
  <c r="CY184" i="3"/>
  <c r="CZ184" i="3"/>
  <c r="DB184" i="3" s="1"/>
  <c r="DA184" i="3"/>
  <c r="DC184" i="3"/>
  <c r="A185" i="3"/>
  <c r="CY185" i="3"/>
  <c r="CZ185" i="3"/>
  <c r="DB185" i="3" s="1"/>
  <c r="DA185" i="3"/>
  <c r="DC185" i="3"/>
  <c r="A186" i="3"/>
  <c r="CY186" i="3"/>
  <c r="CZ186" i="3"/>
  <c r="DA186" i="3"/>
  <c r="DB186" i="3"/>
  <c r="DC186" i="3"/>
  <c r="A187" i="3"/>
  <c r="CY187" i="3"/>
  <c r="CZ187" i="3"/>
  <c r="DB187" i="3" s="1"/>
  <c r="DA187" i="3"/>
  <c r="DC187" i="3"/>
  <c r="A188" i="3"/>
  <c r="CY188" i="3"/>
  <c r="CZ188" i="3"/>
  <c r="DB188" i="3" s="1"/>
  <c r="DA188" i="3"/>
  <c r="DC188" i="3"/>
  <c r="A189" i="3"/>
  <c r="CY189" i="3"/>
  <c r="CZ189" i="3"/>
  <c r="DA189" i="3"/>
  <c r="DB189" i="3"/>
  <c r="DC189" i="3"/>
  <c r="A190" i="3"/>
  <c r="CY190" i="3"/>
  <c r="CZ190" i="3"/>
  <c r="DB190" i="3" s="1"/>
  <c r="DA190" i="3"/>
  <c r="DC190" i="3"/>
  <c r="A191" i="3"/>
  <c r="CY191" i="3"/>
  <c r="CZ191" i="3"/>
  <c r="DB191" i="3" s="1"/>
  <c r="DA191" i="3"/>
  <c r="DC191" i="3"/>
  <c r="A192" i="3"/>
  <c r="CY192" i="3"/>
  <c r="CZ192" i="3"/>
  <c r="DB192" i="3" s="1"/>
  <c r="DA192" i="3"/>
  <c r="DC192" i="3"/>
  <c r="A193" i="3"/>
  <c r="CY193" i="3"/>
  <c r="CZ193" i="3"/>
  <c r="DB193" i="3" s="1"/>
  <c r="DA193" i="3"/>
  <c r="DC193" i="3"/>
  <c r="A194" i="3"/>
  <c r="CY194" i="3"/>
  <c r="CZ194" i="3"/>
  <c r="DA194" i="3"/>
  <c r="DB194" i="3"/>
  <c r="DC194" i="3"/>
  <c r="A195" i="3"/>
  <c r="CY195" i="3"/>
  <c r="CZ195" i="3"/>
  <c r="DB195" i="3" s="1"/>
  <c r="DA195" i="3"/>
  <c r="DC195" i="3"/>
  <c r="A196" i="3"/>
  <c r="CY196" i="3"/>
  <c r="CZ196" i="3"/>
  <c r="DB196" i="3" s="1"/>
  <c r="DA196" i="3"/>
  <c r="DC196" i="3"/>
  <c r="A197" i="3"/>
  <c r="CY197" i="3"/>
  <c r="CZ197" i="3"/>
  <c r="DA197" i="3"/>
  <c r="DB197" i="3"/>
  <c r="DC197" i="3"/>
  <c r="A198" i="3"/>
  <c r="CY198" i="3"/>
  <c r="CZ198" i="3"/>
  <c r="DB198" i="3" s="1"/>
  <c r="DA198" i="3"/>
  <c r="DC198" i="3"/>
  <c r="A199" i="3"/>
  <c r="CY199" i="3"/>
  <c r="CZ199" i="3"/>
  <c r="DB199" i="3" s="1"/>
  <c r="DA199" i="3"/>
  <c r="DC199" i="3"/>
  <c r="A200" i="3"/>
  <c r="CY200" i="3"/>
  <c r="CZ200" i="3"/>
  <c r="DB200" i="3" s="1"/>
  <c r="DA200" i="3"/>
  <c r="DC200" i="3"/>
  <c r="A201" i="3"/>
  <c r="CY201" i="3"/>
  <c r="CZ201" i="3"/>
  <c r="DB201" i="3" s="1"/>
  <c r="DA201" i="3"/>
  <c r="DC201" i="3"/>
  <c r="A202" i="3"/>
  <c r="CY202" i="3"/>
  <c r="CZ202" i="3"/>
  <c r="DA202" i="3"/>
  <c r="DB202" i="3"/>
  <c r="DC202" i="3"/>
  <c r="A203" i="3"/>
  <c r="CY203" i="3"/>
  <c r="CZ203" i="3"/>
  <c r="DB203" i="3" s="1"/>
  <c r="DA203" i="3"/>
  <c r="DC203" i="3"/>
  <c r="A204" i="3"/>
  <c r="CY204" i="3"/>
  <c r="CZ204" i="3"/>
  <c r="DB204" i="3" s="1"/>
  <c r="DA204" i="3"/>
  <c r="DC204" i="3"/>
  <c r="A205" i="3"/>
  <c r="CY205" i="3"/>
  <c r="CZ205" i="3"/>
  <c r="DA205" i="3"/>
  <c r="DB205" i="3"/>
  <c r="DC205" i="3"/>
  <c r="A206" i="3"/>
  <c r="CY206" i="3"/>
  <c r="CZ206" i="3"/>
  <c r="DB206" i="3" s="1"/>
  <c r="DA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Y209" i="3"/>
  <c r="CZ209" i="3"/>
  <c r="DB209" i="3" s="1"/>
  <c r="DA209" i="3"/>
  <c r="DC209" i="3"/>
  <c r="A210" i="3"/>
  <c r="CY210" i="3"/>
  <c r="CZ210" i="3"/>
  <c r="DA210" i="3"/>
  <c r="DB210" i="3"/>
  <c r="DC210" i="3"/>
  <c r="A211" i="3"/>
  <c r="CY211" i="3"/>
  <c r="CZ211" i="3"/>
  <c r="DB211" i="3" s="1"/>
  <c r="DA211" i="3"/>
  <c r="DC211" i="3"/>
  <c r="A212" i="3"/>
  <c r="CY212" i="3"/>
  <c r="CZ212" i="3"/>
  <c r="DB212" i="3" s="1"/>
  <c r="DA212" i="3"/>
  <c r="DC212" i="3"/>
  <c r="A213" i="3"/>
  <c r="CY213" i="3"/>
  <c r="CZ213" i="3"/>
  <c r="DA213" i="3"/>
  <c r="DB213" i="3"/>
  <c r="DC213" i="3"/>
  <c r="A214" i="3"/>
  <c r="CY214" i="3"/>
  <c r="CZ214" i="3"/>
  <c r="DB214" i="3" s="1"/>
  <c r="DA214" i="3"/>
  <c r="DC214" i="3"/>
  <c r="A215" i="3"/>
  <c r="CY215" i="3"/>
  <c r="CZ215" i="3"/>
  <c r="DB215" i="3" s="1"/>
  <c r="DA215" i="3"/>
  <c r="DC215" i="3"/>
  <c r="A216" i="3"/>
  <c r="CY216" i="3"/>
  <c r="CZ216" i="3"/>
  <c r="DB216" i="3" s="1"/>
  <c r="DA216" i="3"/>
  <c r="DC216" i="3"/>
  <c r="A217" i="3"/>
  <c r="CY217" i="3"/>
  <c r="CZ217" i="3"/>
  <c r="DB217" i="3" s="1"/>
  <c r="DA217" i="3"/>
  <c r="DC217" i="3"/>
  <c r="A218" i="3"/>
  <c r="CY218" i="3"/>
  <c r="CZ218" i="3"/>
  <c r="DA218" i="3"/>
  <c r="DB218" i="3"/>
  <c r="DC218" i="3"/>
  <c r="A219" i="3"/>
  <c r="CY219" i="3"/>
  <c r="CZ219" i="3"/>
  <c r="DB219" i="3" s="1"/>
  <c r="DA219" i="3"/>
  <c r="DC219" i="3"/>
  <c r="A220" i="3"/>
  <c r="CY220" i="3"/>
  <c r="CZ220" i="3"/>
  <c r="DB220" i="3" s="1"/>
  <c r="DA220" i="3"/>
  <c r="DC220" i="3"/>
  <c r="A221" i="3"/>
  <c r="CY221" i="3"/>
  <c r="CZ221" i="3"/>
  <c r="DA221" i="3"/>
  <c r="DB221" i="3"/>
  <c r="DC221" i="3"/>
  <c r="A222" i="3"/>
  <c r="CY222" i="3"/>
  <c r="CZ222" i="3"/>
  <c r="DB222" i="3" s="1"/>
  <c r="DA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DA224" i="3"/>
  <c r="DC224" i="3"/>
  <c r="A225" i="3"/>
  <c r="CY225" i="3"/>
  <c r="CZ225" i="3"/>
  <c r="DB225" i="3" s="1"/>
  <c r="DA225" i="3"/>
  <c r="DC225" i="3"/>
  <c r="A226" i="3"/>
  <c r="CY226" i="3"/>
  <c r="CZ226" i="3"/>
  <c r="DA226" i="3"/>
  <c r="DB226" i="3"/>
  <c r="DC226" i="3"/>
  <c r="A227" i="3"/>
  <c r="CY227" i="3"/>
  <c r="CZ227" i="3"/>
  <c r="DB227" i="3" s="1"/>
  <c r="DA227" i="3"/>
  <c r="DC227" i="3"/>
  <c r="A228" i="3"/>
  <c r="CY228" i="3"/>
  <c r="CZ228" i="3"/>
  <c r="DB228" i="3" s="1"/>
  <c r="DA228" i="3"/>
  <c r="DC228" i="3"/>
  <c r="A229" i="3"/>
  <c r="CY229" i="3"/>
  <c r="CZ229" i="3"/>
  <c r="DA229" i="3"/>
  <c r="DB229" i="3"/>
  <c r="DC229" i="3"/>
  <c r="A230" i="3"/>
  <c r="CY230" i="3"/>
  <c r="CZ230" i="3"/>
  <c r="DB230" i="3" s="1"/>
  <c r="DA230" i="3"/>
  <c r="DC230" i="3"/>
  <c r="A231" i="3"/>
  <c r="CY231" i="3"/>
  <c r="CZ231" i="3"/>
  <c r="DB231" i="3" s="1"/>
  <c r="DA231" i="3"/>
  <c r="DC231" i="3"/>
  <c r="A232" i="3"/>
  <c r="CY232" i="3"/>
  <c r="CZ232" i="3"/>
  <c r="DB232" i="3" s="1"/>
  <c r="DA232" i="3"/>
  <c r="DC232" i="3"/>
  <c r="A233" i="3"/>
  <c r="CY233" i="3"/>
  <c r="CZ233" i="3"/>
  <c r="DB233" i="3" s="1"/>
  <c r="DA233" i="3"/>
  <c r="DC233" i="3"/>
  <c r="A234" i="3"/>
  <c r="CY234" i="3"/>
  <c r="CZ234" i="3"/>
  <c r="DA234" i="3"/>
  <c r="DB234" i="3"/>
  <c r="DC234" i="3"/>
  <c r="A235" i="3"/>
  <c r="CY235" i="3"/>
  <c r="CZ235" i="3"/>
  <c r="DB235" i="3" s="1"/>
  <c r="DA235" i="3"/>
  <c r="DC235" i="3"/>
  <c r="A236" i="3"/>
  <c r="CY236" i="3"/>
  <c r="CZ236" i="3"/>
  <c r="DB236" i="3" s="1"/>
  <c r="DA236" i="3"/>
  <c r="DC236" i="3"/>
  <c r="A237" i="3"/>
  <c r="CY237" i="3"/>
  <c r="CZ237" i="3"/>
  <c r="DA237" i="3"/>
  <c r="DB237" i="3"/>
  <c r="DC237" i="3"/>
  <c r="A238" i="3"/>
  <c r="CY238" i="3"/>
  <c r="CZ238" i="3"/>
  <c r="DB238" i="3" s="1"/>
  <c r="DA238" i="3"/>
  <c r="DC238" i="3"/>
  <c r="A239" i="3"/>
  <c r="CY239" i="3"/>
  <c r="CZ239" i="3"/>
  <c r="DB239" i="3" s="1"/>
  <c r="DA239" i="3"/>
  <c r="DC239" i="3"/>
  <c r="A240" i="3"/>
  <c r="CY240" i="3"/>
  <c r="CZ240" i="3"/>
  <c r="DB240" i="3" s="1"/>
  <c r="DA240" i="3"/>
  <c r="DC240" i="3"/>
  <c r="A241" i="3"/>
  <c r="CY241" i="3"/>
  <c r="CZ241" i="3"/>
  <c r="DB241" i="3" s="1"/>
  <c r="DA241" i="3"/>
  <c r="DC241" i="3"/>
  <c r="A242" i="3"/>
  <c r="CY242" i="3"/>
  <c r="CZ242" i="3"/>
  <c r="DA242" i="3"/>
  <c r="DB242" i="3"/>
  <c r="DC242" i="3"/>
  <c r="A243" i="3"/>
  <c r="CY243" i="3"/>
  <c r="CZ243" i="3"/>
  <c r="DB243" i="3" s="1"/>
  <c r="DA243" i="3"/>
  <c r="DC243" i="3"/>
  <c r="A244" i="3"/>
  <c r="CY244" i="3"/>
  <c r="CZ244" i="3"/>
  <c r="DB244" i="3" s="1"/>
  <c r="DA244" i="3"/>
  <c r="DC244" i="3"/>
  <c r="A245" i="3"/>
  <c r="CY245" i="3"/>
  <c r="CZ245" i="3"/>
  <c r="DA245" i="3"/>
  <c r="DB245" i="3"/>
  <c r="DC245" i="3"/>
  <c r="A246" i="3"/>
  <c r="CY246" i="3"/>
  <c r="CZ246" i="3"/>
  <c r="DB246" i="3" s="1"/>
  <c r="DA246" i="3"/>
  <c r="DC246" i="3"/>
  <c r="A247" i="3"/>
  <c r="CY247" i="3"/>
  <c r="CZ247" i="3"/>
  <c r="DB247" i="3" s="1"/>
  <c r="DA247" i="3"/>
  <c r="DC247" i="3"/>
  <c r="A248" i="3"/>
  <c r="CY248" i="3"/>
  <c r="CZ248" i="3"/>
  <c r="DB248" i="3" s="1"/>
  <c r="DA248" i="3"/>
  <c r="DC248" i="3"/>
  <c r="A249" i="3"/>
  <c r="CY249" i="3"/>
  <c r="CZ249" i="3"/>
  <c r="DB249" i="3" s="1"/>
  <c r="DA249" i="3"/>
  <c r="DC249" i="3"/>
  <c r="A250" i="3"/>
  <c r="CY250" i="3"/>
  <c r="CZ250" i="3"/>
  <c r="DA250" i="3"/>
  <c r="DB250" i="3"/>
  <c r="DC250" i="3"/>
  <c r="A251" i="3"/>
  <c r="CY251" i="3"/>
  <c r="CZ251" i="3"/>
  <c r="DB251" i="3" s="1"/>
  <c r="DA251" i="3"/>
  <c r="DC251" i="3"/>
  <c r="A252" i="3"/>
  <c r="CY252" i="3"/>
  <c r="CZ252" i="3"/>
  <c r="DB252" i="3" s="1"/>
  <c r="DA252" i="3"/>
  <c r="DC252" i="3"/>
  <c r="A253" i="3"/>
  <c r="CY253" i="3"/>
  <c r="CZ253" i="3"/>
  <c r="DA253" i="3"/>
  <c r="DB253" i="3"/>
  <c r="DC253" i="3"/>
  <c r="A254" i="3"/>
  <c r="CY254" i="3"/>
  <c r="CZ254" i="3"/>
  <c r="DB254" i="3" s="1"/>
  <c r="DA254" i="3"/>
  <c r="DC254" i="3"/>
  <c r="A255" i="3"/>
  <c r="CY255" i="3"/>
  <c r="CZ255" i="3"/>
  <c r="DB255" i="3" s="1"/>
  <c r="DA255" i="3"/>
  <c r="DC255" i="3"/>
  <c r="A256" i="3"/>
  <c r="CY256" i="3"/>
  <c r="CZ256" i="3"/>
  <c r="DB256" i="3" s="1"/>
  <c r="DA256" i="3"/>
  <c r="DC256" i="3"/>
  <c r="A257" i="3"/>
  <c r="CY257" i="3"/>
  <c r="CZ257" i="3"/>
  <c r="DB257" i="3" s="1"/>
  <c r="DA257" i="3"/>
  <c r="DC257" i="3"/>
  <c r="A258" i="3"/>
  <c r="CY258" i="3"/>
  <c r="CZ258" i="3"/>
  <c r="DA258" i="3"/>
  <c r="DB258" i="3"/>
  <c r="DC258" i="3"/>
  <c r="A259" i="3"/>
  <c r="CY259" i="3"/>
  <c r="CZ259" i="3"/>
  <c r="DB259" i="3" s="1"/>
  <c r="DA259" i="3"/>
  <c r="DC259" i="3"/>
  <c r="A260" i="3"/>
  <c r="CY260" i="3"/>
  <c r="CZ260" i="3"/>
  <c r="DB260" i="3" s="1"/>
  <c r="DA260" i="3"/>
  <c r="DC260" i="3"/>
  <c r="A261" i="3"/>
  <c r="CY261" i="3"/>
  <c r="CZ261" i="3"/>
  <c r="DA261" i="3"/>
  <c r="DB261" i="3"/>
  <c r="DC261" i="3"/>
  <c r="A262" i="3"/>
  <c r="CY262" i="3"/>
  <c r="CZ262" i="3"/>
  <c r="DB262" i="3" s="1"/>
  <c r="DA262" i="3"/>
  <c r="DC262" i="3"/>
  <c r="A263" i="3"/>
  <c r="CY263" i="3"/>
  <c r="CZ263" i="3"/>
  <c r="DB263" i="3" s="1"/>
  <c r="DA263" i="3"/>
  <c r="DC263" i="3"/>
  <c r="A264" i="3"/>
  <c r="CY264" i="3"/>
  <c r="CZ264" i="3"/>
  <c r="DB264" i="3" s="1"/>
  <c r="DA264" i="3"/>
  <c r="DC264" i="3"/>
  <c r="A265" i="3"/>
  <c r="CY265" i="3"/>
  <c r="CZ265" i="3"/>
  <c r="DB265" i="3" s="1"/>
  <c r="DA265" i="3"/>
  <c r="DC265" i="3"/>
  <c r="A266" i="3"/>
  <c r="CY266" i="3"/>
  <c r="CZ266" i="3"/>
  <c r="DA266" i="3"/>
  <c r="DB266" i="3"/>
  <c r="DC266" i="3"/>
  <c r="A267" i="3"/>
  <c r="CY267" i="3"/>
  <c r="CZ267" i="3"/>
  <c r="DB267" i="3" s="1"/>
  <c r="DA267" i="3"/>
  <c r="DC267" i="3"/>
  <c r="A268" i="3"/>
  <c r="CY268" i="3"/>
  <c r="CZ268" i="3"/>
  <c r="DB268" i="3" s="1"/>
  <c r="DA268" i="3"/>
  <c r="DC268" i="3"/>
  <c r="A269" i="3"/>
  <c r="CY269" i="3"/>
  <c r="CZ269" i="3"/>
  <c r="DA269" i="3"/>
  <c r="DB269" i="3"/>
  <c r="DC269" i="3"/>
  <c r="A270" i="3"/>
  <c r="CY270" i="3"/>
  <c r="CZ270" i="3"/>
  <c r="DB270" i="3" s="1"/>
  <c r="DA270" i="3"/>
  <c r="DC270" i="3"/>
  <c r="A271" i="3"/>
  <c r="CY271" i="3"/>
  <c r="CZ271" i="3"/>
  <c r="DB271" i="3" s="1"/>
  <c r="DA271" i="3"/>
  <c r="DC271" i="3"/>
  <c r="A272" i="3"/>
  <c r="CY272" i="3"/>
  <c r="CZ272" i="3"/>
  <c r="DB272" i="3" s="1"/>
  <c r="DA272" i="3"/>
  <c r="DC272" i="3"/>
  <c r="A273" i="3"/>
  <c r="CY273" i="3"/>
  <c r="CZ273" i="3"/>
  <c r="DB273" i="3" s="1"/>
  <c r="DA273" i="3"/>
  <c r="DC273" i="3"/>
  <c r="A274" i="3"/>
  <c r="CY274" i="3"/>
  <c r="CZ274" i="3"/>
  <c r="DA274" i="3"/>
  <c r="DB274" i="3"/>
  <c r="DC274" i="3"/>
  <c r="A275" i="3"/>
  <c r="CY275" i="3"/>
  <c r="CZ275" i="3"/>
  <c r="DB275" i="3" s="1"/>
  <c r="DA275" i="3"/>
  <c r="DC275" i="3"/>
  <c r="A276" i="3"/>
  <c r="CY276" i="3"/>
  <c r="CZ276" i="3"/>
  <c r="DB276" i="3" s="1"/>
  <c r="DA276" i="3"/>
  <c r="DC276" i="3"/>
  <c r="A277" i="3"/>
  <c r="CY277" i="3"/>
  <c r="CZ277" i="3"/>
  <c r="DB277" i="3" s="1"/>
  <c r="DA277" i="3"/>
  <c r="DC277" i="3"/>
  <c r="A278" i="3"/>
  <c r="CY278" i="3"/>
  <c r="CZ278" i="3"/>
  <c r="DB278" i="3" s="1"/>
  <c r="DA278" i="3"/>
  <c r="DC278" i="3"/>
  <c r="A279" i="3"/>
  <c r="CY279" i="3"/>
  <c r="CZ279" i="3"/>
  <c r="DA279" i="3"/>
  <c r="DB279" i="3"/>
  <c r="DC279" i="3"/>
  <c r="A280" i="3"/>
  <c r="CY280" i="3"/>
  <c r="CZ280" i="3"/>
  <c r="DB280" i="3" s="1"/>
  <c r="DA280" i="3"/>
  <c r="DC280" i="3"/>
  <c r="A281" i="3"/>
  <c r="CY281" i="3"/>
  <c r="CZ281" i="3"/>
  <c r="DB281" i="3" s="1"/>
  <c r="DA281" i="3"/>
  <c r="DC281" i="3"/>
  <c r="A282" i="3"/>
  <c r="CY282" i="3"/>
  <c r="CZ282" i="3"/>
  <c r="DA282" i="3"/>
  <c r="DB282" i="3"/>
  <c r="DC282" i="3"/>
  <c r="A283" i="3"/>
  <c r="CY283" i="3"/>
  <c r="CZ283" i="3"/>
  <c r="DB283" i="3" s="1"/>
  <c r="DA283" i="3"/>
  <c r="DC283" i="3"/>
  <c r="A284" i="3"/>
  <c r="CY284" i="3"/>
  <c r="CZ284" i="3"/>
  <c r="DB284" i="3" s="1"/>
  <c r="DA284" i="3"/>
  <c r="DC284" i="3"/>
  <c r="A285" i="3"/>
  <c r="CY285" i="3"/>
  <c r="CZ285" i="3"/>
  <c r="DB285" i="3" s="1"/>
  <c r="DA285" i="3"/>
  <c r="DC285" i="3"/>
  <c r="A286" i="3"/>
  <c r="CY286" i="3"/>
  <c r="CZ286" i="3"/>
  <c r="DB286" i="3" s="1"/>
  <c r="DA286" i="3"/>
  <c r="DC286" i="3"/>
  <c r="A287" i="3"/>
  <c r="CY287" i="3"/>
  <c r="CZ287" i="3"/>
  <c r="DA287" i="3"/>
  <c r="DB287" i="3"/>
  <c r="DC287" i="3"/>
  <c r="A288" i="3"/>
  <c r="CY288" i="3"/>
  <c r="CZ288" i="3"/>
  <c r="DB288" i="3" s="1"/>
  <c r="DA288" i="3"/>
  <c r="DC288" i="3"/>
  <c r="A289" i="3"/>
  <c r="CY289" i="3"/>
  <c r="CZ289" i="3"/>
  <c r="DB289" i="3" s="1"/>
  <c r="DA289" i="3"/>
  <c r="DC289" i="3"/>
  <c r="A290" i="3"/>
  <c r="CY290" i="3"/>
  <c r="CZ290" i="3"/>
  <c r="DA290" i="3"/>
  <c r="DB290" i="3"/>
  <c r="DC290" i="3"/>
  <c r="A291" i="3"/>
  <c r="CY291" i="3"/>
  <c r="CZ291" i="3"/>
  <c r="DB291" i="3" s="1"/>
  <c r="DA291" i="3"/>
  <c r="DC291" i="3"/>
  <c r="A292" i="3"/>
  <c r="CY292" i="3"/>
  <c r="CZ292" i="3"/>
  <c r="DB292" i="3" s="1"/>
  <c r="DA292" i="3"/>
  <c r="DC292" i="3"/>
  <c r="A293" i="3"/>
  <c r="CY293" i="3"/>
  <c r="CZ293" i="3"/>
  <c r="DB293" i="3" s="1"/>
  <c r="DA293" i="3"/>
  <c r="DC293" i="3"/>
  <c r="A294" i="3"/>
  <c r="CY294" i="3"/>
  <c r="CZ294" i="3"/>
  <c r="DB294" i="3" s="1"/>
  <c r="DA294" i="3"/>
  <c r="DC294" i="3"/>
  <c r="A295" i="3"/>
  <c r="CY295" i="3"/>
  <c r="CZ295" i="3"/>
  <c r="DA295" i="3"/>
  <c r="DB295" i="3"/>
  <c r="DC295" i="3"/>
  <c r="A296" i="3"/>
  <c r="CY296" i="3"/>
  <c r="CZ296" i="3"/>
  <c r="DB296" i="3" s="1"/>
  <c r="DA296" i="3"/>
  <c r="DC296" i="3"/>
  <c r="A297" i="3"/>
  <c r="CY297" i="3"/>
  <c r="CZ297" i="3"/>
  <c r="DB297" i="3" s="1"/>
  <c r="DA297" i="3"/>
  <c r="DC297" i="3"/>
  <c r="A298" i="3"/>
  <c r="CY298" i="3"/>
  <c r="CZ298" i="3"/>
  <c r="DA298" i="3"/>
  <c r="DB298" i="3"/>
  <c r="DC298" i="3"/>
  <c r="A299" i="3"/>
  <c r="CY299" i="3"/>
  <c r="CZ299" i="3"/>
  <c r="DB299" i="3" s="1"/>
  <c r="DA299" i="3"/>
  <c r="DC299" i="3"/>
  <c r="A300" i="3"/>
  <c r="CY300" i="3"/>
  <c r="CZ300" i="3"/>
  <c r="DB300" i="3" s="1"/>
  <c r="DA300" i="3"/>
  <c r="DC300" i="3"/>
  <c r="A301" i="3"/>
  <c r="CY301" i="3"/>
  <c r="CZ301" i="3"/>
  <c r="DB301" i="3" s="1"/>
  <c r="DA301" i="3"/>
  <c r="DC301" i="3"/>
  <c r="A302" i="3"/>
  <c r="CY302" i="3"/>
  <c r="CZ302" i="3"/>
  <c r="DB302" i="3" s="1"/>
  <c r="DA302" i="3"/>
  <c r="DC302" i="3"/>
  <c r="A303" i="3"/>
  <c r="CY303" i="3"/>
  <c r="CZ303" i="3"/>
  <c r="DA303" i="3"/>
  <c r="DB303" i="3"/>
  <c r="DC303" i="3"/>
  <c r="A304" i="3"/>
  <c r="CY304" i="3"/>
  <c r="CZ304" i="3"/>
  <c r="DB304" i="3" s="1"/>
  <c r="DA304" i="3"/>
  <c r="DC304" i="3"/>
  <c r="A305" i="3"/>
  <c r="CY305" i="3"/>
  <c r="CZ305" i="3"/>
  <c r="DB305" i="3" s="1"/>
  <c r="DA305" i="3"/>
  <c r="DC305" i="3"/>
  <c r="A306" i="3"/>
  <c r="CY306" i="3"/>
  <c r="CZ306" i="3"/>
  <c r="DA306" i="3"/>
  <c r="DB306" i="3"/>
  <c r="DC306" i="3"/>
  <c r="A307" i="3"/>
  <c r="CY307" i="3"/>
  <c r="CZ307" i="3"/>
  <c r="DB307" i="3" s="1"/>
  <c r="DA307" i="3"/>
  <c r="DC307" i="3"/>
  <c r="A308" i="3"/>
  <c r="CY308" i="3"/>
  <c r="CZ308" i="3"/>
  <c r="DB308" i="3" s="1"/>
  <c r="DA308" i="3"/>
  <c r="DC308" i="3"/>
  <c r="A309" i="3"/>
  <c r="CY309" i="3"/>
  <c r="CZ309" i="3"/>
  <c r="DB309" i="3" s="1"/>
  <c r="DA309" i="3"/>
  <c r="DC309" i="3"/>
  <c r="A310" i="3"/>
  <c r="CY310" i="3"/>
  <c r="CZ310" i="3"/>
  <c r="DB310" i="3" s="1"/>
  <c r="DA310" i="3"/>
  <c r="DC310" i="3"/>
  <c r="A311" i="3"/>
  <c r="CY311" i="3"/>
  <c r="CZ311" i="3"/>
  <c r="DA311" i="3"/>
  <c r="DB311" i="3"/>
  <c r="DC311" i="3"/>
  <c r="A312" i="3"/>
  <c r="CY312" i="3"/>
  <c r="CZ312" i="3"/>
  <c r="DB312" i="3" s="1"/>
  <c r="DA312" i="3"/>
  <c r="DC312" i="3"/>
  <c r="A313" i="3"/>
  <c r="CY313" i="3"/>
  <c r="CZ313" i="3"/>
  <c r="DB313" i="3" s="1"/>
  <c r="DA313" i="3"/>
  <c r="DC313" i="3"/>
  <c r="A314" i="3"/>
  <c r="CY314" i="3"/>
  <c r="CZ314" i="3"/>
  <c r="DA314" i="3"/>
  <c r="DB314" i="3"/>
  <c r="DC314" i="3"/>
  <c r="A315" i="3"/>
  <c r="CY315" i="3"/>
  <c r="CZ315" i="3"/>
  <c r="DB315" i="3" s="1"/>
  <c r="DA315" i="3"/>
  <c r="DC315" i="3"/>
  <c r="A316" i="3"/>
  <c r="CY316" i="3"/>
  <c r="CZ316" i="3"/>
  <c r="DB316" i="3" s="1"/>
  <c r="DA316" i="3"/>
  <c r="DC316" i="3"/>
  <c r="A317" i="3"/>
  <c r="CY317" i="3"/>
  <c r="CZ317" i="3"/>
  <c r="DB317" i="3" s="1"/>
  <c r="DA317" i="3"/>
  <c r="DC317" i="3"/>
  <c r="A318" i="3"/>
  <c r="CY318" i="3"/>
  <c r="CZ318" i="3"/>
  <c r="DB318" i="3" s="1"/>
  <c r="DA318" i="3"/>
  <c r="DC318" i="3"/>
  <c r="A319" i="3"/>
  <c r="CY319" i="3"/>
  <c r="CZ319" i="3"/>
  <c r="DB319" i="3" s="1"/>
  <c r="DA319" i="3"/>
  <c r="DC319" i="3"/>
  <c r="A320" i="3"/>
  <c r="CY320" i="3"/>
  <c r="CZ320" i="3"/>
  <c r="DA320" i="3"/>
  <c r="DB320" i="3"/>
  <c r="DC320" i="3"/>
  <c r="A321" i="3"/>
  <c r="CY321" i="3"/>
  <c r="CZ321" i="3"/>
  <c r="DB321" i="3" s="1"/>
  <c r="DA321" i="3"/>
  <c r="DC321" i="3"/>
  <c r="A322" i="3"/>
  <c r="CY322" i="3"/>
  <c r="CZ322" i="3"/>
  <c r="DB322" i="3" s="1"/>
  <c r="DA322" i="3"/>
  <c r="DC322" i="3"/>
  <c r="A323" i="3"/>
  <c r="CY323" i="3"/>
  <c r="CZ323" i="3"/>
  <c r="DA323" i="3"/>
  <c r="DB323" i="3"/>
  <c r="DC323" i="3"/>
  <c r="A324" i="3"/>
  <c r="CY324" i="3"/>
  <c r="CZ324" i="3"/>
  <c r="DB324" i="3" s="1"/>
  <c r="DA324" i="3"/>
  <c r="DC324" i="3"/>
  <c r="A325" i="3"/>
  <c r="CY325" i="3"/>
  <c r="CZ325" i="3"/>
  <c r="DB325" i="3" s="1"/>
  <c r="DA325" i="3"/>
  <c r="DC325" i="3"/>
  <c r="A326" i="3"/>
  <c r="CY326" i="3"/>
  <c r="CZ326" i="3"/>
  <c r="DB326" i="3" s="1"/>
  <c r="DA326" i="3"/>
  <c r="DC326" i="3"/>
  <c r="A327" i="3"/>
  <c r="CY327" i="3"/>
  <c r="CZ327" i="3"/>
  <c r="DB327" i="3" s="1"/>
  <c r="DA327" i="3"/>
  <c r="DC327" i="3"/>
  <c r="A328" i="3"/>
  <c r="CY328" i="3"/>
  <c r="CZ328" i="3"/>
  <c r="DA328" i="3"/>
  <c r="DB328" i="3"/>
  <c r="DC328" i="3"/>
  <c r="A329" i="3"/>
  <c r="CY329" i="3"/>
  <c r="CZ329" i="3"/>
  <c r="DB329" i="3" s="1"/>
  <c r="DA329" i="3"/>
  <c r="DC329" i="3"/>
  <c r="A330" i="3"/>
  <c r="CY330" i="3"/>
  <c r="CZ330" i="3"/>
  <c r="DB330" i="3" s="1"/>
  <c r="DA330" i="3"/>
  <c r="DC330" i="3"/>
  <c r="A331" i="3"/>
  <c r="CY331" i="3"/>
  <c r="CZ331" i="3"/>
  <c r="DA331" i="3"/>
  <c r="DB331" i="3"/>
  <c r="DC331" i="3"/>
  <c r="A332" i="3"/>
  <c r="CY332" i="3"/>
  <c r="CZ332" i="3"/>
  <c r="DB332" i="3" s="1"/>
  <c r="DA332" i="3"/>
  <c r="DC332" i="3"/>
  <c r="A333" i="3"/>
  <c r="CY333" i="3"/>
  <c r="CZ333" i="3"/>
  <c r="DB333" i="3" s="1"/>
  <c r="DA333" i="3"/>
  <c r="DC333" i="3"/>
  <c r="A334" i="3"/>
  <c r="CY334" i="3"/>
  <c r="CZ334" i="3"/>
  <c r="DB334" i="3" s="1"/>
  <c r="DA334" i="3"/>
  <c r="DC334" i="3"/>
  <c r="A335" i="3"/>
  <c r="CY335" i="3"/>
  <c r="CZ335" i="3"/>
  <c r="DB335" i="3" s="1"/>
  <c r="DA335" i="3"/>
  <c r="DC335" i="3"/>
  <c r="A336" i="3"/>
  <c r="CY336" i="3"/>
  <c r="CZ336" i="3"/>
  <c r="DA336" i="3"/>
  <c r="DB336" i="3"/>
  <c r="DC336" i="3"/>
  <c r="A337" i="3"/>
  <c r="CY337" i="3"/>
  <c r="CZ337" i="3"/>
  <c r="DB337" i="3" s="1"/>
  <c r="DA337" i="3"/>
  <c r="DC337" i="3"/>
  <c r="A338" i="3"/>
  <c r="CY338" i="3"/>
  <c r="CZ338" i="3"/>
  <c r="DB338" i="3" s="1"/>
  <c r="DA338" i="3"/>
  <c r="DC338" i="3"/>
  <c r="A339" i="3"/>
  <c r="CY339" i="3"/>
  <c r="CZ339" i="3"/>
  <c r="DA339" i="3"/>
  <c r="DB339" i="3"/>
  <c r="DC339" i="3"/>
  <c r="A340" i="3"/>
  <c r="CY340" i="3"/>
  <c r="CZ340" i="3"/>
  <c r="DB340" i="3" s="1"/>
  <c r="DA340" i="3"/>
  <c r="DC340" i="3"/>
  <c r="A341" i="3"/>
  <c r="CY341" i="3"/>
  <c r="CZ341" i="3"/>
  <c r="DB341" i="3" s="1"/>
  <c r="DA341" i="3"/>
  <c r="DC341" i="3"/>
  <c r="A342" i="3"/>
  <c r="CY342" i="3"/>
  <c r="CZ342" i="3"/>
  <c r="DB342" i="3" s="1"/>
  <c r="DA342" i="3"/>
  <c r="DC342" i="3"/>
  <c r="A343" i="3"/>
  <c r="CY343" i="3"/>
  <c r="CZ343" i="3"/>
  <c r="DB343" i="3" s="1"/>
  <c r="DA343" i="3"/>
  <c r="DC343" i="3"/>
  <c r="A344" i="3"/>
  <c r="CY344" i="3"/>
  <c r="CZ344" i="3"/>
  <c r="DA344" i="3"/>
  <c r="DB344" i="3"/>
  <c r="DC344" i="3"/>
  <c r="A345" i="3"/>
  <c r="CY345" i="3"/>
  <c r="CZ345" i="3"/>
  <c r="DB345" i="3" s="1"/>
  <c r="DA345" i="3"/>
  <c r="DC345" i="3"/>
  <c r="A346" i="3"/>
  <c r="CY346" i="3"/>
  <c r="CZ346" i="3"/>
  <c r="DB346" i="3" s="1"/>
  <c r="DA346" i="3"/>
  <c r="DC346" i="3"/>
  <c r="A347" i="3"/>
  <c r="CY347" i="3"/>
  <c r="CZ347" i="3"/>
  <c r="DA347" i="3"/>
  <c r="DB347" i="3"/>
  <c r="DC347" i="3"/>
  <c r="A348" i="3"/>
  <c r="CY348" i="3"/>
  <c r="CZ348" i="3"/>
  <c r="DB348" i="3" s="1"/>
  <c r="DA348" i="3"/>
  <c r="DC348" i="3"/>
  <c r="A349" i="3"/>
  <c r="CY349" i="3"/>
  <c r="CZ349" i="3"/>
  <c r="DB349" i="3" s="1"/>
  <c r="DA349" i="3"/>
  <c r="DC349" i="3"/>
  <c r="A350" i="3"/>
  <c r="CY350" i="3"/>
  <c r="CZ350" i="3"/>
  <c r="DB350" i="3" s="1"/>
  <c r="DA350" i="3"/>
  <c r="DC350" i="3"/>
  <c r="A351" i="3"/>
  <c r="CY351" i="3"/>
  <c r="CZ351" i="3"/>
  <c r="DB351" i="3" s="1"/>
  <c r="DA351" i="3"/>
  <c r="DC351" i="3"/>
  <c r="A352" i="3"/>
  <c r="CY352" i="3"/>
  <c r="CZ352" i="3"/>
  <c r="DA352" i="3"/>
  <c r="DB352" i="3"/>
  <c r="DC352" i="3"/>
  <c r="A353" i="3"/>
  <c r="CY353" i="3"/>
  <c r="CZ353" i="3"/>
  <c r="DB353" i="3" s="1"/>
  <c r="DA353" i="3"/>
  <c r="DC353" i="3"/>
  <c r="A354" i="3"/>
  <c r="CY354" i="3"/>
  <c r="CZ354" i="3"/>
  <c r="DB354" i="3" s="1"/>
  <c r="DA354" i="3"/>
  <c r="DC354" i="3"/>
  <c r="A355" i="3"/>
  <c r="CY355" i="3"/>
  <c r="CZ355" i="3"/>
  <c r="DA355" i="3"/>
  <c r="DB355" i="3"/>
  <c r="DC355" i="3"/>
  <c r="A356" i="3"/>
  <c r="CY356" i="3"/>
  <c r="CZ356" i="3"/>
  <c r="DB356" i="3" s="1"/>
  <c r="DA356" i="3"/>
  <c r="DC356" i="3"/>
  <c r="A357" i="3"/>
  <c r="CY357" i="3"/>
  <c r="CZ357" i="3"/>
  <c r="DB357" i="3" s="1"/>
  <c r="DA357" i="3"/>
  <c r="DC357" i="3"/>
  <c r="A358" i="3"/>
  <c r="CY358" i="3"/>
  <c r="CZ358" i="3"/>
  <c r="DB358" i="3" s="1"/>
  <c r="DA358" i="3"/>
  <c r="DC358" i="3"/>
  <c r="A359" i="3"/>
  <c r="CY359" i="3"/>
  <c r="CZ359" i="3"/>
  <c r="DB359" i="3" s="1"/>
  <c r="DA359" i="3"/>
  <c r="DC359" i="3"/>
  <c r="A360" i="3"/>
  <c r="CY360" i="3"/>
  <c r="CZ360" i="3"/>
  <c r="DA360" i="3"/>
  <c r="DB360" i="3"/>
  <c r="DC360" i="3"/>
  <c r="A361" i="3"/>
  <c r="CY361" i="3"/>
  <c r="CZ361" i="3"/>
  <c r="DB361" i="3" s="1"/>
  <c r="DA361" i="3"/>
  <c r="DC361" i="3"/>
  <c r="A362" i="3"/>
  <c r="CY362" i="3"/>
  <c r="CZ362" i="3"/>
  <c r="DB362" i="3" s="1"/>
  <c r="DA362" i="3"/>
  <c r="DC362" i="3"/>
  <c r="A363" i="3"/>
  <c r="CY363" i="3"/>
  <c r="CZ363" i="3"/>
  <c r="DA363" i="3"/>
  <c r="DB363" i="3"/>
  <c r="DC363" i="3"/>
  <c r="A364" i="3"/>
  <c r="CY364" i="3"/>
  <c r="CZ364" i="3"/>
  <c r="DB364" i="3" s="1"/>
  <c r="DA364" i="3"/>
  <c r="DC364" i="3"/>
  <c r="A365" i="3"/>
  <c r="CY365" i="3"/>
  <c r="CZ365" i="3"/>
  <c r="DB365" i="3" s="1"/>
  <c r="DA365" i="3"/>
  <c r="DC365" i="3"/>
  <c r="A366" i="3"/>
  <c r="CY366" i="3"/>
  <c r="CZ366" i="3"/>
  <c r="DB366" i="3" s="1"/>
  <c r="DA366" i="3"/>
  <c r="DC366" i="3"/>
  <c r="A367" i="3"/>
  <c r="CY367" i="3"/>
  <c r="CZ367" i="3"/>
  <c r="DB367" i="3" s="1"/>
  <c r="DA367" i="3"/>
  <c r="DC367" i="3"/>
  <c r="A368" i="3"/>
  <c r="CY368" i="3"/>
  <c r="CZ368" i="3"/>
  <c r="DA368" i="3"/>
  <c r="DB368" i="3"/>
  <c r="DC368" i="3"/>
  <c r="A369" i="3"/>
  <c r="CY369" i="3"/>
  <c r="CZ369" i="3"/>
  <c r="DB369" i="3" s="1"/>
  <c r="DA369" i="3"/>
  <c r="DC369" i="3"/>
  <c r="A370" i="3"/>
  <c r="CY370" i="3"/>
  <c r="CZ370" i="3"/>
  <c r="DB370" i="3" s="1"/>
  <c r="DA370" i="3"/>
  <c r="DC370" i="3"/>
  <c r="A371" i="3"/>
  <c r="CY371" i="3"/>
  <c r="CZ371" i="3"/>
  <c r="DA371" i="3"/>
  <c r="DB371" i="3"/>
  <c r="DC371" i="3"/>
  <c r="A372" i="3"/>
  <c r="CY372" i="3"/>
  <c r="CZ372" i="3"/>
  <c r="DB372" i="3" s="1"/>
  <c r="DA372" i="3"/>
  <c r="DC372" i="3"/>
  <c r="A373" i="3"/>
  <c r="CY373" i="3"/>
  <c r="CZ373" i="3"/>
  <c r="DB373" i="3" s="1"/>
  <c r="DA373" i="3"/>
  <c r="DC373" i="3"/>
  <c r="A374" i="3"/>
  <c r="CY374" i="3"/>
  <c r="CZ374" i="3"/>
  <c r="DB374" i="3" s="1"/>
  <c r="DA374" i="3"/>
  <c r="DC374" i="3"/>
  <c r="A375" i="3"/>
  <c r="CY375" i="3"/>
  <c r="CZ375" i="3"/>
  <c r="DB375" i="3" s="1"/>
  <c r="DA375" i="3"/>
  <c r="DC375" i="3"/>
  <c r="A376" i="3"/>
  <c r="CY376" i="3"/>
  <c r="CZ376" i="3"/>
  <c r="DA376" i="3"/>
  <c r="DB376" i="3"/>
  <c r="DC376" i="3"/>
  <c r="A377" i="3"/>
  <c r="CY377" i="3"/>
  <c r="CZ377" i="3"/>
  <c r="DB377" i="3" s="1"/>
  <c r="DA377" i="3"/>
  <c r="DC377" i="3"/>
  <c r="A378" i="3"/>
  <c r="CY378" i="3"/>
  <c r="CZ378" i="3"/>
  <c r="DB378" i="3" s="1"/>
  <c r="DA378" i="3"/>
  <c r="DC378" i="3"/>
  <c r="A379" i="3"/>
  <c r="CY379" i="3"/>
  <c r="CZ379" i="3"/>
  <c r="DA379" i="3"/>
  <c r="DB379" i="3"/>
  <c r="DC379" i="3"/>
  <c r="A380" i="3"/>
  <c r="CY380" i="3"/>
  <c r="CZ380" i="3"/>
  <c r="DB380" i="3" s="1"/>
  <c r="DA380" i="3"/>
  <c r="DC380" i="3"/>
  <c r="A381" i="3"/>
  <c r="CY381" i="3"/>
  <c r="CZ381" i="3"/>
  <c r="DB381" i="3" s="1"/>
  <c r="DA381" i="3"/>
  <c r="DC381" i="3"/>
  <c r="A382" i="3"/>
  <c r="CY382" i="3"/>
  <c r="CZ382" i="3"/>
  <c r="DB382" i="3" s="1"/>
  <c r="DA382" i="3"/>
  <c r="DC382" i="3"/>
  <c r="A383" i="3"/>
  <c r="CY383" i="3"/>
  <c r="CZ383" i="3"/>
  <c r="DB383" i="3" s="1"/>
  <c r="DA383" i="3"/>
  <c r="DC383" i="3"/>
  <c r="A384" i="3"/>
  <c r="CY384" i="3"/>
  <c r="CZ384" i="3"/>
  <c r="DA384" i="3"/>
  <c r="DB384" i="3"/>
  <c r="DC384" i="3"/>
  <c r="A385" i="3"/>
  <c r="CY385" i="3"/>
  <c r="CZ385" i="3"/>
  <c r="DB385" i="3" s="1"/>
  <c r="DA385" i="3"/>
  <c r="DC385" i="3"/>
  <c r="A386" i="3"/>
  <c r="CY386" i="3"/>
  <c r="CZ386" i="3"/>
  <c r="DB386" i="3" s="1"/>
  <c r="DA386" i="3"/>
  <c r="DC386" i="3"/>
  <c r="A387" i="3"/>
  <c r="CY387" i="3"/>
  <c r="CZ387" i="3"/>
  <c r="DA387" i="3"/>
  <c r="DB387" i="3"/>
  <c r="DC387" i="3"/>
  <c r="A388" i="3"/>
  <c r="CY388" i="3"/>
  <c r="CZ388" i="3"/>
  <c r="DB388" i="3" s="1"/>
  <c r="DA388" i="3"/>
  <c r="DC388" i="3"/>
  <c r="A389" i="3"/>
  <c r="CY389" i="3"/>
  <c r="CZ389" i="3"/>
  <c r="DB389" i="3" s="1"/>
  <c r="DA389" i="3"/>
  <c r="DC389" i="3"/>
  <c r="A390" i="3"/>
  <c r="CY390" i="3"/>
  <c r="CZ390" i="3"/>
  <c r="DB390" i="3" s="1"/>
  <c r="DA390" i="3"/>
  <c r="DC390" i="3"/>
  <c r="A391" i="3"/>
  <c r="CY391" i="3"/>
  <c r="CZ391" i="3"/>
  <c r="DB391" i="3" s="1"/>
  <c r="DA391" i="3"/>
  <c r="DC391" i="3"/>
  <c r="A392" i="3"/>
  <c r="CY392" i="3"/>
  <c r="CZ392" i="3"/>
  <c r="DA392" i="3"/>
  <c r="DB392" i="3"/>
  <c r="DC392" i="3"/>
  <c r="A393" i="3"/>
  <c r="CY393" i="3"/>
  <c r="CZ393" i="3"/>
  <c r="DB393" i="3" s="1"/>
  <c r="DA393" i="3"/>
  <c r="DC393" i="3"/>
  <c r="A394" i="3"/>
  <c r="CY394" i="3"/>
  <c r="CZ394" i="3"/>
  <c r="DB394" i="3" s="1"/>
  <c r="DA394" i="3"/>
  <c r="DC394" i="3"/>
  <c r="A395" i="3"/>
  <c r="CY395" i="3"/>
  <c r="CZ395" i="3"/>
  <c r="DA395" i="3"/>
  <c r="DB395" i="3"/>
  <c r="DC395" i="3"/>
  <c r="A396" i="3"/>
  <c r="CY396" i="3"/>
  <c r="CZ396" i="3"/>
  <c r="DB396" i="3" s="1"/>
  <c r="DA396" i="3"/>
  <c r="DC396" i="3"/>
  <c r="A397" i="3"/>
  <c r="CY397" i="3"/>
  <c r="CZ397" i="3"/>
  <c r="DB397" i="3" s="1"/>
  <c r="DA397" i="3"/>
  <c r="DC397" i="3"/>
  <c r="A398" i="3"/>
  <c r="CY398" i="3"/>
  <c r="CZ398" i="3"/>
  <c r="DB398" i="3" s="1"/>
  <c r="DA398" i="3"/>
  <c r="DC398" i="3"/>
  <c r="A399" i="3"/>
  <c r="CY399" i="3"/>
  <c r="CZ399" i="3"/>
  <c r="DB399" i="3" s="1"/>
  <c r="DA399" i="3"/>
  <c r="DC399" i="3"/>
  <c r="A400" i="3"/>
  <c r="CY400" i="3"/>
  <c r="CZ400" i="3"/>
  <c r="DA400" i="3"/>
  <c r="DB400" i="3"/>
  <c r="DC400" i="3"/>
  <c r="A401" i="3"/>
  <c r="CY401" i="3"/>
  <c r="CZ401" i="3"/>
  <c r="DB401" i="3" s="1"/>
  <c r="DA401" i="3"/>
  <c r="DC401" i="3"/>
  <c r="A402" i="3"/>
  <c r="CY402" i="3"/>
  <c r="CZ402" i="3"/>
  <c r="DB402" i="3" s="1"/>
  <c r="DA402" i="3"/>
  <c r="DC402" i="3"/>
  <c r="A403" i="3"/>
  <c r="CY403" i="3"/>
  <c r="CZ403" i="3"/>
  <c r="DA403" i="3"/>
  <c r="DB403" i="3"/>
  <c r="DC403" i="3"/>
  <c r="A404" i="3"/>
  <c r="CY404" i="3"/>
  <c r="CZ404" i="3"/>
  <c r="DB404" i="3" s="1"/>
  <c r="DA404" i="3"/>
  <c r="DC404" i="3"/>
  <c r="A405" i="3"/>
  <c r="CY405" i="3"/>
  <c r="CZ405" i="3"/>
  <c r="DB405" i="3" s="1"/>
  <c r="DA405" i="3"/>
  <c r="DC405" i="3"/>
  <c r="A406" i="3"/>
  <c r="CY406" i="3"/>
  <c r="CZ406" i="3"/>
  <c r="DB406" i="3" s="1"/>
  <c r="DA406" i="3"/>
  <c r="DC406" i="3"/>
  <c r="A407" i="3"/>
  <c r="CY407" i="3"/>
  <c r="CZ407" i="3"/>
  <c r="DB407" i="3" s="1"/>
  <c r="DA407" i="3"/>
  <c r="DC407" i="3"/>
  <c r="A408" i="3"/>
  <c r="CY408" i="3"/>
  <c r="CZ408" i="3"/>
  <c r="DA408" i="3"/>
  <c r="DB408" i="3"/>
  <c r="DC408" i="3"/>
  <c r="A409" i="3"/>
  <c r="CY409" i="3"/>
  <c r="CZ409" i="3"/>
  <c r="DB409" i="3" s="1"/>
  <c r="DA409" i="3"/>
  <c r="DC409" i="3"/>
  <c r="A410" i="3"/>
  <c r="CY410" i="3"/>
  <c r="CZ410" i="3"/>
  <c r="DB410" i="3" s="1"/>
  <c r="DA410" i="3"/>
  <c r="DC410" i="3"/>
  <c r="A411" i="3"/>
  <c r="CY411" i="3"/>
  <c r="CZ411" i="3"/>
  <c r="DA411" i="3"/>
  <c r="DB411" i="3"/>
  <c r="DC411" i="3"/>
  <c r="A412" i="3"/>
  <c r="CY412" i="3"/>
  <c r="CZ412" i="3"/>
  <c r="DB412" i="3" s="1"/>
  <c r="DA412" i="3"/>
  <c r="DC412" i="3"/>
  <c r="A413" i="3"/>
  <c r="CY413" i="3"/>
  <c r="CZ413" i="3"/>
  <c r="DB413" i="3" s="1"/>
  <c r="DA413" i="3"/>
  <c r="DC413" i="3"/>
  <c r="A414" i="3"/>
  <c r="CY414" i="3"/>
  <c r="CZ414" i="3"/>
  <c r="DB414" i="3" s="1"/>
  <c r="DA414" i="3"/>
  <c r="DC414" i="3"/>
  <c r="A415" i="3"/>
  <c r="CY415" i="3"/>
  <c r="CZ415" i="3"/>
  <c r="DB415" i="3" s="1"/>
  <c r="DA415" i="3"/>
  <c r="DC415" i="3"/>
  <c r="A416" i="3"/>
  <c r="CY416" i="3"/>
  <c r="CZ416" i="3"/>
  <c r="DA416" i="3"/>
  <c r="DB416" i="3"/>
  <c r="DC416" i="3"/>
  <c r="A417" i="3"/>
  <c r="CY417" i="3"/>
  <c r="CZ417" i="3"/>
  <c r="DB417" i="3" s="1"/>
  <c r="DA417" i="3"/>
  <c r="DC417" i="3"/>
  <c r="A418" i="3"/>
  <c r="CY418" i="3"/>
  <c r="CZ418" i="3"/>
  <c r="DB418" i="3" s="1"/>
  <c r="DA418" i="3"/>
  <c r="DC418" i="3"/>
  <c r="A419" i="3"/>
  <c r="CY419" i="3"/>
  <c r="CZ419" i="3"/>
  <c r="DA419" i="3"/>
  <c r="DB419" i="3"/>
  <c r="DC419" i="3"/>
  <c r="A420" i="3"/>
  <c r="CY420" i="3"/>
  <c r="CZ420" i="3"/>
  <c r="DB420" i="3" s="1"/>
  <c r="DA420" i="3"/>
  <c r="DC420" i="3"/>
  <c r="A421" i="3"/>
  <c r="CY421" i="3"/>
  <c r="CZ421" i="3"/>
  <c r="DB421" i="3" s="1"/>
  <c r="DA421" i="3"/>
  <c r="DC421" i="3"/>
  <c r="A422" i="3"/>
  <c r="CY422" i="3"/>
  <c r="CZ422" i="3"/>
  <c r="DB422" i="3" s="1"/>
  <c r="DA422" i="3"/>
  <c r="DC422" i="3"/>
  <c r="A423" i="3"/>
  <c r="CY423" i="3"/>
  <c r="CZ423" i="3"/>
  <c r="DB423" i="3" s="1"/>
  <c r="DA423" i="3"/>
  <c r="DC423" i="3"/>
  <c r="A424" i="3"/>
  <c r="CY424" i="3"/>
  <c r="CZ424" i="3"/>
  <c r="DA424" i="3"/>
  <c r="DB424" i="3"/>
  <c r="DC424" i="3"/>
  <c r="A425" i="3"/>
  <c r="CY425" i="3"/>
  <c r="CZ425" i="3"/>
  <c r="DB425" i="3" s="1"/>
  <c r="DA425" i="3"/>
  <c r="DC425" i="3"/>
  <c r="A426" i="3"/>
  <c r="CY426" i="3"/>
  <c r="CZ426" i="3"/>
  <c r="DB426" i="3" s="1"/>
  <c r="DA426" i="3"/>
  <c r="DC426" i="3"/>
  <c r="A427" i="3"/>
  <c r="CY427" i="3"/>
  <c r="CZ427" i="3"/>
  <c r="DA427" i="3"/>
  <c r="DB427" i="3"/>
  <c r="DC427" i="3"/>
  <c r="A428" i="3"/>
  <c r="CY428" i="3"/>
  <c r="CZ428" i="3"/>
  <c r="DB428" i="3" s="1"/>
  <c r="DA428" i="3"/>
  <c r="DC428" i="3"/>
  <c r="A429" i="3"/>
  <c r="CY429" i="3"/>
  <c r="CZ429" i="3"/>
  <c r="DB429" i="3" s="1"/>
  <c r="DA429" i="3"/>
  <c r="DC429" i="3"/>
  <c r="A430" i="3"/>
  <c r="CY430" i="3"/>
  <c r="CZ430" i="3"/>
  <c r="DB430" i="3" s="1"/>
  <c r="DA430" i="3"/>
  <c r="DC430" i="3"/>
  <c r="A431" i="3"/>
  <c r="CY431" i="3"/>
  <c r="CZ431" i="3"/>
  <c r="DB431" i="3" s="1"/>
  <c r="DA431" i="3"/>
  <c r="DC431" i="3"/>
  <c r="A432" i="3"/>
  <c r="CY432" i="3"/>
  <c r="CZ432" i="3"/>
  <c r="DA432" i="3"/>
  <c r="DB432" i="3"/>
  <c r="DC432" i="3"/>
  <c r="A433" i="3"/>
  <c r="CY433" i="3"/>
  <c r="CZ433" i="3"/>
  <c r="DB433" i="3" s="1"/>
  <c r="DA433" i="3"/>
  <c r="DC433" i="3"/>
  <c r="A434" i="3"/>
  <c r="CY434" i="3"/>
  <c r="CZ434" i="3"/>
  <c r="DB434" i="3" s="1"/>
  <c r="DA434" i="3"/>
  <c r="DC434" i="3"/>
  <c r="A435" i="3"/>
  <c r="CY435" i="3"/>
  <c r="CZ435" i="3"/>
  <c r="DA435" i="3"/>
  <c r="DB435" i="3"/>
  <c r="DC435" i="3"/>
  <c r="A436" i="3"/>
  <c r="CY436" i="3"/>
  <c r="CZ436" i="3"/>
  <c r="DB436" i="3" s="1"/>
  <c r="DA436" i="3"/>
  <c r="DC436" i="3"/>
  <c r="A437" i="3"/>
  <c r="CY437" i="3"/>
  <c r="CZ437" i="3"/>
  <c r="DB437" i="3" s="1"/>
  <c r="DA437" i="3"/>
  <c r="DC437" i="3"/>
  <c r="A438" i="3"/>
  <c r="CY438" i="3"/>
  <c r="CZ438" i="3"/>
  <c r="DB438" i="3" s="1"/>
  <c r="DA438" i="3"/>
  <c r="DC438" i="3"/>
  <c r="A439" i="3"/>
  <c r="CY439" i="3"/>
  <c r="CZ439" i="3"/>
  <c r="DB439" i="3" s="1"/>
  <c r="DA439" i="3"/>
  <c r="DC439" i="3"/>
  <c r="A440" i="3"/>
  <c r="CY440" i="3"/>
  <c r="CZ440" i="3"/>
  <c r="DA440" i="3"/>
  <c r="DB440" i="3"/>
  <c r="DC440" i="3"/>
  <c r="A441" i="3"/>
  <c r="CY441" i="3"/>
  <c r="CZ441" i="3"/>
  <c r="DB441" i="3" s="1"/>
  <c r="DA441" i="3"/>
  <c r="DC441" i="3"/>
  <c r="A442" i="3"/>
  <c r="CY442" i="3"/>
  <c r="CZ442" i="3"/>
  <c r="DB442" i="3" s="1"/>
  <c r="DA442" i="3"/>
  <c r="DC442" i="3"/>
  <c r="A443" i="3"/>
  <c r="CY443" i="3"/>
  <c r="CZ443" i="3"/>
  <c r="DA443" i="3"/>
  <c r="DB443" i="3"/>
  <c r="DC443" i="3"/>
  <c r="A444" i="3"/>
  <c r="CY444" i="3"/>
  <c r="CZ444" i="3"/>
  <c r="DB444" i="3" s="1"/>
  <c r="DA444" i="3"/>
  <c r="DC444" i="3"/>
  <c r="A445" i="3"/>
  <c r="CY445" i="3"/>
  <c r="CZ445" i="3"/>
  <c r="DB445" i="3" s="1"/>
  <c r="DA445" i="3"/>
  <c r="DC445" i="3"/>
  <c r="A446" i="3"/>
  <c r="CY446" i="3"/>
  <c r="CZ446" i="3"/>
  <c r="DB446" i="3" s="1"/>
  <c r="DA446" i="3"/>
  <c r="DC446" i="3"/>
  <c r="A447" i="3"/>
  <c r="CY447" i="3"/>
  <c r="CZ447" i="3"/>
  <c r="DB447" i="3" s="1"/>
  <c r="DA447" i="3"/>
  <c r="DC447" i="3"/>
  <c r="A448" i="3"/>
  <c r="CY448" i="3"/>
  <c r="CZ448" i="3"/>
  <c r="DA448" i="3"/>
  <c r="DB448" i="3"/>
  <c r="DC448" i="3"/>
  <c r="A449" i="3"/>
  <c r="CY449" i="3"/>
  <c r="CZ449" i="3"/>
  <c r="DB449" i="3" s="1"/>
  <c r="DA449" i="3"/>
  <c r="DC449" i="3"/>
  <c r="A450" i="3"/>
  <c r="CY450" i="3"/>
  <c r="CZ450" i="3"/>
  <c r="DB450" i="3" s="1"/>
  <c r="DA450" i="3"/>
  <c r="DC450" i="3"/>
  <c r="A451" i="3"/>
  <c r="CY451" i="3"/>
  <c r="CZ451" i="3"/>
  <c r="DA451" i="3"/>
  <c r="DB451" i="3"/>
  <c r="DC451" i="3"/>
  <c r="A452" i="3"/>
  <c r="CY452" i="3"/>
  <c r="CZ452" i="3"/>
  <c r="DB452" i="3" s="1"/>
  <c r="DA452" i="3"/>
  <c r="DC452" i="3"/>
  <c r="A453" i="3"/>
  <c r="CY453" i="3"/>
  <c r="CZ453" i="3"/>
  <c r="DB453" i="3" s="1"/>
  <c r="DA453" i="3"/>
  <c r="DC453" i="3"/>
  <c r="A454" i="3"/>
  <c r="CY454" i="3"/>
  <c r="CZ454" i="3"/>
  <c r="DB454" i="3" s="1"/>
  <c r="DA454" i="3"/>
  <c r="DC454" i="3"/>
  <c r="A455" i="3"/>
  <c r="CY455" i="3"/>
  <c r="CZ455" i="3"/>
  <c r="DB455" i="3" s="1"/>
  <c r="DA455" i="3"/>
  <c r="DC455" i="3"/>
  <c r="A456" i="3"/>
  <c r="CY456" i="3"/>
  <c r="CZ456" i="3"/>
  <c r="DA456" i="3"/>
  <c r="DB456" i="3"/>
  <c r="DC456" i="3"/>
  <c r="A457" i="3"/>
  <c r="CY457" i="3"/>
  <c r="CZ457" i="3"/>
  <c r="DB457" i="3" s="1"/>
  <c r="DA457" i="3"/>
  <c r="DC457" i="3"/>
  <c r="A458" i="3"/>
  <c r="CY458" i="3"/>
  <c r="CZ458" i="3"/>
  <c r="DB458" i="3" s="1"/>
  <c r="DA458" i="3"/>
  <c r="DC458" i="3"/>
  <c r="A459" i="3"/>
  <c r="CY459" i="3"/>
  <c r="CZ459" i="3"/>
  <c r="DA459" i="3"/>
  <c r="DB459" i="3"/>
  <c r="DC459" i="3"/>
  <c r="A460" i="3"/>
  <c r="CY460" i="3"/>
  <c r="CZ460" i="3"/>
  <c r="DB460" i="3" s="1"/>
  <c r="DA460" i="3"/>
  <c r="DC460" i="3"/>
  <c r="A461" i="3"/>
  <c r="CY461" i="3"/>
  <c r="CZ461" i="3"/>
  <c r="DB461" i="3" s="1"/>
  <c r="DA461" i="3"/>
  <c r="DC461" i="3"/>
  <c r="A462" i="3"/>
  <c r="CY462" i="3"/>
  <c r="CZ462" i="3"/>
  <c r="DB462" i="3" s="1"/>
  <c r="DA462" i="3"/>
  <c r="DC462" i="3"/>
  <c r="A463" i="3"/>
  <c r="CY463" i="3"/>
  <c r="CZ463" i="3"/>
  <c r="DB463" i="3" s="1"/>
  <c r="DA463" i="3"/>
  <c r="DC463" i="3"/>
  <c r="A464" i="3"/>
  <c r="CY464" i="3"/>
  <c r="CZ464" i="3"/>
  <c r="DA464" i="3"/>
  <c r="DB464" i="3"/>
  <c r="DC464" i="3"/>
  <c r="A465" i="3"/>
  <c r="CY465" i="3"/>
  <c r="CZ465" i="3"/>
  <c r="DB465" i="3" s="1"/>
  <c r="DA465" i="3"/>
  <c r="DC465" i="3"/>
  <c r="A466" i="3"/>
  <c r="CY466" i="3"/>
  <c r="CZ466" i="3"/>
  <c r="DB466" i="3" s="1"/>
  <c r="DA466" i="3"/>
  <c r="DC466" i="3"/>
  <c r="A467" i="3"/>
  <c r="CY467" i="3"/>
  <c r="CZ467" i="3"/>
  <c r="DA467" i="3"/>
  <c r="DB467" i="3"/>
  <c r="DC467" i="3"/>
  <c r="A468" i="3"/>
  <c r="CY468" i="3"/>
  <c r="CZ468" i="3"/>
  <c r="DB468" i="3" s="1"/>
  <c r="DA468" i="3"/>
  <c r="DC468" i="3"/>
  <c r="A469" i="3"/>
  <c r="CY469" i="3"/>
  <c r="CZ469" i="3"/>
  <c r="DB469" i="3" s="1"/>
  <c r="DA469" i="3"/>
  <c r="DC469" i="3"/>
  <c r="A470" i="3"/>
  <c r="CY470" i="3"/>
  <c r="CZ470" i="3"/>
  <c r="DB470" i="3" s="1"/>
  <c r="DA470" i="3"/>
  <c r="DC470" i="3"/>
  <c r="A471" i="3"/>
  <c r="CY471" i="3"/>
  <c r="CZ471" i="3"/>
  <c r="DB471" i="3" s="1"/>
  <c r="DA471" i="3"/>
  <c r="DC471" i="3"/>
  <c r="A472" i="3"/>
  <c r="CY472" i="3"/>
  <c r="CZ472" i="3"/>
  <c r="DA472" i="3"/>
  <c r="DB472" i="3"/>
  <c r="DC472" i="3"/>
  <c r="A473" i="3"/>
  <c r="CY473" i="3"/>
  <c r="CZ473" i="3"/>
  <c r="DB473" i="3" s="1"/>
  <c r="DA473" i="3"/>
  <c r="DC473" i="3"/>
  <c r="A474" i="3"/>
  <c r="CY474" i="3"/>
  <c r="CZ474" i="3"/>
  <c r="DB474" i="3" s="1"/>
  <c r="DA474" i="3"/>
  <c r="DC474" i="3"/>
  <c r="A475" i="3"/>
  <c r="CY475" i="3"/>
  <c r="CZ475" i="3"/>
  <c r="DA475" i="3"/>
  <c r="DB475" i="3"/>
  <c r="DC475" i="3"/>
  <c r="A476" i="3"/>
  <c r="CY476" i="3"/>
  <c r="CZ476" i="3"/>
  <c r="DB476" i="3" s="1"/>
  <c r="DA476" i="3"/>
  <c r="DC476" i="3"/>
  <c r="A477" i="3"/>
  <c r="CY477" i="3"/>
  <c r="CZ477" i="3"/>
  <c r="DB477" i="3" s="1"/>
  <c r="DA477" i="3"/>
  <c r="DC477" i="3"/>
  <c r="A478" i="3"/>
  <c r="CY478" i="3"/>
  <c r="CZ478" i="3"/>
  <c r="DB478" i="3" s="1"/>
  <c r="DA478" i="3"/>
  <c r="DC478" i="3"/>
  <c r="A479" i="3"/>
  <c r="CY479" i="3"/>
  <c r="CZ479" i="3"/>
  <c r="DB479" i="3" s="1"/>
  <c r="DA479" i="3"/>
  <c r="DC479" i="3"/>
  <c r="A480" i="3"/>
  <c r="CY480" i="3"/>
  <c r="CZ480" i="3"/>
  <c r="DA480" i="3"/>
  <c r="DB480" i="3"/>
  <c r="DC480" i="3"/>
  <c r="A481" i="3"/>
  <c r="CY481" i="3"/>
  <c r="CZ481" i="3"/>
  <c r="DB481" i="3" s="1"/>
  <c r="DA481" i="3"/>
  <c r="DC481" i="3"/>
  <c r="A482" i="3"/>
  <c r="CY482" i="3"/>
  <c r="CZ482" i="3"/>
  <c r="DB482" i="3" s="1"/>
  <c r="DA482" i="3"/>
  <c r="DC482" i="3"/>
  <c r="A483" i="3"/>
  <c r="CY483" i="3"/>
  <c r="CZ483" i="3"/>
  <c r="DA483" i="3"/>
  <c r="DB483" i="3"/>
  <c r="DC483" i="3"/>
  <c r="A484" i="3"/>
  <c r="CY484" i="3"/>
  <c r="CZ484" i="3"/>
  <c r="DB484" i="3" s="1"/>
  <c r="DA484" i="3"/>
  <c r="DC484" i="3"/>
  <c r="A485" i="3"/>
  <c r="CY485" i="3"/>
  <c r="CZ485" i="3"/>
  <c r="DB485" i="3" s="1"/>
  <c r="DA485" i="3"/>
  <c r="DC485" i="3"/>
  <c r="A486" i="3"/>
  <c r="CY486" i="3"/>
  <c r="CZ486" i="3"/>
  <c r="DB486" i="3" s="1"/>
  <c r="DA486" i="3"/>
  <c r="DC486" i="3"/>
  <c r="A487" i="3"/>
  <c r="CY487" i="3"/>
  <c r="CZ487" i="3"/>
  <c r="DB487" i="3" s="1"/>
  <c r="DA487" i="3"/>
  <c r="DC487" i="3"/>
  <c r="A488" i="3"/>
  <c r="CY488" i="3"/>
  <c r="CZ488" i="3"/>
  <c r="DA488" i="3"/>
  <c r="DB488" i="3"/>
  <c r="DC488" i="3"/>
  <c r="A489" i="3"/>
  <c r="CY489" i="3"/>
  <c r="CZ489" i="3"/>
  <c r="DB489" i="3" s="1"/>
  <c r="DA489" i="3"/>
  <c r="DC489" i="3"/>
  <c r="A490" i="3"/>
  <c r="CY490" i="3"/>
  <c r="CZ490" i="3"/>
  <c r="DB490" i="3" s="1"/>
  <c r="DA490" i="3"/>
  <c r="DC490" i="3"/>
  <c r="A491" i="3"/>
  <c r="CY491" i="3"/>
  <c r="CZ491" i="3"/>
  <c r="DA491" i="3"/>
  <c r="DB491" i="3"/>
  <c r="DC491" i="3"/>
  <c r="A492" i="3"/>
  <c r="CY492" i="3"/>
  <c r="CZ492" i="3"/>
  <c r="DB492" i="3" s="1"/>
  <c r="DA492" i="3"/>
  <c r="DC492" i="3"/>
  <c r="A493" i="3"/>
  <c r="CY493" i="3"/>
  <c r="CZ493" i="3"/>
  <c r="DB493" i="3" s="1"/>
  <c r="DA493" i="3"/>
  <c r="DC493" i="3"/>
  <c r="A494" i="3"/>
  <c r="CY494" i="3"/>
  <c r="CZ494" i="3"/>
  <c r="DB494" i="3" s="1"/>
  <c r="DA494" i="3"/>
  <c r="DC494" i="3"/>
  <c r="A495" i="3"/>
  <c r="CY495" i="3"/>
  <c r="CZ495" i="3"/>
  <c r="DB495" i="3" s="1"/>
  <c r="DA495" i="3"/>
  <c r="DC495" i="3"/>
  <c r="A496" i="3"/>
  <c r="CY496" i="3"/>
  <c r="CZ496" i="3"/>
  <c r="DA496" i="3"/>
  <c r="DB496" i="3"/>
  <c r="DC496" i="3"/>
  <c r="A497" i="3"/>
  <c r="CY497" i="3"/>
  <c r="CZ497" i="3"/>
  <c r="DB497" i="3" s="1"/>
  <c r="DA497" i="3"/>
  <c r="DC497" i="3"/>
  <c r="A498" i="3"/>
  <c r="CY498" i="3"/>
  <c r="CZ498" i="3"/>
  <c r="DB498" i="3" s="1"/>
  <c r="DA498" i="3"/>
  <c r="DC498" i="3"/>
  <c r="A499" i="3"/>
  <c r="CY499" i="3"/>
  <c r="CZ499" i="3"/>
  <c r="DA499" i="3"/>
  <c r="DB499" i="3"/>
  <c r="DC499" i="3"/>
  <c r="A500" i="3"/>
  <c r="CY500" i="3"/>
  <c r="CZ500" i="3"/>
  <c r="DB500" i="3" s="1"/>
  <c r="DA500" i="3"/>
  <c r="DC500" i="3"/>
  <c r="A501" i="3"/>
  <c r="CY501" i="3"/>
  <c r="CZ501" i="3"/>
  <c r="DB501" i="3" s="1"/>
  <c r="DA501" i="3"/>
  <c r="DC501" i="3"/>
  <c r="A502" i="3"/>
  <c r="CY502" i="3"/>
  <c r="CZ502" i="3"/>
  <c r="DB502" i="3" s="1"/>
  <c r="DA502" i="3"/>
  <c r="DC502" i="3"/>
  <c r="A503" i="3"/>
  <c r="CY503" i="3"/>
  <c r="CZ503" i="3"/>
  <c r="DB503" i="3" s="1"/>
  <c r="DA503" i="3"/>
  <c r="DC503" i="3"/>
  <c r="A504" i="3"/>
  <c r="CY504" i="3"/>
  <c r="CZ504" i="3"/>
  <c r="DA504" i="3"/>
  <c r="DB504" i="3"/>
  <c r="DC504" i="3"/>
  <c r="A505" i="3"/>
  <c r="CY505" i="3"/>
  <c r="CZ505" i="3"/>
  <c r="DB505" i="3" s="1"/>
  <c r="DA505" i="3"/>
  <c r="DC505" i="3"/>
  <c r="A506" i="3"/>
  <c r="CY506" i="3"/>
  <c r="CZ506" i="3"/>
  <c r="DB506" i="3" s="1"/>
  <c r="DA506" i="3"/>
  <c r="DC506" i="3"/>
  <c r="A507" i="3"/>
  <c r="CY507" i="3"/>
  <c r="CZ507" i="3"/>
  <c r="DA507" i="3"/>
  <c r="DB507" i="3"/>
  <c r="DC507" i="3"/>
  <c r="A508" i="3"/>
  <c r="CY508" i="3"/>
  <c r="CZ508" i="3"/>
  <c r="DB508" i="3" s="1"/>
  <c r="DA508" i="3"/>
  <c r="DC508" i="3"/>
  <c r="A509" i="3"/>
  <c r="CY509" i="3"/>
  <c r="CZ509" i="3"/>
  <c r="DB509" i="3" s="1"/>
  <c r="DA509" i="3"/>
  <c r="DC509" i="3"/>
  <c r="A510" i="3"/>
  <c r="CY510" i="3"/>
  <c r="CZ510" i="3"/>
  <c r="DB510" i="3" s="1"/>
  <c r="DA510" i="3"/>
  <c r="DC510" i="3"/>
  <c r="A511" i="3"/>
  <c r="CY511" i="3"/>
  <c r="CZ511" i="3"/>
  <c r="DB511" i="3" s="1"/>
  <c r="DA511" i="3"/>
  <c r="DC511" i="3"/>
  <c r="A512" i="3"/>
  <c r="CY512" i="3"/>
  <c r="CZ512" i="3"/>
  <c r="DA512" i="3"/>
  <c r="DB512" i="3"/>
  <c r="DC512" i="3"/>
  <c r="A513" i="3"/>
  <c r="CY513" i="3"/>
  <c r="CZ513" i="3"/>
  <c r="DB513" i="3" s="1"/>
  <c r="DA513" i="3"/>
  <c r="DC513" i="3"/>
  <c r="A514" i="3"/>
  <c r="CY514" i="3"/>
  <c r="CZ514" i="3"/>
  <c r="DB514" i="3" s="1"/>
  <c r="DA514" i="3"/>
  <c r="DC514" i="3"/>
  <c r="A515" i="3"/>
  <c r="CY515" i="3"/>
  <c r="CZ515" i="3"/>
  <c r="DA515" i="3"/>
  <c r="DB515" i="3"/>
  <c r="DC515" i="3"/>
  <c r="A516" i="3"/>
  <c r="CY516" i="3"/>
  <c r="CZ516" i="3"/>
  <c r="DB516" i="3" s="1"/>
  <c r="DA516" i="3"/>
  <c r="DC516" i="3"/>
  <c r="A517" i="3"/>
  <c r="CY517" i="3"/>
  <c r="CZ517" i="3"/>
  <c r="DB517" i="3" s="1"/>
  <c r="DA517" i="3"/>
  <c r="DC517" i="3"/>
  <c r="A518" i="3"/>
  <c r="CY518" i="3"/>
  <c r="CZ518" i="3"/>
  <c r="DB518" i="3" s="1"/>
  <c r="DA518" i="3"/>
  <c r="DC518" i="3"/>
  <c r="A519" i="3"/>
  <c r="CY519" i="3"/>
  <c r="CZ519" i="3"/>
  <c r="DB519" i="3" s="1"/>
  <c r="DA519" i="3"/>
  <c r="DC519" i="3"/>
  <c r="A520" i="3"/>
  <c r="CY520" i="3"/>
  <c r="CZ520" i="3"/>
  <c r="DA520" i="3"/>
  <c r="DB520" i="3"/>
  <c r="DC520" i="3"/>
  <c r="A521" i="3"/>
  <c r="CY521" i="3"/>
  <c r="CZ521" i="3"/>
  <c r="DB521" i="3" s="1"/>
  <c r="DA521" i="3"/>
  <c r="DC521" i="3"/>
  <c r="A522" i="3"/>
  <c r="CY522" i="3"/>
  <c r="CZ522" i="3"/>
  <c r="DB522" i="3" s="1"/>
  <c r="DA522" i="3"/>
  <c r="DC522" i="3"/>
  <c r="A523" i="3"/>
  <c r="CY523" i="3"/>
  <c r="CZ523" i="3"/>
  <c r="DA523" i="3"/>
  <c r="DB523" i="3"/>
  <c r="DC523" i="3"/>
  <c r="A524" i="3"/>
  <c r="CY524" i="3"/>
  <c r="CZ524" i="3"/>
  <c r="DB524" i="3" s="1"/>
  <c r="DA524" i="3"/>
  <c r="DC524" i="3"/>
  <c r="A525" i="3"/>
  <c r="CY525" i="3"/>
  <c r="CZ525" i="3"/>
  <c r="DB525" i="3" s="1"/>
  <c r="DA525" i="3"/>
  <c r="DC525" i="3"/>
  <c r="A526" i="3"/>
  <c r="CY526" i="3"/>
  <c r="CZ526" i="3"/>
  <c r="DB526" i="3" s="1"/>
  <c r="DA526" i="3"/>
  <c r="DC526" i="3"/>
  <c r="A527" i="3"/>
  <c r="CY527" i="3"/>
  <c r="CZ527" i="3"/>
  <c r="DB527" i="3" s="1"/>
  <c r="DA527" i="3"/>
  <c r="DC527" i="3"/>
  <c r="A528" i="3"/>
  <c r="CY528" i="3"/>
  <c r="CZ528" i="3"/>
  <c r="DA528" i="3"/>
  <c r="DB528" i="3"/>
  <c r="DC528" i="3"/>
  <c r="A529" i="3"/>
  <c r="CY529" i="3"/>
  <c r="CZ529" i="3"/>
  <c r="DB529" i="3" s="1"/>
  <c r="DA529" i="3"/>
  <c r="DC529" i="3"/>
  <c r="A530" i="3"/>
  <c r="CY530" i="3"/>
  <c r="CZ530" i="3"/>
  <c r="DB530" i="3" s="1"/>
  <c r="DA530" i="3"/>
  <c r="DC530" i="3"/>
  <c r="A531" i="3"/>
  <c r="CY531" i="3"/>
  <c r="CZ531" i="3"/>
  <c r="DA531" i="3"/>
  <c r="DB531" i="3"/>
  <c r="DC531" i="3"/>
  <c r="A532" i="3"/>
  <c r="CY532" i="3"/>
  <c r="CZ532" i="3"/>
  <c r="DB532" i="3" s="1"/>
  <c r="DA532" i="3"/>
  <c r="DC532" i="3"/>
  <c r="A533" i="3"/>
  <c r="CY533" i="3"/>
  <c r="CZ533" i="3"/>
  <c r="DB533" i="3" s="1"/>
  <c r="DA533" i="3"/>
  <c r="DC533" i="3"/>
  <c r="A534" i="3"/>
  <c r="CY534" i="3"/>
  <c r="CZ534" i="3"/>
  <c r="DB534" i="3" s="1"/>
  <c r="DA534" i="3"/>
  <c r="DC534" i="3"/>
  <c r="A535" i="3"/>
  <c r="CY535" i="3"/>
  <c r="CZ535" i="3"/>
  <c r="DB535" i="3" s="1"/>
  <c r="DA535" i="3"/>
  <c r="DC535" i="3"/>
  <c r="A536" i="3"/>
  <c r="CY536" i="3"/>
  <c r="CZ536" i="3"/>
  <c r="DA536" i="3"/>
  <c r="DB536" i="3"/>
  <c r="DC536" i="3"/>
  <c r="A537" i="3"/>
  <c r="CY537" i="3"/>
  <c r="CZ537" i="3"/>
  <c r="DB537" i="3" s="1"/>
  <c r="DA537" i="3"/>
  <c r="DC537" i="3"/>
  <c r="A538" i="3"/>
  <c r="CY538" i="3"/>
  <c r="CZ538" i="3"/>
  <c r="DB538" i="3" s="1"/>
  <c r="DA538" i="3"/>
  <c r="DC538" i="3"/>
  <c r="A539" i="3"/>
  <c r="CY539" i="3"/>
  <c r="CZ539" i="3"/>
  <c r="DA539" i="3"/>
  <c r="DB539" i="3"/>
  <c r="DC539" i="3"/>
  <c r="A540" i="3"/>
  <c r="CY540" i="3"/>
  <c r="CZ540" i="3"/>
  <c r="DB540" i="3" s="1"/>
  <c r="DA540" i="3"/>
  <c r="DC540" i="3"/>
  <c r="A541" i="3"/>
  <c r="CY541" i="3"/>
  <c r="CZ541" i="3"/>
  <c r="DB541" i="3" s="1"/>
  <c r="DA541" i="3"/>
  <c r="DC541" i="3"/>
  <c r="A542" i="3"/>
  <c r="CY542" i="3"/>
  <c r="CZ542" i="3"/>
  <c r="DB542" i="3" s="1"/>
  <c r="DA542" i="3"/>
  <c r="DC542" i="3"/>
  <c r="A543" i="3"/>
  <c r="CY543" i="3"/>
  <c r="CZ543" i="3"/>
  <c r="DB543" i="3" s="1"/>
  <c r="DA543" i="3"/>
  <c r="DC543" i="3"/>
  <c r="A544" i="3"/>
  <c r="CY544" i="3"/>
  <c r="CZ544" i="3"/>
  <c r="DA544" i="3"/>
  <c r="DB544" i="3"/>
  <c r="DC544" i="3"/>
  <c r="A545" i="3"/>
  <c r="CY545" i="3"/>
  <c r="CZ545" i="3"/>
  <c r="DB545" i="3" s="1"/>
  <c r="DA545" i="3"/>
  <c r="DC545" i="3"/>
  <c r="A546" i="3"/>
  <c r="CY546" i="3"/>
  <c r="CZ546" i="3"/>
  <c r="DB546" i="3" s="1"/>
  <c r="DA546" i="3"/>
  <c r="DC546" i="3"/>
  <c r="A547" i="3"/>
  <c r="CY547" i="3"/>
  <c r="CZ547" i="3"/>
  <c r="DA547" i="3"/>
  <c r="DB547" i="3"/>
  <c r="DC547" i="3"/>
  <c r="A548" i="3"/>
  <c r="CY548" i="3"/>
  <c r="CZ548" i="3"/>
  <c r="DB548" i="3" s="1"/>
  <c r="DA548" i="3"/>
  <c r="DC548" i="3"/>
  <c r="A549" i="3"/>
  <c r="CY549" i="3"/>
  <c r="CZ549" i="3"/>
  <c r="DB549" i="3" s="1"/>
  <c r="DA549" i="3"/>
  <c r="DC549" i="3"/>
  <c r="A550" i="3"/>
  <c r="CY550" i="3"/>
  <c r="CZ550" i="3"/>
  <c r="DB550" i="3" s="1"/>
  <c r="DA550" i="3"/>
  <c r="DC550" i="3"/>
  <c r="A551" i="3"/>
  <c r="CY551" i="3"/>
  <c r="CZ551" i="3"/>
  <c r="DB551" i="3" s="1"/>
  <c r="DA551" i="3"/>
  <c r="DC551" i="3"/>
  <c r="A552" i="3"/>
  <c r="CY552" i="3"/>
  <c r="CZ552" i="3"/>
  <c r="DA552" i="3"/>
  <c r="DB552" i="3"/>
  <c r="DC552" i="3"/>
  <c r="A553" i="3"/>
  <c r="CY553" i="3"/>
  <c r="CZ553" i="3"/>
  <c r="DB553" i="3" s="1"/>
  <c r="DA553" i="3"/>
  <c r="DC553" i="3"/>
  <c r="A554" i="3"/>
  <c r="CY554" i="3"/>
  <c r="CZ554" i="3"/>
  <c r="DB554" i="3" s="1"/>
  <c r="DA554" i="3"/>
  <c r="DC554" i="3"/>
  <c r="A555" i="3"/>
  <c r="CY555" i="3"/>
  <c r="CZ555" i="3"/>
  <c r="DA555" i="3"/>
  <c r="DB555" i="3"/>
  <c r="DC555" i="3"/>
  <c r="A556" i="3"/>
  <c r="CY556" i="3"/>
  <c r="CZ556" i="3"/>
  <c r="DB556" i="3" s="1"/>
  <c r="DA556" i="3"/>
  <c r="DC556" i="3"/>
  <c r="A557" i="3"/>
  <c r="CY557" i="3"/>
  <c r="CZ557" i="3"/>
  <c r="DB557" i="3" s="1"/>
  <c r="DA557" i="3"/>
  <c r="DC557" i="3"/>
  <c r="A558" i="3"/>
  <c r="CY558" i="3"/>
  <c r="CZ558" i="3"/>
  <c r="DB558" i="3" s="1"/>
  <c r="DA558" i="3"/>
  <c r="DC558" i="3"/>
  <c r="A559" i="3"/>
  <c r="CY559" i="3"/>
  <c r="CZ559" i="3"/>
  <c r="DB559" i="3" s="1"/>
  <c r="DA559" i="3"/>
  <c r="DC559" i="3"/>
  <c r="A560" i="3"/>
  <c r="CY560" i="3"/>
  <c r="CZ560" i="3"/>
  <c r="DA560" i="3"/>
  <c r="DB560" i="3"/>
  <c r="DC560" i="3"/>
  <c r="A561" i="3"/>
  <c r="CY561" i="3"/>
  <c r="CZ561" i="3"/>
  <c r="DB561" i="3" s="1"/>
  <c r="DA561" i="3"/>
  <c r="DC561" i="3"/>
  <c r="A562" i="3"/>
  <c r="CY562" i="3"/>
  <c r="CZ562" i="3"/>
  <c r="DB562" i="3" s="1"/>
  <c r="DA562" i="3"/>
  <c r="DC562" i="3"/>
  <c r="A563" i="3"/>
  <c r="CY563" i="3"/>
  <c r="CZ563" i="3"/>
  <c r="DA563" i="3"/>
  <c r="DB563" i="3"/>
  <c r="DC563" i="3"/>
  <c r="A564" i="3"/>
  <c r="CY564" i="3"/>
  <c r="CZ564" i="3"/>
  <c r="DB564" i="3" s="1"/>
  <c r="DA564" i="3"/>
  <c r="DC564" i="3"/>
  <c r="A565" i="3"/>
  <c r="CY565" i="3"/>
  <c r="CZ565" i="3"/>
  <c r="DB565" i="3" s="1"/>
  <c r="DA565" i="3"/>
  <c r="DC565" i="3"/>
  <c r="A566" i="3"/>
  <c r="CY566" i="3"/>
  <c r="CZ566" i="3"/>
  <c r="DB566" i="3" s="1"/>
  <c r="DA566" i="3"/>
  <c r="DC566" i="3"/>
  <c r="A567" i="3"/>
  <c r="CY567" i="3"/>
  <c r="CZ567" i="3"/>
  <c r="DB567" i="3" s="1"/>
  <c r="DA567" i="3"/>
  <c r="DC567" i="3"/>
  <c r="A568" i="3"/>
  <c r="CY568" i="3"/>
  <c r="CZ568" i="3"/>
  <c r="DA568" i="3"/>
  <c r="DB568" i="3"/>
  <c r="DC568" i="3"/>
  <c r="A569" i="3"/>
  <c r="CY569" i="3"/>
  <c r="CZ569" i="3"/>
  <c r="DB569" i="3" s="1"/>
  <c r="DA569" i="3"/>
  <c r="DC569" i="3"/>
  <c r="A570" i="3"/>
  <c r="CY570" i="3"/>
  <c r="CZ570" i="3"/>
  <c r="DB570" i="3" s="1"/>
  <c r="DA570" i="3"/>
  <c r="DC570" i="3"/>
  <c r="A571" i="3"/>
  <c r="CY571" i="3"/>
  <c r="CZ571" i="3"/>
  <c r="DA571" i="3"/>
  <c r="DB571" i="3"/>
  <c r="DC571" i="3"/>
  <c r="A572" i="3"/>
  <c r="CY572" i="3"/>
  <c r="CZ572" i="3"/>
  <c r="DB572" i="3" s="1"/>
  <c r="DA572" i="3"/>
  <c r="DC572" i="3"/>
  <c r="A573" i="3"/>
  <c r="CY573" i="3"/>
  <c r="CZ573" i="3"/>
  <c r="DB573" i="3" s="1"/>
  <c r="DA573" i="3"/>
  <c r="DC573" i="3"/>
  <c r="A574" i="3"/>
  <c r="CY574" i="3"/>
  <c r="CZ574" i="3"/>
  <c r="DB574" i="3" s="1"/>
  <c r="DA574" i="3"/>
  <c r="DC574" i="3"/>
  <c r="A575" i="3"/>
  <c r="CY575" i="3"/>
  <c r="CZ575" i="3"/>
  <c r="DB575" i="3" s="1"/>
  <c r="DA575" i="3"/>
  <c r="DC575" i="3"/>
  <c r="A576" i="3"/>
  <c r="CY576" i="3"/>
  <c r="CZ576" i="3"/>
  <c r="DA576" i="3"/>
  <c r="DB576" i="3"/>
  <c r="DC576" i="3"/>
  <c r="A577" i="3"/>
  <c r="CY577" i="3"/>
  <c r="CZ577" i="3"/>
  <c r="DB577" i="3" s="1"/>
  <c r="DA577" i="3"/>
  <c r="DC577" i="3"/>
  <c r="A578" i="3"/>
  <c r="CY578" i="3"/>
  <c r="CZ578" i="3"/>
  <c r="DB578" i="3" s="1"/>
  <c r="DA578" i="3"/>
  <c r="DC578" i="3"/>
  <c r="A579" i="3"/>
  <c r="CY579" i="3"/>
  <c r="CZ579" i="3"/>
  <c r="DA579" i="3"/>
  <c r="DB579" i="3"/>
  <c r="DC579" i="3"/>
  <c r="A580" i="3"/>
  <c r="CY580" i="3"/>
  <c r="CZ580" i="3"/>
  <c r="DB580" i="3" s="1"/>
  <c r="DA580" i="3"/>
  <c r="DC580" i="3"/>
  <c r="A581" i="3"/>
  <c r="CY581" i="3"/>
  <c r="CZ581" i="3"/>
  <c r="DB581" i="3" s="1"/>
  <c r="DA581" i="3"/>
  <c r="DC581" i="3"/>
  <c r="A582" i="3"/>
  <c r="CY582" i="3"/>
  <c r="CZ582" i="3"/>
  <c r="DB582" i="3" s="1"/>
  <c r="DA582" i="3"/>
  <c r="DC582" i="3"/>
  <c r="A583" i="3"/>
  <c r="CY583" i="3"/>
  <c r="CZ583" i="3"/>
  <c r="DB583" i="3" s="1"/>
  <c r="DA583" i="3"/>
  <c r="DC583" i="3"/>
  <c r="A584" i="3"/>
  <c r="CY584" i="3"/>
  <c r="CZ584" i="3"/>
  <c r="DA584" i="3"/>
  <c r="DB584" i="3"/>
  <c r="DC584" i="3"/>
  <c r="A585" i="3"/>
  <c r="CY585" i="3"/>
  <c r="CZ585" i="3"/>
  <c r="DB585" i="3" s="1"/>
  <c r="DA585" i="3"/>
  <c r="DC585" i="3"/>
  <c r="A586" i="3"/>
  <c r="CY586" i="3"/>
  <c r="CZ586" i="3"/>
  <c r="DB586" i="3" s="1"/>
  <c r="DA586" i="3"/>
  <c r="DC586" i="3"/>
  <c r="A587" i="3"/>
  <c r="CY587" i="3"/>
  <c r="CZ587" i="3"/>
  <c r="DA587" i="3"/>
  <c r="DB587" i="3"/>
  <c r="DC587" i="3"/>
  <c r="A588" i="3"/>
  <c r="CY588" i="3"/>
  <c r="CZ588" i="3"/>
  <c r="DB588" i="3" s="1"/>
  <c r="DA588" i="3"/>
  <c r="DC588" i="3"/>
  <c r="A589" i="3"/>
  <c r="CY589" i="3"/>
  <c r="CZ589" i="3"/>
  <c r="DB589" i="3" s="1"/>
  <c r="DA589" i="3"/>
  <c r="DC589" i="3"/>
  <c r="A590" i="3"/>
  <c r="CY590" i="3"/>
  <c r="CZ590" i="3"/>
  <c r="DB590" i="3" s="1"/>
  <c r="DA590" i="3"/>
  <c r="DC590" i="3"/>
  <c r="A591" i="3"/>
  <c r="CY591" i="3"/>
  <c r="CZ591" i="3"/>
  <c r="DB591" i="3" s="1"/>
  <c r="DA591" i="3"/>
  <c r="DC591" i="3"/>
  <c r="A592" i="3"/>
  <c r="CY592" i="3"/>
  <c r="CZ592" i="3"/>
  <c r="DA592" i="3"/>
  <c r="DB592" i="3"/>
  <c r="DC592" i="3"/>
  <c r="A593" i="3"/>
  <c r="CY593" i="3"/>
  <c r="CZ593" i="3"/>
  <c r="DB593" i="3" s="1"/>
  <c r="DA593" i="3"/>
  <c r="DC593" i="3"/>
  <c r="A594" i="3"/>
  <c r="CY594" i="3"/>
  <c r="CZ594" i="3"/>
  <c r="DB594" i="3" s="1"/>
  <c r="DA594" i="3"/>
  <c r="DC594" i="3"/>
  <c r="A595" i="3"/>
  <c r="CY595" i="3"/>
  <c r="CZ595" i="3"/>
  <c r="DB595" i="3" s="1"/>
  <c r="DA595" i="3"/>
  <c r="DC595" i="3"/>
  <c r="A596" i="3"/>
  <c r="CY596" i="3"/>
  <c r="CZ596" i="3"/>
  <c r="DB596" i="3" s="1"/>
  <c r="DA596" i="3"/>
  <c r="DC596" i="3"/>
  <c r="A597" i="3"/>
  <c r="CY597" i="3"/>
  <c r="CZ597" i="3"/>
  <c r="DA597" i="3"/>
  <c r="DB597" i="3"/>
  <c r="DC597" i="3"/>
  <c r="A598" i="3"/>
  <c r="CY598" i="3"/>
  <c r="CZ598" i="3"/>
  <c r="DB598" i="3" s="1"/>
  <c r="DA598" i="3"/>
  <c r="DC598" i="3"/>
  <c r="A599" i="3"/>
  <c r="CY599" i="3"/>
  <c r="CZ599" i="3"/>
  <c r="DB599" i="3" s="1"/>
  <c r="DA599" i="3"/>
  <c r="DC599" i="3"/>
  <c r="A600" i="3"/>
  <c r="CY600" i="3"/>
  <c r="CZ600" i="3"/>
  <c r="DA600" i="3"/>
  <c r="DB600" i="3"/>
  <c r="DC600" i="3"/>
  <c r="A601" i="3"/>
  <c r="CY601" i="3"/>
  <c r="CZ601" i="3"/>
  <c r="DB601" i="3" s="1"/>
  <c r="DA601" i="3"/>
  <c r="DC601" i="3"/>
  <c r="A602" i="3"/>
  <c r="CY602" i="3"/>
  <c r="CZ602" i="3"/>
  <c r="DB602" i="3" s="1"/>
  <c r="DA602" i="3"/>
  <c r="DC602" i="3"/>
  <c r="A603" i="3"/>
  <c r="CY603" i="3"/>
  <c r="CZ603" i="3"/>
  <c r="DB603" i="3" s="1"/>
  <c r="DA603" i="3"/>
  <c r="DC603" i="3"/>
  <c r="A604" i="3"/>
  <c r="CY604" i="3"/>
  <c r="CZ604" i="3"/>
  <c r="DB604" i="3" s="1"/>
  <c r="DA604" i="3"/>
  <c r="DC604" i="3"/>
  <c r="A605" i="3"/>
  <c r="CY605" i="3"/>
  <c r="CZ605" i="3"/>
  <c r="DA605" i="3"/>
  <c r="DB605" i="3"/>
  <c r="DC605" i="3"/>
  <c r="A606" i="3"/>
  <c r="CY606" i="3"/>
  <c r="CZ606" i="3"/>
  <c r="DB606" i="3" s="1"/>
  <c r="DA606" i="3"/>
  <c r="DC606" i="3"/>
  <c r="A607" i="3"/>
  <c r="CY607" i="3"/>
  <c r="CZ607" i="3"/>
  <c r="DB607" i="3" s="1"/>
  <c r="DA607" i="3"/>
  <c r="DC607" i="3"/>
  <c r="A608" i="3"/>
  <c r="CY608" i="3"/>
  <c r="CZ608" i="3"/>
  <c r="DA608" i="3"/>
  <c r="DB608" i="3"/>
  <c r="DC608" i="3"/>
  <c r="A609" i="3"/>
  <c r="CY609" i="3"/>
  <c r="CZ609" i="3"/>
  <c r="DB609" i="3" s="1"/>
  <c r="DA609" i="3"/>
  <c r="DC609" i="3"/>
  <c r="A610" i="3"/>
  <c r="CY610" i="3"/>
  <c r="CZ610" i="3"/>
  <c r="DB610" i="3" s="1"/>
  <c r="DA610" i="3"/>
  <c r="DC610" i="3"/>
  <c r="A611" i="3"/>
  <c r="CY611" i="3"/>
  <c r="CZ611" i="3"/>
  <c r="DB611" i="3" s="1"/>
  <c r="DA611" i="3"/>
  <c r="DC611" i="3"/>
  <c r="A612" i="3"/>
  <c r="CY612" i="3"/>
  <c r="CZ612" i="3"/>
  <c r="DB612" i="3" s="1"/>
  <c r="DA612" i="3"/>
  <c r="DC612" i="3"/>
  <c r="A613" i="3"/>
  <c r="CY613" i="3"/>
  <c r="CZ613" i="3"/>
  <c r="DA613" i="3"/>
  <c r="DB613" i="3"/>
  <c r="DC613" i="3"/>
  <c r="A614" i="3"/>
  <c r="CY614" i="3"/>
  <c r="CZ614" i="3"/>
  <c r="DB614" i="3" s="1"/>
  <c r="DA614" i="3"/>
  <c r="DC614" i="3"/>
  <c r="A615" i="3"/>
  <c r="CY615" i="3"/>
  <c r="CZ615" i="3"/>
  <c r="DB615" i="3" s="1"/>
  <c r="DA615" i="3"/>
  <c r="DC615" i="3"/>
  <c r="A616" i="3"/>
  <c r="CY616" i="3"/>
  <c r="CZ616" i="3"/>
  <c r="DA616" i="3"/>
  <c r="DB616" i="3"/>
  <c r="DC616" i="3"/>
  <c r="A617" i="3"/>
  <c r="CY617" i="3"/>
  <c r="CZ617" i="3"/>
  <c r="DB617" i="3" s="1"/>
  <c r="DA617" i="3"/>
  <c r="DC617" i="3"/>
  <c r="A618" i="3"/>
  <c r="CY618" i="3"/>
  <c r="CZ618" i="3"/>
  <c r="DB618" i="3" s="1"/>
  <c r="DA618" i="3"/>
  <c r="DC618" i="3"/>
  <c r="A619" i="3"/>
  <c r="CY619" i="3"/>
  <c r="CZ619" i="3"/>
  <c r="DB619" i="3" s="1"/>
  <c r="DA619" i="3"/>
  <c r="DC619" i="3"/>
  <c r="A620" i="3"/>
  <c r="CY620" i="3"/>
  <c r="CZ620" i="3"/>
  <c r="DB620" i="3" s="1"/>
  <c r="DA620" i="3"/>
  <c r="DC620" i="3"/>
  <c r="A621" i="3"/>
  <c r="CY621" i="3"/>
  <c r="CZ621" i="3"/>
  <c r="DA621" i="3"/>
  <c r="DB621" i="3"/>
  <c r="DC621" i="3"/>
  <c r="A622" i="3"/>
  <c r="CY622" i="3"/>
  <c r="CZ622" i="3"/>
  <c r="DB622" i="3" s="1"/>
  <c r="DA622" i="3"/>
  <c r="DC622" i="3"/>
  <c r="A623" i="3"/>
  <c r="CY623" i="3"/>
  <c r="CZ623" i="3"/>
  <c r="DB623" i="3" s="1"/>
  <c r="DA623" i="3"/>
  <c r="DC623" i="3"/>
  <c r="A624" i="3"/>
  <c r="CY624" i="3"/>
  <c r="CZ624" i="3"/>
  <c r="DA624" i="3"/>
  <c r="DB624" i="3"/>
  <c r="DC624" i="3"/>
  <c r="A625" i="3"/>
  <c r="CY625" i="3"/>
  <c r="CZ625" i="3"/>
  <c r="DB625" i="3" s="1"/>
  <c r="DA625" i="3"/>
  <c r="DC625" i="3"/>
  <c r="A626" i="3"/>
  <c r="CY626" i="3"/>
  <c r="CZ626" i="3"/>
  <c r="DB626" i="3" s="1"/>
  <c r="DA626" i="3"/>
  <c r="DC626" i="3"/>
  <c r="A627" i="3"/>
  <c r="CY627" i="3"/>
  <c r="CZ627" i="3"/>
  <c r="DB627" i="3" s="1"/>
  <c r="DA627" i="3"/>
  <c r="DC627" i="3"/>
  <c r="A628" i="3"/>
  <c r="CY628" i="3"/>
  <c r="CZ628" i="3"/>
  <c r="DB628" i="3" s="1"/>
  <c r="DA628" i="3"/>
  <c r="DC628" i="3"/>
  <c r="A629" i="3"/>
  <c r="CY629" i="3"/>
  <c r="CZ629" i="3"/>
  <c r="DA629" i="3"/>
  <c r="DB629" i="3"/>
  <c r="DC629" i="3"/>
  <c r="A630" i="3"/>
  <c r="CY630" i="3"/>
  <c r="CZ630" i="3"/>
  <c r="DB630" i="3" s="1"/>
  <c r="DA630" i="3"/>
  <c r="DC630" i="3"/>
  <c r="A631" i="3"/>
  <c r="CY631" i="3"/>
  <c r="CZ631" i="3"/>
  <c r="DB631" i="3" s="1"/>
  <c r="DA631" i="3"/>
  <c r="DC631" i="3"/>
  <c r="A632" i="3"/>
  <c r="CY632" i="3"/>
  <c r="CZ632" i="3"/>
  <c r="DB632" i="3" s="1"/>
  <c r="DA632" i="3"/>
  <c r="DC632" i="3"/>
  <c r="A633" i="3"/>
  <c r="CY633" i="3"/>
  <c r="CZ633" i="3"/>
  <c r="DB633" i="3" s="1"/>
  <c r="DA633" i="3"/>
  <c r="DC633" i="3"/>
  <c r="A634" i="3"/>
  <c r="CY634" i="3"/>
  <c r="CZ634" i="3"/>
  <c r="DB634" i="3" s="1"/>
  <c r="DA634" i="3"/>
  <c r="DC634" i="3"/>
  <c r="A635" i="3"/>
  <c r="CY635" i="3"/>
  <c r="CZ635" i="3"/>
  <c r="DA635" i="3"/>
  <c r="DB635" i="3"/>
  <c r="DC635" i="3"/>
  <c r="A636" i="3"/>
  <c r="CY636" i="3"/>
  <c r="CZ636" i="3"/>
  <c r="DB636" i="3" s="1"/>
  <c r="DA636" i="3"/>
  <c r="DC636" i="3"/>
  <c r="A637" i="3"/>
  <c r="CY637" i="3"/>
  <c r="CZ637" i="3"/>
  <c r="DB637" i="3" s="1"/>
  <c r="DA637" i="3"/>
  <c r="DC637" i="3"/>
  <c r="A638" i="3"/>
  <c r="CY638" i="3"/>
  <c r="CZ638" i="3"/>
  <c r="DA638" i="3"/>
  <c r="DB638" i="3"/>
  <c r="DC638" i="3"/>
  <c r="A639" i="3"/>
  <c r="CY639" i="3"/>
  <c r="CZ639" i="3"/>
  <c r="DB639" i="3" s="1"/>
  <c r="DA639" i="3"/>
  <c r="DC639" i="3"/>
  <c r="A640" i="3"/>
  <c r="CY640" i="3"/>
  <c r="CZ640" i="3"/>
  <c r="DB640" i="3" s="1"/>
  <c r="DA640" i="3"/>
  <c r="DC640" i="3"/>
  <c r="A641" i="3"/>
  <c r="CY641" i="3"/>
  <c r="CZ641" i="3"/>
  <c r="DB641" i="3" s="1"/>
  <c r="DA641" i="3"/>
  <c r="DC641" i="3"/>
  <c r="A642" i="3"/>
  <c r="CY642" i="3"/>
  <c r="CZ642" i="3"/>
  <c r="DB642" i="3" s="1"/>
  <c r="DA642" i="3"/>
  <c r="DC642" i="3"/>
  <c r="A643" i="3"/>
  <c r="CY643" i="3"/>
  <c r="CZ643" i="3"/>
  <c r="DA643" i="3"/>
  <c r="DB643" i="3"/>
  <c r="DC643" i="3"/>
  <c r="A644" i="3"/>
  <c r="CY644" i="3"/>
  <c r="CZ644" i="3"/>
  <c r="DB644" i="3" s="1"/>
  <c r="DA644" i="3"/>
  <c r="DC644" i="3"/>
  <c r="A645" i="3"/>
  <c r="CY645" i="3"/>
  <c r="CZ645" i="3"/>
  <c r="DB645" i="3" s="1"/>
  <c r="DA645" i="3"/>
  <c r="DC645" i="3"/>
  <c r="A646" i="3"/>
  <c r="CY646" i="3"/>
  <c r="CZ646" i="3"/>
  <c r="DA646" i="3"/>
  <c r="DB646" i="3"/>
  <c r="DC646" i="3"/>
  <c r="A647" i="3"/>
  <c r="CY647" i="3"/>
  <c r="CZ647" i="3"/>
  <c r="DB647" i="3" s="1"/>
  <c r="DA647" i="3"/>
  <c r="DC647" i="3"/>
  <c r="A648" i="3"/>
  <c r="CY648" i="3"/>
  <c r="CZ648" i="3"/>
  <c r="DB648" i="3" s="1"/>
  <c r="DA648" i="3"/>
  <c r="DC648" i="3"/>
  <c r="A649" i="3"/>
  <c r="CY649" i="3"/>
  <c r="CZ649" i="3"/>
  <c r="DB649" i="3" s="1"/>
  <c r="DA649" i="3"/>
  <c r="DC649" i="3"/>
  <c r="A650" i="3"/>
  <c r="CY650" i="3"/>
  <c r="CZ650" i="3"/>
  <c r="DB650" i="3" s="1"/>
  <c r="DA650" i="3"/>
  <c r="DC650" i="3"/>
  <c r="A651" i="3"/>
  <c r="CY651" i="3"/>
  <c r="CZ651" i="3"/>
  <c r="DA651" i="3"/>
  <c r="DB651" i="3"/>
  <c r="DC651" i="3"/>
  <c r="A652" i="3"/>
  <c r="CY652" i="3"/>
  <c r="CZ652" i="3"/>
  <c r="DB652" i="3" s="1"/>
  <c r="DA652" i="3"/>
  <c r="DC652" i="3"/>
  <c r="A653" i="3"/>
  <c r="CY653" i="3"/>
  <c r="CZ653" i="3"/>
  <c r="DB653" i="3" s="1"/>
  <c r="DA653" i="3"/>
  <c r="DC653" i="3"/>
  <c r="A654" i="3"/>
  <c r="CY654" i="3"/>
  <c r="CZ654" i="3"/>
  <c r="DA654" i="3"/>
  <c r="DB654" i="3"/>
  <c r="DC654" i="3"/>
  <c r="A655" i="3"/>
  <c r="CY655" i="3"/>
  <c r="CZ655" i="3"/>
  <c r="DB655" i="3" s="1"/>
  <c r="DA655" i="3"/>
  <c r="DC655" i="3"/>
  <c r="A656" i="3"/>
  <c r="CY656" i="3"/>
  <c r="CZ656" i="3"/>
  <c r="DB656" i="3" s="1"/>
  <c r="DA656" i="3"/>
  <c r="DC656" i="3"/>
  <c r="A657" i="3"/>
  <c r="CY657" i="3"/>
  <c r="CZ657" i="3"/>
  <c r="DB657" i="3" s="1"/>
  <c r="DA657" i="3"/>
  <c r="DC657" i="3"/>
  <c r="A658" i="3"/>
  <c r="CY658" i="3"/>
  <c r="CZ658" i="3"/>
  <c r="DB658" i="3" s="1"/>
  <c r="DA658" i="3"/>
  <c r="DC658" i="3"/>
  <c r="A659" i="3"/>
  <c r="CY659" i="3"/>
  <c r="CZ659" i="3"/>
  <c r="DA659" i="3"/>
  <c r="DB659" i="3"/>
  <c r="DC659" i="3"/>
  <c r="A660" i="3"/>
  <c r="CY660" i="3"/>
  <c r="CZ660" i="3"/>
  <c r="DB660" i="3" s="1"/>
  <c r="DA660" i="3"/>
  <c r="DC660" i="3"/>
  <c r="A661" i="3"/>
  <c r="CY661" i="3"/>
  <c r="CZ661" i="3"/>
  <c r="DB661" i="3" s="1"/>
  <c r="DA661" i="3"/>
  <c r="DC661" i="3"/>
  <c r="A662" i="3"/>
  <c r="CY662" i="3"/>
  <c r="CZ662" i="3"/>
  <c r="DA662" i="3"/>
  <c r="DB662" i="3"/>
  <c r="DC662" i="3"/>
  <c r="A663" i="3"/>
  <c r="CY663" i="3"/>
  <c r="CZ663" i="3"/>
  <c r="DB663" i="3" s="1"/>
  <c r="DA663" i="3"/>
  <c r="DC663" i="3"/>
  <c r="A664" i="3"/>
  <c r="CY664" i="3"/>
  <c r="CZ664" i="3"/>
  <c r="DB664" i="3" s="1"/>
  <c r="DA664" i="3"/>
  <c r="DC664" i="3"/>
  <c r="A665" i="3"/>
  <c r="CY665" i="3"/>
  <c r="CZ665" i="3"/>
  <c r="DB665" i="3" s="1"/>
  <c r="DA665" i="3"/>
  <c r="DC665" i="3"/>
  <c r="A666" i="3"/>
  <c r="CY666" i="3"/>
  <c r="CZ666" i="3"/>
  <c r="DB666" i="3" s="1"/>
  <c r="DA666" i="3"/>
  <c r="DC666" i="3"/>
  <c r="A667" i="3"/>
  <c r="CY667" i="3"/>
  <c r="CZ667" i="3"/>
  <c r="DA667" i="3"/>
  <c r="DB667" i="3"/>
  <c r="DC667" i="3"/>
  <c r="A668" i="3"/>
  <c r="CY668" i="3"/>
  <c r="CZ668" i="3"/>
  <c r="DB668" i="3" s="1"/>
  <c r="DA668" i="3"/>
  <c r="DC668" i="3"/>
  <c r="A669" i="3"/>
  <c r="CY669" i="3"/>
  <c r="CZ669" i="3"/>
  <c r="DB669" i="3" s="1"/>
  <c r="DA669" i="3"/>
  <c r="DC669" i="3"/>
  <c r="A670" i="3"/>
  <c r="CY670" i="3"/>
  <c r="CZ670" i="3"/>
  <c r="DA670" i="3"/>
  <c r="DB670" i="3"/>
  <c r="DC670" i="3"/>
  <c r="A671" i="3"/>
  <c r="CY671" i="3"/>
  <c r="CZ671" i="3"/>
  <c r="DB671" i="3" s="1"/>
  <c r="DA671" i="3"/>
  <c r="DC671" i="3"/>
  <c r="A672" i="3"/>
  <c r="CY672" i="3"/>
  <c r="CZ672" i="3"/>
  <c r="DB672" i="3" s="1"/>
  <c r="DA672" i="3"/>
  <c r="DC672" i="3"/>
  <c r="A673" i="3"/>
  <c r="CY673" i="3"/>
  <c r="CZ673" i="3"/>
  <c r="DB673" i="3" s="1"/>
  <c r="DA673" i="3"/>
  <c r="DC673" i="3"/>
  <c r="A674" i="3"/>
  <c r="CY674" i="3"/>
  <c r="CZ674" i="3"/>
  <c r="DB674" i="3" s="1"/>
  <c r="DA674" i="3"/>
  <c r="DC674" i="3"/>
  <c r="A675" i="3"/>
  <c r="CY675" i="3"/>
  <c r="CZ675" i="3"/>
  <c r="DA675" i="3"/>
  <c r="DB675" i="3"/>
  <c r="DC675" i="3"/>
  <c r="A676" i="3"/>
  <c r="CY676" i="3"/>
  <c r="CZ676" i="3"/>
  <c r="DB676" i="3" s="1"/>
  <c r="DA676" i="3"/>
  <c r="DC676" i="3"/>
  <c r="A677" i="3"/>
  <c r="CY677" i="3"/>
  <c r="CZ677" i="3"/>
  <c r="DB677" i="3" s="1"/>
  <c r="DA677" i="3"/>
  <c r="DC677" i="3"/>
  <c r="A678" i="3"/>
  <c r="CY678" i="3"/>
  <c r="CZ678" i="3"/>
  <c r="DA678" i="3"/>
  <c r="DB678" i="3"/>
  <c r="DC678" i="3"/>
  <c r="A679" i="3"/>
  <c r="CY679" i="3"/>
  <c r="CZ679" i="3"/>
  <c r="DB679" i="3" s="1"/>
  <c r="DA679" i="3"/>
  <c r="DC679" i="3"/>
  <c r="A680" i="3"/>
  <c r="CY680" i="3"/>
  <c r="CZ680" i="3"/>
  <c r="DB680" i="3" s="1"/>
  <c r="DA680" i="3"/>
  <c r="DC680" i="3"/>
  <c r="A681" i="3"/>
  <c r="CY681" i="3"/>
  <c r="CZ681" i="3"/>
  <c r="DB681" i="3" s="1"/>
  <c r="DA681" i="3"/>
  <c r="DC681" i="3"/>
  <c r="A682" i="3"/>
  <c r="CY682" i="3"/>
  <c r="CZ682" i="3"/>
  <c r="DB682" i="3" s="1"/>
  <c r="DA682" i="3"/>
  <c r="DC682" i="3"/>
  <c r="A683" i="3"/>
  <c r="CY683" i="3"/>
  <c r="CZ683" i="3"/>
  <c r="DA683" i="3"/>
  <c r="DB683" i="3"/>
  <c r="DC683" i="3"/>
  <c r="A684" i="3"/>
  <c r="CY684" i="3"/>
  <c r="CZ684" i="3"/>
  <c r="DB684" i="3" s="1"/>
  <c r="DA684" i="3"/>
  <c r="DC684" i="3"/>
  <c r="A685" i="3"/>
  <c r="CY685" i="3"/>
  <c r="CZ685" i="3"/>
  <c r="DB685" i="3" s="1"/>
  <c r="DA685" i="3"/>
  <c r="DC685" i="3"/>
  <c r="A686" i="3"/>
  <c r="CY686" i="3"/>
  <c r="CZ686" i="3"/>
  <c r="DA686" i="3"/>
  <c r="DB686" i="3"/>
  <c r="DC686" i="3"/>
  <c r="A687" i="3"/>
  <c r="CY687" i="3"/>
  <c r="CZ687" i="3"/>
  <c r="DB687" i="3" s="1"/>
  <c r="DA687" i="3"/>
  <c r="DC687" i="3"/>
  <c r="A688" i="3"/>
  <c r="CY688" i="3"/>
  <c r="CZ688" i="3"/>
  <c r="DB688" i="3" s="1"/>
  <c r="DA688" i="3"/>
  <c r="DC688" i="3"/>
  <c r="A689" i="3"/>
  <c r="CY689" i="3"/>
  <c r="CZ689" i="3"/>
  <c r="DB689" i="3" s="1"/>
  <c r="DA689" i="3"/>
  <c r="DC689" i="3"/>
  <c r="A690" i="3"/>
  <c r="CY690" i="3"/>
  <c r="CZ690" i="3"/>
  <c r="DB690" i="3" s="1"/>
  <c r="DA690" i="3"/>
  <c r="DC690" i="3"/>
  <c r="A691" i="3"/>
  <c r="CY691" i="3"/>
  <c r="CZ691" i="3"/>
  <c r="DA691" i="3"/>
  <c r="DB691" i="3"/>
  <c r="DC691" i="3"/>
  <c r="A692" i="3"/>
  <c r="CY692" i="3"/>
  <c r="CZ692" i="3"/>
  <c r="DB692" i="3" s="1"/>
  <c r="DA692" i="3"/>
  <c r="DC692" i="3"/>
  <c r="A693" i="3"/>
  <c r="CY693" i="3"/>
  <c r="CZ693" i="3"/>
  <c r="DB693" i="3" s="1"/>
  <c r="DA693" i="3"/>
  <c r="DC693" i="3"/>
  <c r="A694" i="3"/>
  <c r="CY694" i="3"/>
  <c r="CZ694" i="3"/>
  <c r="DA694" i="3"/>
  <c r="DB694" i="3"/>
  <c r="DC694" i="3"/>
  <c r="A695" i="3"/>
  <c r="CY695" i="3"/>
  <c r="CZ695" i="3"/>
  <c r="DB695" i="3" s="1"/>
  <c r="DA695" i="3"/>
  <c r="DC695" i="3"/>
  <c r="A696" i="3"/>
  <c r="CY696" i="3"/>
  <c r="CZ696" i="3"/>
  <c r="DB696" i="3" s="1"/>
  <c r="DA696" i="3"/>
  <c r="DC696" i="3"/>
  <c r="A697" i="3"/>
  <c r="CY697" i="3"/>
  <c r="CZ697" i="3"/>
  <c r="DB697" i="3" s="1"/>
  <c r="DA697" i="3"/>
  <c r="DC697" i="3"/>
  <c r="A698" i="3"/>
  <c r="CY698" i="3"/>
  <c r="CZ698" i="3"/>
  <c r="DB698" i="3" s="1"/>
  <c r="DA698" i="3"/>
  <c r="DC698" i="3"/>
  <c r="A699" i="3"/>
  <c r="CY699" i="3"/>
  <c r="CZ699" i="3"/>
  <c r="DA699" i="3"/>
  <c r="DB699" i="3"/>
  <c r="DC699" i="3"/>
  <c r="A700" i="3"/>
  <c r="CY700" i="3"/>
  <c r="CZ700" i="3"/>
  <c r="DB700" i="3" s="1"/>
  <c r="DA700" i="3"/>
  <c r="DC700" i="3"/>
  <c r="A701" i="3"/>
  <c r="CY701" i="3"/>
  <c r="CZ701" i="3"/>
  <c r="DB701" i="3" s="1"/>
  <c r="DA701" i="3"/>
  <c r="DC701" i="3"/>
  <c r="A702" i="3"/>
  <c r="CY702" i="3"/>
  <c r="CZ702" i="3"/>
  <c r="DA702" i="3"/>
  <c r="DB702" i="3"/>
  <c r="DC702" i="3"/>
  <c r="A703" i="3"/>
  <c r="CY703" i="3"/>
  <c r="CZ703" i="3"/>
  <c r="DB703" i="3" s="1"/>
  <c r="DA703" i="3"/>
  <c r="DC703" i="3"/>
  <c r="A704" i="3"/>
  <c r="CY704" i="3"/>
  <c r="CZ704" i="3"/>
  <c r="DB704" i="3" s="1"/>
  <c r="DA704" i="3"/>
  <c r="DC704" i="3"/>
  <c r="A705" i="3"/>
  <c r="CY705" i="3"/>
  <c r="CZ705" i="3"/>
  <c r="DB705" i="3" s="1"/>
  <c r="DA705" i="3"/>
  <c r="DC705" i="3"/>
  <c r="A706" i="3"/>
  <c r="CY706" i="3"/>
  <c r="CZ706" i="3"/>
  <c r="DB706" i="3" s="1"/>
  <c r="DA706" i="3"/>
  <c r="DC706" i="3"/>
  <c r="A707" i="3"/>
  <c r="CY707" i="3"/>
  <c r="CZ707" i="3"/>
  <c r="DA707" i="3"/>
  <c r="DB707" i="3"/>
  <c r="DC707" i="3"/>
  <c r="A708" i="3"/>
  <c r="CY708" i="3"/>
  <c r="CZ708" i="3"/>
  <c r="DB708" i="3" s="1"/>
  <c r="DA708" i="3"/>
  <c r="DC708" i="3"/>
  <c r="A709" i="3"/>
  <c r="CY709" i="3"/>
  <c r="CZ709" i="3"/>
  <c r="DB709" i="3" s="1"/>
  <c r="DA709" i="3"/>
  <c r="DC709" i="3"/>
  <c r="A710" i="3"/>
  <c r="CY710" i="3"/>
  <c r="CZ710" i="3"/>
  <c r="DA710" i="3"/>
  <c r="DB710" i="3"/>
  <c r="DC710" i="3"/>
  <c r="A711" i="3"/>
  <c r="CY711" i="3"/>
  <c r="CZ711" i="3"/>
  <c r="DB711" i="3" s="1"/>
  <c r="DA711" i="3"/>
  <c r="DC711" i="3"/>
  <c r="A712" i="3"/>
  <c r="CY712" i="3"/>
  <c r="CZ712" i="3"/>
  <c r="DB712" i="3" s="1"/>
  <c r="DA712" i="3"/>
  <c r="DC712" i="3"/>
  <c r="A713" i="3"/>
  <c r="CY713" i="3"/>
  <c r="CZ713" i="3"/>
  <c r="DB713" i="3" s="1"/>
  <c r="DA713" i="3"/>
  <c r="DC713" i="3"/>
  <c r="A714" i="3"/>
  <c r="CY714" i="3"/>
  <c r="CZ714" i="3"/>
  <c r="DB714" i="3" s="1"/>
  <c r="DA714" i="3"/>
  <c r="DC714" i="3"/>
  <c r="A715" i="3"/>
  <c r="CY715" i="3"/>
  <c r="CZ715" i="3"/>
  <c r="DA715" i="3"/>
  <c r="DB715" i="3"/>
  <c r="DC715" i="3"/>
  <c r="A716" i="3"/>
  <c r="CY716" i="3"/>
  <c r="CZ716" i="3"/>
  <c r="DB716" i="3" s="1"/>
  <c r="DA716" i="3"/>
  <c r="DC716" i="3"/>
  <c r="A717" i="3"/>
  <c r="CY717" i="3"/>
  <c r="CZ717" i="3"/>
  <c r="DB717" i="3" s="1"/>
  <c r="DA717" i="3"/>
  <c r="DC717" i="3"/>
  <c r="A718" i="3"/>
  <c r="CY718" i="3"/>
  <c r="CZ718" i="3"/>
  <c r="DA718" i="3"/>
  <c r="DB718" i="3"/>
  <c r="DC718" i="3"/>
  <c r="A719" i="3"/>
  <c r="CY719" i="3"/>
  <c r="CZ719" i="3"/>
  <c r="DB719" i="3" s="1"/>
  <c r="DA719" i="3"/>
  <c r="DC719" i="3"/>
  <c r="A720" i="3"/>
  <c r="CY720" i="3"/>
  <c r="CZ720" i="3"/>
  <c r="DB720" i="3" s="1"/>
  <c r="DA720" i="3"/>
  <c r="DC720" i="3"/>
  <c r="A721" i="3"/>
  <c r="CY721" i="3"/>
  <c r="CZ721" i="3"/>
  <c r="DB721" i="3" s="1"/>
  <c r="DA721" i="3"/>
  <c r="DC721" i="3"/>
  <c r="A722" i="3"/>
  <c r="CY722" i="3"/>
  <c r="CZ722" i="3"/>
  <c r="DB722" i="3" s="1"/>
  <c r="DA722" i="3"/>
  <c r="DC722" i="3"/>
  <c r="A723" i="3"/>
  <c r="CY723" i="3"/>
  <c r="CZ723" i="3"/>
  <c r="DA723" i="3"/>
  <c r="DB723" i="3"/>
  <c r="DC723" i="3"/>
  <c r="A724" i="3"/>
  <c r="CY724" i="3"/>
  <c r="CZ724" i="3"/>
  <c r="DB724" i="3" s="1"/>
  <c r="DA724" i="3"/>
  <c r="DC724" i="3"/>
  <c r="A725" i="3"/>
  <c r="CY725" i="3"/>
  <c r="CZ725" i="3"/>
  <c r="DB725" i="3" s="1"/>
  <c r="DA725" i="3"/>
  <c r="DC725" i="3"/>
  <c r="A726" i="3"/>
  <c r="CY726" i="3"/>
  <c r="CZ726" i="3"/>
  <c r="DA726" i="3"/>
  <c r="DB726" i="3"/>
  <c r="DC726" i="3"/>
  <c r="A727" i="3"/>
  <c r="CY727" i="3"/>
  <c r="CZ727" i="3"/>
  <c r="DB727" i="3" s="1"/>
  <c r="DA727" i="3"/>
  <c r="DC727" i="3"/>
  <c r="A728" i="3"/>
  <c r="CY728" i="3"/>
  <c r="CZ728" i="3"/>
  <c r="DB728" i="3" s="1"/>
  <c r="DA728" i="3"/>
  <c r="DC728" i="3"/>
  <c r="A729" i="3"/>
  <c r="CY729" i="3"/>
  <c r="CZ729" i="3"/>
  <c r="DB729" i="3" s="1"/>
  <c r="DA729" i="3"/>
  <c r="DC729" i="3"/>
  <c r="A730" i="3"/>
  <c r="CY730" i="3"/>
  <c r="CZ730" i="3"/>
  <c r="DB730" i="3" s="1"/>
  <c r="DA730" i="3"/>
  <c r="DC730" i="3"/>
  <c r="A731" i="3"/>
  <c r="CY731" i="3"/>
  <c r="CZ731" i="3"/>
  <c r="DA731" i="3"/>
  <c r="DB731" i="3"/>
  <c r="DC731" i="3"/>
  <c r="A732" i="3"/>
  <c r="CY732" i="3"/>
  <c r="CZ732" i="3"/>
  <c r="DB732" i="3" s="1"/>
  <c r="DA732" i="3"/>
  <c r="DC732" i="3"/>
  <c r="A733" i="3"/>
  <c r="CY733" i="3"/>
  <c r="CZ733" i="3"/>
  <c r="DB733" i="3" s="1"/>
  <c r="DA733" i="3"/>
  <c r="DC733" i="3"/>
  <c r="A734" i="3"/>
  <c r="CY734" i="3"/>
  <c r="CZ734" i="3"/>
  <c r="DA734" i="3"/>
  <c r="DB734" i="3"/>
  <c r="DC734" i="3"/>
  <c r="A735" i="3"/>
  <c r="CY735" i="3"/>
  <c r="CZ735" i="3"/>
  <c r="DB735" i="3" s="1"/>
  <c r="DA735" i="3"/>
  <c r="DC735" i="3"/>
  <c r="A736" i="3"/>
  <c r="CY736" i="3"/>
  <c r="CZ736" i="3"/>
  <c r="DB736" i="3" s="1"/>
  <c r="DA736" i="3"/>
  <c r="DC736" i="3"/>
  <c r="A737" i="3"/>
  <c r="CY737" i="3"/>
  <c r="CZ737" i="3"/>
  <c r="DB737" i="3" s="1"/>
  <c r="DA737" i="3"/>
  <c r="DC737" i="3"/>
  <c r="A738" i="3"/>
  <c r="CY738" i="3"/>
  <c r="CZ738" i="3"/>
  <c r="DB738" i="3" s="1"/>
  <c r="DA738" i="3"/>
  <c r="DC738" i="3"/>
  <c r="A739" i="3"/>
  <c r="CY739" i="3"/>
  <c r="CZ739" i="3"/>
  <c r="DA739" i="3"/>
  <c r="DB739" i="3"/>
  <c r="DC739" i="3"/>
  <c r="A740" i="3"/>
  <c r="CY740" i="3"/>
  <c r="CZ740" i="3"/>
  <c r="DB740" i="3" s="1"/>
  <c r="DA740" i="3"/>
  <c r="DC740" i="3"/>
  <c r="A741" i="3"/>
  <c r="CY741" i="3"/>
  <c r="CZ741" i="3"/>
  <c r="DB741" i="3" s="1"/>
  <c r="DA741" i="3"/>
  <c r="DC741" i="3"/>
  <c r="A742" i="3"/>
  <c r="CY742" i="3"/>
  <c r="CZ742" i="3"/>
  <c r="DA742" i="3"/>
  <c r="DB742" i="3"/>
  <c r="DC742" i="3"/>
  <c r="A743" i="3"/>
  <c r="CY743" i="3"/>
  <c r="CZ743" i="3"/>
  <c r="DB743" i="3" s="1"/>
  <c r="DA743" i="3"/>
  <c r="DC743" i="3"/>
  <c r="A744" i="3"/>
  <c r="CY744" i="3"/>
  <c r="CZ744" i="3"/>
  <c r="DB744" i="3" s="1"/>
  <c r="DA744" i="3"/>
  <c r="DC744" i="3"/>
  <c r="A745" i="3"/>
  <c r="CY745" i="3"/>
  <c r="CZ745" i="3"/>
  <c r="DB745" i="3" s="1"/>
  <c r="DA745" i="3"/>
  <c r="DC745" i="3"/>
  <c r="A746" i="3"/>
  <c r="CY746" i="3"/>
  <c r="CZ746" i="3"/>
  <c r="DB746" i="3" s="1"/>
  <c r="DA746" i="3"/>
  <c r="DC746" i="3"/>
  <c r="A747" i="3"/>
  <c r="CY747" i="3"/>
  <c r="CZ747" i="3"/>
  <c r="DA747" i="3"/>
  <c r="DB747" i="3"/>
  <c r="DC747" i="3"/>
  <c r="A748" i="3"/>
  <c r="CY748" i="3"/>
  <c r="CZ748" i="3"/>
  <c r="DB748" i="3" s="1"/>
  <c r="DA748" i="3"/>
  <c r="DC748" i="3"/>
  <c r="A749" i="3"/>
  <c r="CY749" i="3"/>
  <c r="CZ749" i="3"/>
  <c r="DB749" i="3" s="1"/>
  <c r="DA749" i="3"/>
  <c r="DC749" i="3"/>
  <c r="A750" i="3"/>
  <c r="CY750" i="3"/>
  <c r="CZ750" i="3"/>
  <c r="DA750" i="3"/>
  <c r="DB750" i="3"/>
  <c r="DC750" i="3"/>
  <c r="A751" i="3"/>
  <c r="CY751" i="3"/>
  <c r="CZ751" i="3"/>
  <c r="DB751" i="3" s="1"/>
  <c r="DA751" i="3"/>
  <c r="DC751" i="3"/>
  <c r="A752" i="3"/>
  <c r="CY752" i="3"/>
  <c r="CZ752" i="3"/>
  <c r="DB752" i="3" s="1"/>
  <c r="DA752" i="3"/>
  <c r="DC752" i="3"/>
  <c r="A753" i="3"/>
  <c r="CY753" i="3"/>
  <c r="CZ753" i="3"/>
  <c r="DB753" i="3" s="1"/>
  <c r="DA753" i="3"/>
  <c r="DC753" i="3"/>
  <c r="A754" i="3"/>
  <c r="CY754" i="3"/>
  <c r="CZ754" i="3"/>
  <c r="DB754" i="3" s="1"/>
  <c r="DA754" i="3"/>
  <c r="DC754" i="3"/>
  <c r="A755" i="3"/>
  <c r="CY755" i="3"/>
  <c r="CZ755" i="3"/>
  <c r="DA755" i="3"/>
  <c r="DB755" i="3"/>
  <c r="DC755" i="3"/>
  <c r="A756" i="3"/>
  <c r="CY756" i="3"/>
  <c r="CZ756" i="3"/>
  <c r="DB756" i="3" s="1"/>
  <c r="DA756" i="3"/>
  <c r="DC756" i="3"/>
  <c r="A757" i="3"/>
  <c r="CY757" i="3"/>
  <c r="CZ757" i="3"/>
  <c r="DB757" i="3" s="1"/>
  <c r="DA757" i="3"/>
  <c r="DC757" i="3"/>
  <c r="A758" i="3"/>
  <c r="CY758" i="3"/>
  <c r="CZ758" i="3"/>
  <c r="DA758" i="3"/>
  <c r="DB758" i="3"/>
  <c r="DC758" i="3"/>
  <c r="A759" i="3"/>
  <c r="CY759" i="3"/>
  <c r="CZ759" i="3"/>
  <c r="DB759" i="3" s="1"/>
  <c r="DA759" i="3"/>
  <c r="DC759" i="3"/>
  <c r="A760" i="3"/>
  <c r="CY760" i="3"/>
  <c r="CZ760" i="3"/>
  <c r="DB760" i="3" s="1"/>
  <c r="DA760" i="3"/>
  <c r="DC760" i="3"/>
  <c r="A761" i="3"/>
  <c r="CY761" i="3"/>
  <c r="CZ761" i="3"/>
  <c r="DB761" i="3" s="1"/>
  <c r="DA761" i="3"/>
  <c r="DC761" i="3"/>
  <c r="A762" i="3"/>
  <c r="CY762" i="3"/>
  <c r="CZ762" i="3"/>
  <c r="DA762" i="3"/>
  <c r="DB762" i="3"/>
  <c r="DC762" i="3"/>
  <c r="A763" i="3"/>
  <c r="CY763" i="3"/>
  <c r="CZ763" i="3"/>
  <c r="DB763" i="3" s="1"/>
  <c r="DA763" i="3"/>
  <c r="DC763" i="3"/>
  <c r="A764" i="3"/>
  <c r="CY764" i="3"/>
  <c r="CZ764" i="3"/>
  <c r="DB764" i="3" s="1"/>
  <c r="DA764" i="3"/>
  <c r="DC764" i="3"/>
  <c r="A765" i="3"/>
  <c r="CY765" i="3"/>
  <c r="CZ765" i="3"/>
  <c r="DB765" i="3" s="1"/>
  <c r="DA765" i="3"/>
  <c r="DC765" i="3"/>
  <c r="A766" i="3"/>
  <c r="CY766" i="3"/>
  <c r="CZ766" i="3"/>
  <c r="DA766" i="3"/>
  <c r="DB766" i="3"/>
  <c r="DC766" i="3"/>
  <c r="A767" i="3"/>
  <c r="CY767" i="3"/>
  <c r="CZ767" i="3"/>
  <c r="DB767" i="3" s="1"/>
  <c r="DA767" i="3"/>
  <c r="DC767" i="3"/>
  <c r="A768" i="3"/>
  <c r="CY768" i="3"/>
  <c r="CZ768" i="3"/>
  <c r="DB768" i="3" s="1"/>
  <c r="DA768" i="3"/>
  <c r="DC768" i="3"/>
  <c r="A769" i="3"/>
  <c r="CY769" i="3"/>
  <c r="CZ769" i="3"/>
  <c r="DB769" i="3" s="1"/>
  <c r="DA769" i="3"/>
  <c r="DC769" i="3"/>
  <c r="A770" i="3"/>
  <c r="CY770" i="3"/>
  <c r="CZ770" i="3"/>
  <c r="DB770" i="3" s="1"/>
  <c r="DA770" i="3"/>
  <c r="DC770" i="3"/>
  <c r="A771" i="3"/>
  <c r="CY771" i="3"/>
  <c r="CZ771" i="3"/>
  <c r="DB771" i="3" s="1"/>
  <c r="DA771" i="3"/>
  <c r="DC771" i="3"/>
  <c r="A772" i="3"/>
  <c r="CY772" i="3"/>
  <c r="CZ772" i="3"/>
  <c r="DB772" i="3" s="1"/>
  <c r="DA772" i="3"/>
  <c r="DC772" i="3"/>
  <c r="A773" i="3"/>
  <c r="CY773" i="3"/>
  <c r="CZ773" i="3"/>
  <c r="DA773" i="3"/>
  <c r="DB773" i="3"/>
  <c r="DC773" i="3"/>
  <c r="A774" i="3"/>
  <c r="CY774" i="3"/>
  <c r="CZ774" i="3"/>
  <c r="DB774" i="3" s="1"/>
  <c r="DA774" i="3"/>
  <c r="DC774" i="3"/>
  <c r="A775" i="3"/>
  <c r="CY775" i="3"/>
  <c r="CZ775" i="3"/>
  <c r="DB775" i="3" s="1"/>
  <c r="DA775" i="3"/>
  <c r="DC775" i="3"/>
  <c r="A776" i="3"/>
  <c r="CY776" i="3"/>
  <c r="CZ776" i="3"/>
  <c r="DA776" i="3"/>
  <c r="DB776" i="3"/>
  <c r="DC776" i="3"/>
  <c r="A777" i="3"/>
  <c r="CY777" i="3"/>
  <c r="CZ777" i="3"/>
  <c r="DB777" i="3" s="1"/>
  <c r="DA777" i="3"/>
  <c r="DC777" i="3"/>
  <c r="A778" i="3"/>
  <c r="CY778" i="3"/>
  <c r="CZ778" i="3"/>
  <c r="DB778" i="3" s="1"/>
  <c r="DA778" i="3"/>
  <c r="DC778" i="3"/>
  <c r="A779" i="3"/>
  <c r="CY779" i="3"/>
  <c r="CZ779" i="3"/>
  <c r="DB779" i="3" s="1"/>
  <c r="DA779" i="3"/>
  <c r="DC779" i="3"/>
  <c r="A780" i="3"/>
  <c r="CY780" i="3"/>
  <c r="CZ780" i="3"/>
  <c r="DB780" i="3" s="1"/>
  <c r="DA780" i="3"/>
  <c r="DC780" i="3"/>
  <c r="A781" i="3"/>
  <c r="CY781" i="3"/>
  <c r="CZ781" i="3"/>
  <c r="DA781" i="3"/>
  <c r="DB781" i="3"/>
  <c r="DC781" i="3"/>
  <c r="A782" i="3"/>
  <c r="CY782" i="3"/>
  <c r="CZ782" i="3"/>
  <c r="DB782" i="3" s="1"/>
  <c r="DA782" i="3"/>
  <c r="DC782" i="3"/>
  <c r="A783" i="3"/>
  <c r="CY783" i="3"/>
  <c r="CZ783" i="3"/>
  <c r="DB783" i="3" s="1"/>
  <c r="DA783" i="3"/>
  <c r="DC783" i="3"/>
  <c r="A784" i="3"/>
  <c r="CY784" i="3"/>
  <c r="CZ784" i="3"/>
  <c r="DA784" i="3"/>
  <c r="DB784" i="3"/>
  <c r="DC784" i="3"/>
  <c r="A785" i="3"/>
  <c r="CY785" i="3"/>
  <c r="CZ785" i="3"/>
  <c r="DB785" i="3" s="1"/>
  <c r="DA785" i="3"/>
  <c r="DC785" i="3"/>
  <c r="A786" i="3"/>
  <c r="CY786" i="3"/>
  <c r="CZ786" i="3"/>
  <c r="DB786" i="3" s="1"/>
  <c r="DA786" i="3"/>
  <c r="DC786" i="3"/>
  <c r="A787" i="3"/>
  <c r="CY787" i="3"/>
  <c r="CZ787" i="3"/>
  <c r="DB787" i="3" s="1"/>
  <c r="DA787" i="3"/>
  <c r="DC787" i="3"/>
  <c r="A788" i="3"/>
  <c r="CY788" i="3"/>
  <c r="CZ788" i="3"/>
  <c r="DB788" i="3" s="1"/>
  <c r="DA788" i="3"/>
  <c r="DC788" i="3"/>
  <c r="A789" i="3"/>
  <c r="CY789" i="3"/>
  <c r="CZ789" i="3"/>
  <c r="DA789" i="3"/>
  <c r="DB789" i="3"/>
  <c r="DC789" i="3"/>
  <c r="A790" i="3"/>
  <c r="CY790" i="3"/>
  <c r="CZ790" i="3"/>
  <c r="DB790" i="3" s="1"/>
  <c r="DA790" i="3"/>
  <c r="DC790" i="3"/>
  <c r="A791" i="3"/>
  <c r="CY791" i="3"/>
  <c r="CZ791" i="3"/>
  <c r="DB791" i="3" s="1"/>
  <c r="DA791" i="3"/>
  <c r="DC791" i="3"/>
  <c r="A792" i="3"/>
  <c r="CY792" i="3"/>
  <c r="CZ792" i="3"/>
  <c r="DA792" i="3"/>
  <c r="DB792" i="3"/>
  <c r="DC792" i="3"/>
  <c r="A793" i="3"/>
  <c r="CY793" i="3"/>
  <c r="CZ793" i="3"/>
  <c r="DB793" i="3" s="1"/>
  <c r="DA793" i="3"/>
  <c r="DC793" i="3"/>
  <c r="A794" i="3"/>
  <c r="CY794" i="3"/>
  <c r="CZ794" i="3"/>
  <c r="DB794" i="3" s="1"/>
  <c r="DA794" i="3"/>
  <c r="DC794" i="3"/>
  <c r="A795" i="3"/>
  <c r="CY795" i="3"/>
  <c r="CZ795" i="3"/>
  <c r="DB795" i="3" s="1"/>
  <c r="DA795" i="3"/>
  <c r="DC795" i="3"/>
  <c r="A796" i="3"/>
  <c r="CY796" i="3"/>
  <c r="CZ796" i="3"/>
  <c r="DB796" i="3" s="1"/>
  <c r="DA796" i="3"/>
  <c r="DC796" i="3"/>
  <c r="A797" i="3"/>
  <c r="CY797" i="3"/>
  <c r="CZ797" i="3"/>
  <c r="DA797" i="3"/>
  <c r="DB797" i="3"/>
  <c r="DC797" i="3"/>
  <c r="A798" i="3"/>
  <c r="CY798" i="3"/>
  <c r="CZ798" i="3"/>
  <c r="DB798" i="3" s="1"/>
  <c r="DA798" i="3"/>
  <c r="DC798" i="3"/>
  <c r="A799" i="3"/>
  <c r="CY799" i="3"/>
  <c r="CZ799" i="3"/>
  <c r="DB799" i="3" s="1"/>
  <c r="DA799" i="3"/>
  <c r="DC799" i="3"/>
  <c r="A800" i="3"/>
  <c r="CY800" i="3"/>
  <c r="CZ800" i="3"/>
  <c r="DA800" i="3"/>
  <c r="DB800" i="3"/>
  <c r="DC800" i="3"/>
  <c r="A801" i="3"/>
  <c r="CY801" i="3"/>
  <c r="CZ801" i="3"/>
  <c r="DB801" i="3" s="1"/>
  <c r="DA801" i="3"/>
  <c r="DC801" i="3"/>
  <c r="A802" i="3"/>
  <c r="CY802" i="3"/>
  <c r="CZ802" i="3"/>
  <c r="DB802" i="3" s="1"/>
  <c r="DA802" i="3"/>
  <c r="DC802" i="3"/>
  <c r="A803" i="3"/>
  <c r="CY803" i="3"/>
  <c r="CZ803" i="3"/>
  <c r="DB803" i="3" s="1"/>
  <c r="DA803" i="3"/>
  <c r="DC803" i="3"/>
  <c r="A804" i="3"/>
  <c r="CY804" i="3"/>
  <c r="CZ804" i="3"/>
  <c r="DB804" i="3" s="1"/>
  <c r="DA804" i="3"/>
  <c r="DC804" i="3"/>
  <c r="A805" i="3"/>
  <c r="CY805" i="3"/>
  <c r="CZ805" i="3"/>
  <c r="DA805" i="3"/>
  <c r="DB805" i="3"/>
  <c r="DC805" i="3"/>
  <c r="A806" i="3"/>
  <c r="CY806" i="3"/>
  <c r="CZ806" i="3"/>
  <c r="DB806" i="3" s="1"/>
  <c r="DA806" i="3"/>
  <c r="DC806" i="3"/>
  <c r="A807" i="3"/>
  <c r="CY807" i="3"/>
  <c r="CZ807" i="3"/>
  <c r="DB807" i="3" s="1"/>
  <c r="DA807" i="3"/>
  <c r="DC807" i="3"/>
  <c r="A808" i="3"/>
  <c r="CY808" i="3"/>
  <c r="CZ808" i="3"/>
  <c r="DA808" i="3"/>
  <c r="DB808" i="3"/>
  <c r="DC808" i="3"/>
  <c r="A809" i="3"/>
  <c r="CY809" i="3"/>
  <c r="CZ809" i="3"/>
  <c r="DB809" i="3" s="1"/>
  <c r="DA809" i="3"/>
  <c r="DC809" i="3"/>
  <c r="A810" i="3"/>
  <c r="CY810" i="3"/>
  <c r="CZ810" i="3"/>
  <c r="DB810" i="3" s="1"/>
  <c r="DA810" i="3"/>
  <c r="DC810" i="3"/>
  <c r="A811" i="3"/>
  <c r="CY811" i="3"/>
  <c r="CZ811" i="3"/>
  <c r="DB811" i="3" s="1"/>
  <c r="DA811" i="3"/>
  <c r="DC811" i="3"/>
  <c r="A812" i="3"/>
  <c r="CY812" i="3"/>
  <c r="CZ812" i="3"/>
  <c r="DB812" i="3" s="1"/>
  <c r="DA812" i="3"/>
  <c r="DC812" i="3"/>
  <c r="A813" i="3"/>
  <c r="CY813" i="3"/>
  <c r="CZ813" i="3"/>
  <c r="DA813" i="3"/>
  <c r="DB813" i="3"/>
  <c r="DC813" i="3"/>
  <c r="A814" i="3"/>
  <c r="CY814" i="3"/>
  <c r="CZ814" i="3"/>
  <c r="DB814" i="3" s="1"/>
  <c r="DA814" i="3"/>
  <c r="DC814" i="3"/>
  <c r="A815" i="3"/>
  <c r="CY815" i="3"/>
  <c r="CZ815" i="3"/>
  <c r="DB815" i="3" s="1"/>
  <c r="DA815" i="3"/>
  <c r="DC815" i="3"/>
  <c r="A816" i="3"/>
  <c r="CY816" i="3"/>
  <c r="CZ816" i="3"/>
  <c r="DA816" i="3"/>
  <c r="DB816" i="3"/>
  <c r="DC816" i="3"/>
  <c r="A817" i="3"/>
  <c r="CY817" i="3"/>
  <c r="CZ817" i="3"/>
  <c r="DB817" i="3" s="1"/>
  <c r="DA817" i="3"/>
  <c r="DC817" i="3"/>
  <c r="A818" i="3"/>
  <c r="CY818" i="3"/>
  <c r="CZ818" i="3"/>
  <c r="DB818" i="3" s="1"/>
  <c r="DA818" i="3"/>
  <c r="DC818" i="3"/>
  <c r="A819" i="3"/>
  <c r="CY819" i="3"/>
  <c r="CZ819" i="3"/>
  <c r="DB819" i="3" s="1"/>
  <c r="DA819" i="3"/>
  <c r="DC819" i="3"/>
  <c r="A820" i="3"/>
  <c r="CY820" i="3"/>
  <c r="CZ820" i="3"/>
  <c r="DB820" i="3" s="1"/>
  <c r="DA820" i="3"/>
  <c r="DC820" i="3"/>
  <c r="A821" i="3"/>
  <c r="CY821" i="3"/>
  <c r="CZ821" i="3"/>
  <c r="DA821" i="3"/>
  <c r="DB821" i="3"/>
  <c r="DC821" i="3"/>
  <c r="A822" i="3"/>
  <c r="CY822" i="3"/>
  <c r="CZ822" i="3"/>
  <c r="DB822" i="3" s="1"/>
  <c r="DA822" i="3"/>
  <c r="DC822" i="3"/>
  <c r="A823" i="3"/>
  <c r="CY823" i="3"/>
  <c r="CZ823" i="3"/>
  <c r="DB823" i="3" s="1"/>
  <c r="DA823" i="3"/>
  <c r="DC823" i="3"/>
  <c r="A824" i="3"/>
  <c r="CY824" i="3"/>
  <c r="CZ824" i="3"/>
  <c r="DA824" i="3"/>
  <c r="DB824" i="3"/>
  <c r="DC824" i="3"/>
  <c r="A825" i="3"/>
  <c r="CY825" i="3"/>
  <c r="CZ825" i="3"/>
  <c r="DB825" i="3" s="1"/>
  <c r="DA825" i="3"/>
  <c r="DC825" i="3"/>
  <c r="A826" i="3"/>
  <c r="CY826" i="3"/>
  <c r="CZ826" i="3"/>
  <c r="DB826" i="3" s="1"/>
  <c r="DA826" i="3"/>
  <c r="DC826" i="3"/>
  <c r="A827" i="3"/>
  <c r="CY827" i="3"/>
  <c r="CZ827" i="3"/>
  <c r="DB827" i="3" s="1"/>
  <c r="DA827" i="3"/>
  <c r="DC827" i="3"/>
  <c r="A828" i="3"/>
  <c r="CY828" i="3"/>
  <c r="CZ828" i="3"/>
  <c r="DB828" i="3" s="1"/>
  <c r="DA828" i="3"/>
  <c r="DC828" i="3"/>
  <c r="A829" i="3"/>
  <c r="CY829" i="3"/>
  <c r="CZ829" i="3"/>
  <c r="DA829" i="3"/>
  <c r="DB829" i="3"/>
  <c r="DC829" i="3"/>
  <c r="A830" i="3"/>
  <c r="CY830" i="3"/>
  <c r="CZ830" i="3"/>
  <c r="DB830" i="3" s="1"/>
  <c r="DA830" i="3"/>
  <c r="DC830" i="3"/>
  <c r="A831" i="3"/>
  <c r="CY831" i="3"/>
  <c r="CZ831" i="3"/>
  <c r="DB831" i="3" s="1"/>
  <c r="DA831" i="3"/>
  <c r="DC831" i="3"/>
  <c r="A832" i="3"/>
  <c r="CY832" i="3"/>
  <c r="CZ832" i="3"/>
  <c r="DA832" i="3"/>
  <c r="DB832" i="3"/>
  <c r="DC832" i="3"/>
  <c r="A833" i="3"/>
  <c r="CY833" i="3"/>
  <c r="CZ833" i="3"/>
  <c r="DB833" i="3" s="1"/>
  <c r="DA833" i="3"/>
  <c r="DC833" i="3"/>
  <c r="A834" i="3"/>
  <c r="CY834" i="3"/>
  <c r="CZ834" i="3"/>
  <c r="DB834" i="3" s="1"/>
  <c r="DA834" i="3"/>
  <c r="DC834" i="3"/>
  <c r="A835" i="3"/>
  <c r="CY835" i="3"/>
  <c r="CZ835" i="3"/>
  <c r="DB835" i="3" s="1"/>
  <c r="DA835" i="3"/>
  <c r="DC835" i="3"/>
  <c r="A836" i="3"/>
  <c r="CY836" i="3"/>
  <c r="CZ836" i="3"/>
  <c r="DB836" i="3" s="1"/>
  <c r="DA836" i="3"/>
  <c r="DC836" i="3"/>
  <c r="A837" i="3"/>
  <c r="CY837" i="3"/>
  <c r="CZ837" i="3"/>
  <c r="DA837" i="3"/>
  <c r="DB837" i="3"/>
  <c r="DC837" i="3"/>
  <c r="A838" i="3"/>
  <c r="CY838" i="3"/>
  <c r="CZ838" i="3"/>
  <c r="DB838" i="3" s="1"/>
  <c r="DA838" i="3"/>
  <c r="DC838" i="3"/>
  <c r="A839" i="3"/>
  <c r="CY839" i="3"/>
  <c r="CZ839" i="3"/>
  <c r="DB839" i="3" s="1"/>
  <c r="DA839" i="3"/>
  <c r="DC839" i="3"/>
  <c r="A840" i="3"/>
  <c r="CY840" i="3"/>
  <c r="CZ840" i="3"/>
  <c r="DA840" i="3"/>
  <c r="DB840" i="3"/>
  <c r="DC840" i="3"/>
  <c r="A841" i="3"/>
  <c r="CY841" i="3"/>
  <c r="CZ841" i="3"/>
  <c r="DB841" i="3" s="1"/>
  <c r="DA841" i="3"/>
  <c r="DC841" i="3"/>
  <c r="A842" i="3"/>
  <c r="CY842" i="3"/>
  <c r="CZ842" i="3"/>
  <c r="DB842" i="3" s="1"/>
  <c r="DA842" i="3"/>
  <c r="DC842" i="3"/>
  <c r="A843" i="3"/>
  <c r="CY843" i="3"/>
  <c r="CZ843" i="3"/>
  <c r="DB843" i="3" s="1"/>
  <c r="DA843" i="3"/>
  <c r="DC843" i="3"/>
  <c r="A844" i="3"/>
  <c r="CY844" i="3"/>
  <c r="CZ844" i="3"/>
  <c r="DB844" i="3" s="1"/>
  <c r="DA844" i="3"/>
  <c r="DC844" i="3"/>
  <c r="A845" i="3"/>
  <c r="CY845" i="3"/>
  <c r="CZ845" i="3"/>
  <c r="DA845" i="3"/>
  <c r="DB845" i="3"/>
  <c r="DC845" i="3"/>
  <c r="A846" i="3"/>
  <c r="CY846" i="3"/>
  <c r="CZ846" i="3"/>
  <c r="DB846" i="3" s="1"/>
  <c r="DA846" i="3"/>
  <c r="DC846" i="3"/>
  <c r="A847" i="3"/>
  <c r="CY847" i="3"/>
  <c r="CZ847" i="3"/>
  <c r="DB847" i="3" s="1"/>
  <c r="DA847" i="3"/>
  <c r="DC847" i="3"/>
  <c r="A848" i="3"/>
  <c r="CY848" i="3"/>
  <c r="CZ848" i="3"/>
  <c r="DA848" i="3"/>
  <c r="DB848" i="3"/>
  <c r="DC848" i="3"/>
  <c r="A849" i="3"/>
  <c r="CY849" i="3"/>
  <c r="CZ849" i="3"/>
  <c r="DB849" i="3" s="1"/>
  <c r="DA849" i="3"/>
  <c r="DC849" i="3"/>
  <c r="A850" i="3"/>
  <c r="CY850" i="3"/>
  <c r="CZ850" i="3"/>
  <c r="DB850" i="3" s="1"/>
  <c r="DA850" i="3"/>
  <c r="DC850" i="3"/>
  <c r="A851" i="3"/>
  <c r="CY851" i="3"/>
  <c r="CZ851" i="3"/>
  <c r="DB851" i="3" s="1"/>
  <c r="DA851" i="3"/>
  <c r="DC851" i="3"/>
  <c r="A852" i="3"/>
  <c r="CY852" i="3"/>
  <c r="CZ852" i="3"/>
  <c r="DB852" i="3" s="1"/>
  <c r="DA852" i="3"/>
  <c r="DC852" i="3"/>
  <c r="A853" i="3"/>
  <c r="CY853" i="3"/>
  <c r="CZ853" i="3"/>
  <c r="DA853" i="3"/>
  <c r="DB853" i="3"/>
  <c r="DC853" i="3"/>
  <c r="A854" i="3"/>
  <c r="CY854" i="3"/>
  <c r="CZ854" i="3"/>
  <c r="DB854" i="3" s="1"/>
  <c r="DA854" i="3"/>
  <c r="DC854" i="3"/>
  <c r="A855" i="3"/>
  <c r="CY855" i="3"/>
  <c r="CZ855" i="3"/>
  <c r="DB855" i="3" s="1"/>
  <c r="DA855" i="3"/>
  <c r="DC855" i="3"/>
  <c r="A856" i="3"/>
  <c r="CY856" i="3"/>
  <c r="CZ856" i="3"/>
  <c r="DA856" i="3"/>
  <c r="DB856" i="3"/>
  <c r="DC856" i="3"/>
  <c r="A857" i="3"/>
  <c r="CY857" i="3"/>
  <c r="CZ857" i="3"/>
  <c r="DB857" i="3" s="1"/>
  <c r="DA857" i="3"/>
  <c r="DC857" i="3"/>
  <c r="A858" i="3"/>
  <c r="CY858" i="3"/>
  <c r="CZ858" i="3"/>
  <c r="DB858" i="3" s="1"/>
  <c r="DA858" i="3"/>
  <c r="DC858" i="3"/>
  <c r="A859" i="3"/>
  <c r="CY859" i="3"/>
  <c r="CZ859" i="3"/>
  <c r="DB859" i="3" s="1"/>
  <c r="DA859" i="3"/>
  <c r="DC859" i="3"/>
  <c r="A860" i="3"/>
  <c r="CY860" i="3"/>
  <c r="CZ860" i="3"/>
  <c r="DB860" i="3" s="1"/>
  <c r="DA860" i="3"/>
  <c r="DC860" i="3"/>
  <c r="A861" i="3"/>
  <c r="CY861" i="3"/>
  <c r="CZ861" i="3"/>
  <c r="DA861" i="3"/>
  <c r="DB861" i="3"/>
  <c r="DC861" i="3"/>
  <c r="A862" i="3"/>
  <c r="CY862" i="3"/>
  <c r="CZ862" i="3"/>
  <c r="DB862" i="3" s="1"/>
  <c r="DA862" i="3"/>
  <c r="DC862" i="3"/>
  <c r="A863" i="3"/>
  <c r="CY863" i="3"/>
  <c r="CZ863" i="3"/>
  <c r="DB863" i="3" s="1"/>
  <c r="DA863" i="3"/>
  <c r="DC863" i="3"/>
  <c r="A864" i="3"/>
  <c r="CY864" i="3"/>
  <c r="CZ864" i="3"/>
  <c r="DA864" i="3"/>
  <c r="DB864" i="3"/>
  <c r="DC864" i="3"/>
  <c r="A865" i="3"/>
  <c r="CY865" i="3"/>
  <c r="CZ865" i="3"/>
  <c r="DB865" i="3" s="1"/>
  <c r="DA865" i="3"/>
  <c r="DC865" i="3"/>
  <c r="A866" i="3"/>
  <c r="CY866" i="3"/>
  <c r="CZ866" i="3"/>
  <c r="DB866" i="3" s="1"/>
  <c r="DA866" i="3"/>
  <c r="DC866" i="3"/>
  <c r="A867" i="3"/>
  <c r="CY867" i="3"/>
  <c r="CZ867" i="3"/>
  <c r="DB867" i="3" s="1"/>
  <c r="DA867" i="3"/>
  <c r="DC867" i="3"/>
  <c r="A868" i="3"/>
  <c r="CY868" i="3"/>
  <c r="CZ868" i="3"/>
  <c r="DB868" i="3" s="1"/>
  <c r="DA868" i="3"/>
  <c r="DC868" i="3"/>
  <c r="A869" i="3"/>
  <c r="CY869" i="3"/>
  <c r="CZ869" i="3"/>
  <c r="DA869" i="3"/>
  <c r="DB869" i="3"/>
  <c r="DC869" i="3"/>
  <c r="A870" i="3"/>
  <c r="CY870" i="3"/>
  <c r="CZ870" i="3"/>
  <c r="DB870" i="3" s="1"/>
  <c r="DA870" i="3"/>
  <c r="DC870" i="3"/>
  <c r="A871" i="3"/>
  <c r="CY871" i="3"/>
  <c r="CZ871" i="3"/>
  <c r="DB871" i="3" s="1"/>
  <c r="DA871" i="3"/>
  <c r="DC871" i="3"/>
  <c r="A872" i="3"/>
  <c r="CY872" i="3"/>
  <c r="CZ872" i="3"/>
  <c r="DA872" i="3"/>
  <c r="DB872" i="3"/>
  <c r="DC872" i="3"/>
  <c r="A873" i="3"/>
  <c r="CY873" i="3"/>
  <c r="CZ873" i="3"/>
  <c r="DB873" i="3" s="1"/>
  <c r="DA873" i="3"/>
  <c r="DC873" i="3"/>
  <c r="A874" i="3"/>
  <c r="CY874" i="3"/>
  <c r="CZ874" i="3"/>
  <c r="DB874" i="3" s="1"/>
  <c r="DA874" i="3"/>
  <c r="DC874" i="3"/>
  <c r="A875" i="3"/>
  <c r="CY875" i="3"/>
  <c r="CZ875" i="3"/>
  <c r="DB875" i="3" s="1"/>
  <c r="DA875" i="3"/>
  <c r="DC875" i="3"/>
  <c r="A876" i="3"/>
  <c r="CY876" i="3"/>
  <c r="CZ876" i="3"/>
  <c r="DB876" i="3" s="1"/>
  <c r="DA876" i="3"/>
  <c r="DC876" i="3"/>
  <c r="A877" i="3"/>
  <c r="CY877" i="3"/>
  <c r="CZ877" i="3"/>
  <c r="DA877" i="3"/>
  <c r="DB877" i="3"/>
  <c r="DC877" i="3"/>
  <c r="A878" i="3"/>
  <c r="CY878" i="3"/>
  <c r="CZ878" i="3"/>
  <c r="DB878" i="3" s="1"/>
  <c r="DA878" i="3"/>
  <c r="DC878" i="3"/>
  <c r="A879" i="3"/>
  <c r="CY879" i="3"/>
  <c r="CZ879" i="3"/>
  <c r="DB879" i="3" s="1"/>
  <c r="DA879" i="3"/>
  <c r="DC879" i="3"/>
  <c r="A880" i="3"/>
  <c r="CY880" i="3"/>
  <c r="CZ880" i="3"/>
  <c r="DA880" i="3"/>
  <c r="DB880" i="3"/>
  <c r="DC880" i="3"/>
  <c r="A881" i="3"/>
  <c r="CY881" i="3"/>
  <c r="CZ881" i="3"/>
  <c r="DB881" i="3" s="1"/>
  <c r="DA881" i="3"/>
  <c r="DC881" i="3"/>
  <c r="A882" i="3"/>
  <c r="CY882" i="3"/>
  <c r="CZ882" i="3"/>
  <c r="DB882" i="3" s="1"/>
  <c r="DA882" i="3"/>
  <c r="DC882" i="3"/>
  <c r="A883" i="3"/>
  <c r="CY883" i="3"/>
  <c r="CZ883" i="3"/>
  <c r="DB883" i="3" s="1"/>
  <c r="DA883" i="3"/>
  <c r="DC883" i="3"/>
  <c r="A884" i="3"/>
  <c r="CY884" i="3"/>
  <c r="CZ884" i="3"/>
  <c r="DB884" i="3" s="1"/>
  <c r="DA884" i="3"/>
  <c r="DC884" i="3"/>
  <c r="A885" i="3"/>
  <c r="CY885" i="3"/>
  <c r="CZ885" i="3"/>
  <c r="DA885" i="3"/>
  <c r="DB885" i="3"/>
  <c r="DC885" i="3"/>
  <c r="A886" i="3"/>
  <c r="CY886" i="3"/>
  <c r="CZ886" i="3"/>
  <c r="DB886" i="3" s="1"/>
  <c r="DA886" i="3"/>
  <c r="DC886" i="3"/>
  <c r="A887" i="3"/>
  <c r="CY887" i="3"/>
  <c r="CZ887" i="3"/>
  <c r="DB887" i="3" s="1"/>
  <c r="DA887" i="3"/>
  <c r="DC887" i="3"/>
  <c r="A888" i="3"/>
  <c r="CY888" i="3"/>
  <c r="CZ888" i="3"/>
  <c r="DA888" i="3"/>
  <c r="DB888" i="3"/>
  <c r="DC888" i="3"/>
  <c r="A889" i="3"/>
  <c r="CY889" i="3"/>
  <c r="CZ889" i="3"/>
  <c r="DB889" i="3" s="1"/>
  <c r="DA889" i="3"/>
  <c r="DC889" i="3"/>
  <c r="A890" i="3"/>
  <c r="CY890" i="3"/>
  <c r="CZ890" i="3"/>
  <c r="DB890" i="3" s="1"/>
  <c r="DA890" i="3"/>
  <c r="DC890" i="3"/>
  <c r="A891" i="3"/>
  <c r="CY891" i="3"/>
  <c r="CZ891" i="3"/>
  <c r="DB891" i="3" s="1"/>
  <c r="DA891" i="3"/>
  <c r="DC891" i="3"/>
  <c r="A892" i="3"/>
  <c r="CY892" i="3"/>
  <c r="CZ892" i="3"/>
  <c r="DB892" i="3" s="1"/>
  <c r="DA892" i="3"/>
  <c r="DC892" i="3"/>
  <c r="A893" i="3"/>
  <c r="CY893" i="3"/>
  <c r="CZ893" i="3"/>
  <c r="DA893" i="3"/>
  <c r="DB893" i="3"/>
  <c r="DC893" i="3"/>
  <c r="A894" i="3"/>
  <c r="CY894" i="3"/>
  <c r="CZ894" i="3"/>
  <c r="DB894" i="3" s="1"/>
  <c r="DA894" i="3"/>
  <c r="DC894" i="3"/>
  <c r="A895" i="3"/>
  <c r="CY895" i="3"/>
  <c r="CZ895" i="3"/>
  <c r="DB895" i="3" s="1"/>
  <c r="DA895" i="3"/>
  <c r="DC895" i="3"/>
  <c r="A896" i="3"/>
  <c r="CY896" i="3"/>
  <c r="CZ896" i="3"/>
  <c r="DA896" i="3"/>
  <c r="DB896" i="3"/>
  <c r="DC896" i="3"/>
  <c r="A897" i="3"/>
  <c r="CY897" i="3"/>
  <c r="CZ897" i="3"/>
  <c r="DB897" i="3" s="1"/>
  <c r="DA897" i="3"/>
  <c r="DC897" i="3"/>
  <c r="A898" i="3"/>
  <c r="CY898" i="3"/>
  <c r="CZ898" i="3"/>
  <c r="DB898" i="3" s="1"/>
  <c r="DA898" i="3"/>
  <c r="DC898" i="3"/>
  <c r="A899" i="3"/>
  <c r="CY899" i="3"/>
  <c r="CZ899" i="3"/>
  <c r="DB899" i="3" s="1"/>
  <c r="DA899" i="3"/>
  <c r="DC899" i="3"/>
  <c r="A900" i="3"/>
  <c r="CY900" i="3"/>
  <c r="CZ900" i="3"/>
  <c r="DB900" i="3" s="1"/>
  <c r="DA900" i="3"/>
  <c r="DC900" i="3"/>
  <c r="A901" i="3"/>
  <c r="CY901" i="3"/>
  <c r="CZ901" i="3"/>
  <c r="DA901" i="3"/>
  <c r="DB901" i="3"/>
  <c r="DC901" i="3"/>
  <c r="A902" i="3"/>
  <c r="CY902" i="3"/>
  <c r="CZ902" i="3"/>
  <c r="DB902" i="3" s="1"/>
  <c r="DA902" i="3"/>
  <c r="DC902" i="3"/>
  <c r="A903" i="3"/>
  <c r="CY903" i="3"/>
  <c r="CZ903" i="3"/>
  <c r="DB903" i="3" s="1"/>
  <c r="DA903" i="3"/>
  <c r="DC903" i="3"/>
  <c r="A904" i="3"/>
  <c r="CY904" i="3"/>
  <c r="CZ904" i="3"/>
  <c r="DA904" i="3"/>
  <c r="DB904" i="3"/>
  <c r="DC904" i="3"/>
  <c r="A905" i="3"/>
  <c r="CY905" i="3"/>
  <c r="CZ905" i="3"/>
  <c r="DB905" i="3" s="1"/>
  <c r="DA905" i="3"/>
  <c r="DC905" i="3"/>
  <c r="A906" i="3"/>
  <c r="CY906" i="3"/>
  <c r="CZ906" i="3"/>
  <c r="DB906" i="3" s="1"/>
  <c r="DA906" i="3"/>
  <c r="DC906" i="3"/>
  <c r="A907" i="3"/>
  <c r="CY907" i="3"/>
  <c r="CZ907" i="3"/>
  <c r="DB907" i="3" s="1"/>
  <c r="DA907" i="3"/>
  <c r="DC907" i="3"/>
  <c r="A908" i="3"/>
  <c r="CY908" i="3"/>
  <c r="CZ908" i="3"/>
  <c r="DB908" i="3" s="1"/>
  <c r="DA908" i="3"/>
  <c r="DC908" i="3"/>
  <c r="A909" i="3"/>
  <c r="CY909" i="3"/>
  <c r="CZ909" i="3"/>
  <c r="DA909" i="3"/>
  <c r="DB909" i="3"/>
  <c r="DC909" i="3"/>
  <c r="A910" i="3"/>
  <c r="CY910" i="3"/>
  <c r="CZ910" i="3"/>
  <c r="DB910" i="3" s="1"/>
  <c r="DA910" i="3"/>
  <c r="DC910" i="3"/>
  <c r="A911" i="3"/>
  <c r="CY911" i="3"/>
  <c r="CZ911" i="3"/>
  <c r="DB911" i="3" s="1"/>
  <c r="DA911" i="3"/>
  <c r="DC911" i="3"/>
  <c r="A912" i="3"/>
  <c r="CY912" i="3"/>
  <c r="CZ912" i="3"/>
  <c r="DA912" i="3"/>
  <c r="DB912" i="3"/>
  <c r="DC912" i="3"/>
  <c r="A913" i="3"/>
  <c r="CY913" i="3"/>
  <c r="CZ913" i="3"/>
  <c r="DB913" i="3" s="1"/>
  <c r="DA913" i="3"/>
  <c r="DC913" i="3"/>
  <c r="A914" i="3"/>
  <c r="CY914" i="3"/>
  <c r="CZ914" i="3"/>
  <c r="DB914" i="3" s="1"/>
  <c r="DA914" i="3"/>
  <c r="DC914" i="3"/>
  <c r="A915" i="3"/>
  <c r="CY915" i="3"/>
  <c r="CZ915" i="3"/>
  <c r="DB915" i="3" s="1"/>
  <c r="DA915" i="3"/>
  <c r="DC915" i="3"/>
  <c r="A916" i="3"/>
  <c r="CY916" i="3"/>
  <c r="CZ916" i="3"/>
  <c r="DB916" i="3" s="1"/>
  <c r="DA916" i="3"/>
  <c r="DC916" i="3"/>
  <c r="A917" i="3"/>
  <c r="CY917" i="3"/>
  <c r="CZ917" i="3"/>
  <c r="DA917" i="3"/>
  <c r="DB917" i="3"/>
  <c r="DC91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C32" i="1"/>
  <c r="D32" i="1"/>
  <c r="I32" i="1"/>
  <c r="AC32" i="1"/>
  <c r="H45" i="5" s="1"/>
  <c r="AE32" i="1"/>
  <c r="CS32" i="1" s="1"/>
  <c r="R32" i="1" s="1"/>
  <c r="AF32" i="1"/>
  <c r="CT32" i="1" s="1"/>
  <c r="S32" i="1" s="1"/>
  <c r="K43" i="5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O32" i="1"/>
  <c r="GP32" i="1"/>
  <c r="GV32" i="1"/>
  <c r="HC32" i="1" s="1"/>
  <c r="GX32" i="1" s="1"/>
  <c r="I33" i="1"/>
  <c r="E49" i="5" s="1"/>
  <c r="AC33" i="1"/>
  <c r="AE33" i="1"/>
  <c r="AD33" i="1" s="1"/>
  <c r="AF33" i="1"/>
  <c r="AG33" i="1"/>
  <c r="AH33" i="1"/>
  <c r="CV33" i="1" s="1"/>
  <c r="U33" i="1" s="1"/>
  <c r="AI33" i="1"/>
  <c r="CW33" i="1" s="1"/>
  <c r="V33" i="1" s="1"/>
  <c r="AJ33" i="1"/>
  <c r="CX33" i="1" s="1"/>
  <c r="W33" i="1" s="1"/>
  <c r="CU33" i="1"/>
  <c r="T33" i="1" s="1"/>
  <c r="FR33" i="1"/>
  <c r="GL33" i="1"/>
  <c r="GO33" i="1"/>
  <c r="GP33" i="1"/>
  <c r="GV33" i="1"/>
  <c r="HC33" i="1"/>
  <c r="GX33" i="1" s="1"/>
  <c r="I34" i="1"/>
  <c r="E50" i="5" s="1"/>
  <c r="AC34" i="1"/>
  <c r="AE34" i="1"/>
  <c r="AD34" i="1" s="1"/>
  <c r="AF34" i="1"/>
  <c r="AG34" i="1"/>
  <c r="CU34" i="1" s="1"/>
  <c r="T34" i="1" s="1"/>
  <c r="AH34" i="1"/>
  <c r="AI34" i="1"/>
  <c r="CW34" i="1" s="1"/>
  <c r="V34" i="1" s="1"/>
  <c r="AJ34" i="1"/>
  <c r="CX34" i="1" s="1"/>
  <c r="W34" i="1" s="1"/>
  <c r="CQ34" i="1"/>
  <c r="P34" i="1" s="1"/>
  <c r="CV34" i="1"/>
  <c r="U34" i="1" s="1"/>
  <c r="FR34" i="1"/>
  <c r="GL34" i="1"/>
  <c r="GO34" i="1"/>
  <c r="GP34" i="1"/>
  <c r="GV34" i="1"/>
  <c r="HC34" i="1" s="1"/>
  <c r="GX34" i="1" s="1"/>
  <c r="I35" i="1"/>
  <c r="E51" i="5" s="1"/>
  <c r="AC35" i="1"/>
  <c r="AE35" i="1"/>
  <c r="AD35" i="1" s="1"/>
  <c r="AB35" i="1" s="1"/>
  <c r="AF35" i="1"/>
  <c r="AG35" i="1"/>
  <c r="AH35" i="1"/>
  <c r="CV35" i="1" s="1"/>
  <c r="U35" i="1" s="1"/>
  <c r="AI35" i="1"/>
  <c r="CW35" i="1" s="1"/>
  <c r="V35" i="1" s="1"/>
  <c r="AJ35" i="1"/>
  <c r="CX35" i="1" s="1"/>
  <c r="W35" i="1" s="1"/>
  <c r="CQ35" i="1"/>
  <c r="CU35" i="1"/>
  <c r="T35" i="1" s="1"/>
  <c r="FR35" i="1"/>
  <c r="GL35" i="1"/>
  <c r="GO35" i="1"/>
  <c r="GP35" i="1"/>
  <c r="GV35" i="1"/>
  <c r="HC35" i="1" s="1"/>
  <c r="C36" i="1"/>
  <c r="D36" i="1"/>
  <c r="I36" i="1"/>
  <c r="AC36" i="1"/>
  <c r="AE36" i="1"/>
  <c r="AD36" i="1" s="1"/>
  <c r="AF36" i="1"/>
  <c r="CT36" i="1" s="1"/>
  <c r="S36" i="1" s="1"/>
  <c r="K55" i="5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FR36" i="1"/>
  <c r="GL36" i="1"/>
  <c r="GO36" i="1"/>
  <c r="GP36" i="1"/>
  <c r="GV36" i="1"/>
  <c r="HC36" i="1" s="1"/>
  <c r="GX36" i="1" s="1"/>
  <c r="C37" i="1"/>
  <c r="D37" i="1"/>
  <c r="I37" i="1"/>
  <c r="AC37" i="1"/>
  <c r="H67" i="5" s="1"/>
  <c r="AD37" i="1"/>
  <c r="AE37" i="1"/>
  <c r="AF37" i="1"/>
  <c r="AG37" i="1"/>
  <c r="CU37" i="1" s="1"/>
  <c r="T37" i="1" s="1"/>
  <c r="AH37" i="1"/>
  <c r="CV37" i="1" s="1"/>
  <c r="AI37" i="1"/>
  <c r="AJ37" i="1"/>
  <c r="CX37" i="1" s="1"/>
  <c r="W37" i="1" s="1"/>
  <c r="CQ37" i="1"/>
  <c r="P37" i="1" s="1"/>
  <c r="K67" i="5" s="1"/>
  <c r="CS37" i="1"/>
  <c r="CW37" i="1"/>
  <c r="V37" i="1" s="1"/>
  <c r="FR37" i="1"/>
  <c r="GL37" i="1"/>
  <c r="GO37" i="1"/>
  <c r="GP37" i="1"/>
  <c r="GV37" i="1"/>
  <c r="HC37" i="1" s="1"/>
  <c r="GX37" i="1" s="1"/>
  <c r="AC38" i="1"/>
  <c r="AE38" i="1"/>
  <c r="AD38" i="1" s="1"/>
  <c r="CR38" i="1" s="1"/>
  <c r="AF38" i="1"/>
  <c r="CT38" i="1" s="1"/>
  <c r="AG38" i="1"/>
  <c r="CU38" i="1" s="1"/>
  <c r="AH38" i="1"/>
  <c r="AI38" i="1"/>
  <c r="CW38" i="1" s="1"/>
  <c r="AJ38" i="1"/>
  <c r="CX38" i="1" s="1"/>
  <c r="CV38" i="1"/>
  <c r="FR38" i="1"/>
  <c r="GL38" i="1"/>
  <c r="GO38" i="1"/>
  <c r="GP38" i="1"/>
  <c r="GV38" i="1"/>
  <c r="HC38" i="1" s="1"/>
  <c r="C39" i="1"/>
  <c r="D39" i="1"/>
  <c r="I39" i="1"/>
  <c r="AC39" i="1"/>
  <c r="AE39" i="1"/>
  <c r="AF39" i="1"/>
  <c r="AG39" i="1"/>
  <c r="AH39" i="1"/>
  <c r="CV39" i="1" s="1"/>
  <c r="AI39" i="1"/>
  <c r="AJ39" i="1"/>
  <c r="CX39" i="1" s="1"/>
  <c r="W39" i="1" s="1"/>
  <c r="CQ39" i="1"/>
  <c r="CU39" i="1"/>
  <c r="CW39" i="1"/>
  <c r="V39" i="1" s="1"/>
  <c r="FR39" i="1"/>
  <c r="GL39" i="1"/>
  <c r="GO39" i="1"/>
  <c r="GP39" i="1"/>
  <c r="GV39" i="1"/>
  <c r="HC39" i="1" s="1"/>
  <c r="GX39" i="1" s="1"/>
  <c r="AC40" i="1"/>
  <c r="AE40" i="1"/>
  <c r="AD40" i="1" s="1"/>
  <c r="CR40" i="1" s="1"/>
  <c r="AF40" i="1"/>
  <c r="CT40" i="1" s="1"/>
  <c r="AG40" i="1"/>
  <c r="CU40" i="1" s="1"/>
  <c r="AH40" i="1"/>
  <c r="AI40" i="1"/>
  <c r="CW40" i="1" s="1"/>
  <c r="AJ40" i="1"/>
  <c r="CV40" i="1"/>
  <c r="CX40" i="1"/>
  <c r="FR40" i="1"/>
  <c r="GL40" i="1"/>
  <c r="GO40" i="1"/>
  <c r="GP40" i="1"/>
  <c r="GV40" i="1"/>
  <c r="HC40" i="1" s="1"/>
  <c r="C41" i="1"/>
  <c r="D41" i="1"/>
  <c r="I41" i="1"/>
  <c r="AC41" i="1"/>
  <c r="AE41" i="1"/>
  <c r="AD41" i="1" s="1"/>
  <c r="AF41" i="1"/>
  <c r="AG41" i="1"/>
  <c r="AH41" i="1"/>
  <c r="CV41" i="1" s="1"/>
  <c r="U41" i="1" s="1"/>
  <c r="AI41" i="1"/>
  <c r="CW41" i="1" s="1"/>
  <c r="V41" i="1" s="1"/>
  <c r="AJ41" i="1"/>
  <c r="CX41" i="1" s="1"/>
  <c r="W41" i="1" s="1"/>
  <c r="CQ41" i="1"/>
  <c r="CU41" i="1"/>
  <c r="T41" i="1" s="1"/>
  <c r="FR41" i="1"/>
  <c r="GL41" i="1"/>
  <c r="GO41" i="1"/>
  <c r="GP41" i="1"/>
  <c r="GV41" i="1"/>
  <c r="HC41" i="1"/>
  <c r="GX41" i="1" s="1"/>
  <c r="AC42" i="1"/>
  <c r="AE42" i="1"/>
  <c r="AD42" i="1" s="1"/>
  <c r="AF42" i="1"/>
  <c r="AG42" i="1"/>
  <c r="CU42" i="1" s="1"/>
  <c r="AH42" i="1"/>
  <c r="CV42" i="1" s="1"/>
  <c r="AI42" i="1"/>
  <c r="CW42" i="1" s="1"/>
  <c r="AJ42" i="1"/>
  <c r="CR42" i="1"/>
  <c r="CT42" i="1"/>
  <c r="CX42" i="1"/>
  <c r="FR42" i="1"/>
  <c r="GL42" i="1"/>
  <c r="GO42" i="1"/>
  <c r="GP42" i="1"/>
  <c r="GV42" i="1"/>
  <c r="HC42" i="1"/>
  <c r="I43" i="1"/>
  <c r="E92" i="5" s="1"/>
  <c r="AC43" i="1"/>
  <c r="AD43" i="1"/>
  <c r="CR43" i="1" s="1"/>
  <c r="Q43" i="1" s="1"/>
  <c r="AE43" i="1"/>
  <c r="AF43" i="1"/>
  <c r="AG43" i="1"/>
  <c r="CU43" i="1" s="1"/>
  <c r="T43" i="1" s="1"/>
  <c r="AH43" i="1"/>
  <c r="CV43" i="1" s="1"/>
  <c r="U43" i="1" s="1"/>
  <c r="AI43" i="1"/>
  <c r="CW43" i="1" s="1"/>
  <c r="V43" i="1" s="1"/>
  <c r="AJ43" i="1"/>
  <c r="CX43" i="1" s="1"/>
  <c r="CQ43" i="1"/>
  <c r="P43" i="1" s="1"/>
  <c r="CS43" i="1"/>
  <c r="R43" i="1" s="1"/>
  <c r="FR43" i="1"/>
  <c r="GL43" i="1"/>
  <c r="GO43" i="1"/>
  <c r="GP43" i="1"/>
  <c r="GV43" i="1"/>
  <c r="HC43" i="1" s="1"/>
  <c r="GX43" i="1" s="1"/>
  <c r="C44" i="1"/>
  <c r="D44" i="1"/>
  <c r="I44" i="1"/>
  <c r="AC44" i="1"/>
  <c r="H98" i="5" s="1"/>
  <c r="AE44" i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K96" i="5" s="1"/>
  <c r="CV44" i="1"/>
  <c r="U44" i="1" s="1"/>
  <c r="CX44" i="1"/>
  <c r="W44" i="1" s="1"/>
  <c r="FR44" i="1"/>
  <c r="GL44" i="1"/>
  <c r="GO44" i="1"/>
  <c r="GP44" i="1"/>
  <c r="GV44" i="1"/>
  <c r="HC44" i="1"/>
  <c r="GX44" i="1" s="1"/>
  <c r="I45" i="1"/>
  <c r="E102" i="5" s="1"/>
  <c r="AC45" i="1"/>
  <c r="AD45" i="1"/>
  <c r="CR45" i="1" s="1"/>
  <c r="Q45" i="1" s="1"/>
  <c r="AE45" i="1"/>
  <c r="AF45" i="1"/>
  <c r="AG45" i="1"/>
  <c r="CU45" i="1" s="1"/>
  <c r="T45" i="1" s="1"/>
  <c r="AH45" i="1"/>
  <c r="CV45" i="1" s="1"/>
  <c r="U45" i="1" s="1"/>
  <c r="AI45" i="1"/>
  <c r="CW45" i="1" s="1"/>
  <c r="V45" i="1" s="1"/>
  <c r="AJ45" i="1"/>
  <c r="CX45" i="1" s="1"/>
  <c r="CQ45" i="1"/>
  <c r="P45" i="1" s="1"/>
  <c r="CS45" i="1"/>
  <c r="R45" i="1" s="1"/>
  <c r="FR45" i="1"/>
  <c r="GL45" i="1"/>
  <c r="GO45" i="1"/>
  <c r="GP45" i="1"/>
  <c r="GV45" i="1"/>
  <c r="HC45" i="1"/>
  <c r="GX45" i="1" s="1"/>
  <c r="I46" i="1"/>
  <c r="E103" i="5" s="1"/>
  <c r="W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FR46" i="1"/>
  <c r="GL46" i="1"/>
  <c r="GO46" i="1"/>
  <c r="GP46" i="1"/>
  <c r="GV46" i="1"/>
  <c r="HC46" i="1" s="1"/>
  <c r="I47" i="1"/>
  <c r="AC47" i="1"/>
  <c r="AE47" i="1"/>
  <c r="AD47" i="1" s="1"/>
  <c r="CR47" i="1" s="1"/>
  <c r="Q47" i="1" s="1"/>
  <c r="AF47" i="1"/>
  <c r="CT47" i="1" s="1"/>
  <c r="AG47" i="1"/>
  <c r="AH47" i="1"/>
  <c r="AI47" i="1"/>
  <c r="CW47" i="1" s="1"/>
  <c r="V47" i="1" s="1"/>
  <c r="AJ47" i="1"/>
  <c r="CX47" i="1" s="1"/>
  <c r="CQ47" i="1"/>
  <c r="CU47" i="1"/>
  <c r="T47" i="1" s="1"/>
  <c r="CV47" i="1"/>
  <c r="FR47" i="1"/>
  <c r="GL47" i="1"/>
  <c r="GO47" i="1"/>
  <c r="GP47" i="1"/>
  <c r="GV47" i="1"/>
  <c r="HC47" i="1" s="1"/>
  <c r="GX47" i="1" s="1"/>
  <c r="C48" i="1"/>
  <c r="D48" i="1"/>
  <c r="I48" i="1"/>
  <c r="AC48" i="1"/>
  <c r="AE48" i="1"/>
  <c r="H110" i="5" s="1"/>
  <c r="R110" i="5" s="1"/>
  <c r="AF48" i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CU48" i="1"/>
  <c r="T48" i="1" s="1"/>
  <c r="FR48" i="1"/>
  <c r="GL48" i="1"/>
  <c r="GO48" i="1"/>
  <c r="GP48" i="1"/>
  <c r="GV48" i="1"/>
  <c r="HC48" i="1"/>
  <c r="GX48" i="1" s="1"/>
  <c r="C49" i="1"/>
  <c r="D49" i="1"/>
  <c r="I49" i="1"/>
  <c r="AC49" i="1"/>
  <c r="AE49" i="1"/>
  <c r="AF49" i="1"/>
  <c r="CT49" i="1" s="1"/>
  <c r="S49" i="1" s="1"/>
  <c r="K118" i="5" s="1"/>
  <c r="AG49" i="1"/>
  <c r="CU49" i="1" s="1"/>
  <c r="T49" i="1" s="1"/>
  <c r="AH49" i="1"/>
  <c r="AI49" i="1"/>
  <c r="CW49" i="1" s="1"/>
  <c r="V49" i="1" s="1"/>
  <c r="AJ49" i="1"/>
  <c r="CV49" i="1"/>
  <c r="U49" i="1" s="1"/>
  <c r="CX49" i="1"/>
  <c r="W49" i="1" s="1"/>
  <c r="FR49" i="1"/>
  <c r="GL49" i="1"/>
  <c r="GO49" i="1"/>
  <c r="GP49" i="1"/>
  <c r="GV49" i="1"/>
  <c r="HC49" i="1"/>
  <c r="GX49" i="1" s="1"/>
  <c r="I50" i="1"/>
  <c r="E125" i="5" s="1"/>
  <c r="AC50" i="1"/>
  <c r="AE50" i="1"/>
  <c r="AD50" i="1" s="1"/>
  <c r="CR50" i="1" s="1"/>
  <c r="Q50" i="1" s="1"/>
  <c r="AF50" i="1"/>
  <c r="AG50" i="1"/>
  <c r="AH50" i="1"/>
  <c r="CV50" i="1" s="1"/>
  <c r="AI50" i="1"/>
  <c r="AJ50" i="1"/>
  <c r="CX50" i="1" s="1"/>
  <c r="W50" i="1" s="1"/>
  <c r="CQ50" i="1"/>
  <c r="CU50" i="1"/>
  <c r="CW50" i="1"/>
  <c r="V50" i="1" s="1"/>
  <c r="FR50" i="1"/>
  <c r="GL50" i="1"/>
  <c r="GO50" i="1"/>
  <c r="GP50" i="1"/>
  <c r="GV50" i="1"/>
  <c r="HC50" i="1" s="1"/>
  <c r="GX50" i="1" s="1"/>
  <c r="C51" i="1"/>
  <c r="D51" i="1"/>
  <c r="I51" i="1"/>
  <c r="AC51" i="1"/>
  <c r="AE51" i="1"/>
  <c r="AF51" i="1"/>
  <c r="CT51" i="1" s="1"/>
  <c r="S51" i="1" s="1"/>
  <c r="K129" i="5" s="1"/>
  <c r="AG51" i="1"/>
  <c r="CU51" i="1" s="1"/>
  <c r="T51" i="1" s="1"/>
  <c r="AH51" i="1"/>
  <c r="AI51" i="1"/>
  <c r="CW51" i="1" s="1"/>
  <c r="V51" i="1" s="1"/>
  <c r="AJ51" i="1"/>
  <c r="CX51" i="1" s="1"/>
  <c r="W51" i="1" s="1"/>
  <c r="CV51" i="1"/>
  <c r="FR51" i="1"/>
  <c r="GL51" i="1"/>
  <c r="GO51" i="1"/>
  <c r="GP51" i="1"/>
  <c r="GV51" i="1"/>
  <c r="HC51" i="1" s="1"/>
  <c r="GX51" i="1" s="1"/>
  <c r="I52" i="1"/>
  <c r="E136" i="5" s="1"/>
  <c r="AC52" i="1"/>
  <c r="H136" i="5" s="1"/>
  <c r="W136" i="5" s="1"/>
  <c r="AD52" i="1"/>
  <c r="CR52" i="1" s="1"/>
  <c r="AE52" i="1"/>
  <c r="AF52" i="1"/>
  <c r="AG52" i="1"/>
  <c r="CU52" i="1" s="1"/>
  <c r="T52" i="1" s="1"/>
  <c r="AH52" i="1"/>
  <c r="CV52" i="1" s="1"/>
  <c r="AI52" i="1"/>
  <c r="AJ52" i="1"/>
  <c r="CX52" i="1" s="1"/>
  <c r="W52" i="1" s="1"/>
  <c r="CQ52" i="1"/>
  <c r="P52" i="1" s="1"/>
  <c r="CS52" i="1"/>
  <c r="CW52" i="1"/>
  <c r="V52" i="1" s="1"/>
  <c r="FR52" i="1"/>
  <c r="GL52" i="1"/>
  <c r="GO52" i="1"/>
  <c r="GP52" i="1"/>
  <c r="GV52" i="1"/>
  <c r="HC52" i="1" s="1"/>
  <c r="GX52" i="1" s="1"/>
  <c r="C53" i="1"/>
  <c r="D53" i="1"/>
  <c r="I53" i="1"/>
  <c r="AC53" i="1"/>
  <c r="AE53" i="1"/>
  <c r="AF53" i="1"/>
  <c r="AG53" i="1"/>
  <c r="CU53" i="1" s="1"/>
  <c r="T53" i="1" s="1"/>
  <c r="AH53" i="1"/>
  <c r="AI53" i="1"/>
  <c r="CW53" i="1" s="1"/>
  <c r="AJ53" i="1"/>
  <c r="CX53" i="1" s="1"/>
  <c r="W53" i="1" s="1"/>
  <c r="CT53" i="1"/>
  <c r="S53" i="1" s="1"/>
  <c r="K140" i="5" s="1"/>
  <c r="CV53" i="1"/>
  <c r="FR53" i="1"/>
  <c r="GL53" i="1"/>
  <c r="GO53" i="1"/>
  <c r="GP53" i="1"/>
  <c r="GV53" i="1"/>
  <c r="HC53" i="1" s="1"/>
  <c r="GX53" i="1" s="1"/>
  <c r="C54" i="1"/>
  <c r="D54" i="1"/>
  <c r="I54" i="1"/>
  <c r="AC54" i="1"/>
  <c r="AE54" i="1"/>
  <c r="AF54" i="1"/>
  <c r="AG54" i="1"/>
  <c r="AH54" i="1"/>
  <c r="CV54" i="1" s="1"/>
  <c r="AI54" i="1"/>
  <c r="AJ54" i="1"/>
  <c r="CX54" i="1" s="1"/>
  <c r="W54" i="1" s="1"/>
  <c r="CQ54" i="1"/>
  <c r="CU54" i="1"/>
  <c r="CW54" i="1"/>
  <c r="V54" i="1" s="1"/>
  <c r="FR54" i="1"/>
  <c r="GL54" i="1"/>
  <c r="GO54" i="1"/>
  <c r="GP54" i="1"/>
  <c r="GV54" i="1"/>
  <c r="HC54" i="1" s="1"/>
  <c r="C55" i="1"/>
  <c r="D55" i="1"/>
  <c r="I55" i="1"/>
  <c r="AC55" i="1"/>
  <c r="AE55" i="1"/>
  <c r="CS55" i="1" s="1"/>
  <c r="AF55" i="1"/>
  <c r="AG55" i="1"/>
  <c r="CU55" i="1" s="1"/>
  <c r="T55" i="1" s="1"/>
  <c r="AH55" i="1"/>
  <c r="AI55" i="1"/>
  <c r="CW55" i="1" s="1"/>
  <c r="AJ55" i="1"/>
  <c r="CX55" i="1" s="1"/>
  <c r="W55" i="1" s="1"/>
  <c r="CT55" i="1"/>
  <c r="S55" i="1" s="1"/>
  <c r="K160" i="5" s="1"/>
  <c r="CV55" i="1"/>
  <c r="FR55" i="1"/>
  <c r="GL55" i="1"/>
  <c r="GO55" i="1"/>
  <c r="GP55" i="1"/>
  <c r="GV55" i="1"/>
  <c r="HC55" i="1" s="1"/>
  <c r="GX55" i="1" s="1"/>
  <c r="B57" i="1"/>
  <c r="B30" i="1" s="1"/>
  <c r="C57" i="1"/>
  <c r="C30" i="1" s="1"/>
  <c r="D57" i="1"/>
  <c r="D30" i="1" s="1"/>
  <c r="F57" i="1"/>
  <c r="F30" i="1" s="1"/>
  <c r="G57" i="1"/>
  <c r="BX57" i="1"/>
  <c r="BX30" i="1" s="1"/>
  <c r="BY57" i="1"/>
  <c r="BY30" i="1" s="1"/>
  <c r="BZ57" i="1"/>
  <c r="BZ30" i="1" s="1"/>
  <c r="CC57" i="1"/>
  <c r="CC30" i="1" s="1"/>
  <c r="CD57" i="1"/>
  <c r="CD30" i="1" s="1"/>
  <c r="CK57" i="1"/>
  <c r="CK30" i="1" s="1"/>
  <c r="CL57" i="1"/>
  <c r="CL30" i="1" s="1"/>
  <c r="D86" i="1"/>
  <c r="E88" i="1"/>
  <c r="Z88" i="1"/>
  <c r="AA88" i="1"/>
  <c r="AM88" i="1"/>
  <c r="AN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GW88" i="1"/>
  <c r="GX88" i="1"/>
  <c r="C90" i="1"/>
  <c r="D90" i="1"/>
  <c r="I90" i="1"/>
  <c r="AC90" i="1"/>
  <c r="H178" i="5" s="1"/>
  <c r="AE90" i="1"/>
  <c r="AF90" i="1"/>
  <c r="AG90" i="1"/>
  <c r="AH90" i="1"/>
  <c r="AI90" i="1"/>
  <c r="CW90" i="1" s="1"/>
  <c r="V90" i="1" s="1"/>
  <c r="AJ90" i="1"/>
  <c r="CX90" i="1" s="1"/>
  <c r="W90" i="1" s="1"/>
  <c r="CS90" i="1"/>
  <c r="R90" i="1" s="1"/>
  <c r="K177" i="5" s="1"/>
  <c r="CU90" i="1"/>
  <c r="T90" i="1" s="1"/>
  <c r="CV90" i="1"/>
  <c r="U90" i="1" s="1"/>
  <c r="FR90" i="1"/>
  <c r="GL90" i="1"/>
  <c r="GO90" i="1"/>
  <c r="CC100" i="1" s="1"/>
  <c r="CC88" i="1" s="1"/>
  <c r="GP90" i="1"/>
  <c r="GV90" i="1"/>
  <c r="HC90" i="1" s="1"/>
  <c r="GX90" i="1" s="1"/>
  <c r="AC91" i="1"/>
  <c r="AE91" i="1"/>
  <c r="AD91" i="1" s="1"/>
  <c r="CR91" i="1" s="1"/>
  <c r="AF91" i="1"/>
  <c r="AG91" i="1"/>
  <c r="AH91" i="1"/>
  <c r="CV91" i="1" s="1"/>
  <c r="AI91" i="1"/>
  <c r="CW91" i="1" s="1"/>
  <c r="AJ91" i="1"/>
  <c r="CX91" i="1" s="1"/>
  <c r="CT91" i="1"/>
  <c r="CU91" i="1"/>
  <c r="FR91" i="1"/>
  <c r="BY100" i="1" s="1"/>
  <c r="GL91" i="1"/>
  <c r="GO91" i="1"/>
  <c r="GP91" i="1"/>
  <c r="GV91" i="1"/>
  <c r="HC91" i="1" s="1"/>
  <c r="C92" i="1"/>
  <c r="D92" i="1"/>
  <c r="I92" i="1"/>
  <c r="AC92" i="1"/>
  <c r="H189" i="5" s="1"/>
  <c r="AE92" i="1"/>
  <c r="AF92" i="1"/>
  <c r="AG92" i="1"/>
  <c r="AH92" i="1"/>
  <c r="CV92" i="1" s="1"/>
  <c r="U92" i="1" s="1"/>
  <c r="AI92" i="1"/>
  <c r="CW92" i="1" s="1"/>
  <c r="V92" i="1" s="1"/>
  <c r="AJ92" i="1"/>
  <c r="CX92" i="1" s="1"/>
  <c r="W92" i="1" s="1"/>
  <c r="CS92" i="1"/>
  <c r="R92" i="1" s="1"/>
  <c r="K188" i="5" s="1"/>
  <c r="CU92" i="1"/>
  <c r="T92" i="1" s="1"/>
  <c r="FR92" i="1"/>
  <c r="GL92" i="1"/>
  <c r="GO92" i="1"/>
  <c r="GP92" i="1"/>
  <c r="GV92" i="1"/>
  <c r="HC92" i="1" s="1"/>
  <c r="GX92" i="1" s="1"/>
  <c r="C93" i="1"/>
  <c r="D93" i="1"/>
  <c r="I93" i="1"/>
  <c r="AC93" i="1"/>
  <c r="AE93" i="1"/>
  <c r="AF93" i="1"/>
  <c r="AG93" i="1"/>
  <c r="CU93" i="1" s="1"/>
  <c r="T93" i="1" s="1"/>
  <c r="AH93" i="1"/>
  <c r="CV93" i="1" s="1"/>
  <c r="U93" i="1" s="1"/>
  <c r="AI93" i="1"/>
  <c r="CW93" i="1" s="1"/>
  <c r="V93" i="1" s="1"/>
  <c r="AJ93" i="1"/>
  <c r="CS93" i="1"/>
  <c r="R93" i="1" s="1"/>
  <c r="K198" i="5" s="1"/>
  <c r="CT93" i="1"/>
  <c r="CX93" i="1"/>
  <c r="W93" i="1" s="1"/>
  <c r="FR93" i="1"/>
  <c r="GL93" i="1"/>
  <c r="GO93" i="1"/>
  <c r="GP93" i="1"/>
  <c r="GV93" i="1"/>
  <c r="HC93" i="1" s="1"/>
  <c r="GX93" i="1" s="1"/>
  <c r="AC94" i="1"/>
  <c r="AE94" i="1"/>
  <c r="AD94" i="1" s="1"/>
  <c r="AF94" i="1"/>
  <c r="AG94" i="1"/>
  <c r="AH94" i="1"/>
  <c r="CV94" i="1" s="1"/>
  <c r="AI94" i="1"/>
  <c r="CW94" i="1" s="1"/>
  <c r="AJ94" i="1"/>
  <c r="CX94" i="1" s="1"/>
  <c r="CS94" i="1"/>
  <c r="CU94" i="1"/>
  <c r="FR94" i="1"/>
  <c r="GL94" i="1"/>
  <c r="GO94" i="1"/>
  <c r="GP94" i="1"/>
  <c r="GV94" i="1"/>
  <c r="HC94" i="1" s="1"/>
  <c r="AC95" i="1"/>
  <c r="AE95" i="1"/>
  <c r="AD95" i="1" s="1"/>
  <c r="CR95" i="1" s="1"/>
  <c r="AF95" i="1"/>
  <c r="AG95" i="1"/>
  <c r="CU95" i="1" s="1"/>
  <c r="AH95" i="1"/>
  <c r="AI95" i="1"/>
  <c r="CW95" i="1" s="1"/>
  <c r="AJ95" i="1"/>
  <c r="CX95" i="1" s="1"/>
  <c r="CQ95" i="1"/>
  <c r="CV95" i="1"/>
  <c r="FR95" i="1"/>
  <c r="GL95" i="1"/>
  <c r="GN95" i="1"/>
  <c r="GO95" i="1"/>
  <c r="GV95" i="1"/>
  <c r="HC95" i="1" s="1"/>
  <c r="C96" i="1"/>
  <c r="D96" i="1"/>
  <c r="I96" i="1"/>
  <c r="AC96" i="1"/>
  <c r="AE96" i="1"/>
  <c r="AD96" i="1" s="1"/>
  <c r="AF96" i="1"/>
  <c r="AG96" i="1"/>
  <c r="CU96" i="1" s="1"/>
  <c r="T96" i="1" s="1"/>
  <c r="AH96" i="1"/>
  <c r="AI96" i="1"/>
  <c r="AJ96" i="1"/>
  <c r="CX96" i="1" s="1"/>
  <c r="W96" i="1" s="1"/>
  <c r="CQ96" i="1"/>
  <c r="P96" i="1" s="1"/>
  <c r="K210" i="5" s="1"/>
  <c r="CS96" i="1"/>
  <c r="CV96" i="1"/>
  <c r="U96" i="1" s="1"/>
  <c r="CW96" i="1"/>
  <c r="V96" i="1" s="1"/>
  <c r="FR96" i="1"/>
  <c r="GL96" i="1"/>
  <c r="GO96" i="1"/>
  <c r="GP96" i="1"/>
  <c r="GV96" i="1"/>
  <c r="HC96" i="1"/>
  <c r="AC97" i="1"/>
  <c r="AE97" i="1"/>
  <c r="AD97" i="1" s="1"/>
  <c r="CR97" i="1" s="1"/>
  <c r="AF97" i="1"/>
  <c r="AG97" i="1"/>
  <c r="AH97" i="1"/>
  <c r="CV97" i="1" s="1"/>
  <c r="AI97" i="1"/>
  <c r="CW97" i="1" s="1"/>
  <c r="AJ97" i="1"/>
  <c r="CT97" i="1"/>
  <c r="CU97" i="1"/>
  <c r="CX97" i="1"/>
  <c r="FR97" i="1"/>
  <c r="GL97" i="1"/>
  <c r="GO97" i="1"/>
  <c r="GP97" i="1"/>
  <c r="GV97" i="1"/>
  <c r="HC97" i="1" s="1"/>
  <c r="C98" i="1"/>
  <c r="D98" i="1"/>
  <c r="I98" i="1"/>
  <c r="AC98" i="1"/>
  <c r="H221" i="5" s="1"/>
  <c r="AD98" i="1"/>
  <c r="AE98" i="1"/>
  <c r="H220" i="5" s="1"/>
  <c r="R220" i="5" s="1"/>
  <c r="AF98" i="1"/>
  <c r="AG98" i="1"/>
  <c r="CU98" i="1" s="1"/>
  <c r="T98" i="1" s="1"/>
  <c r="AH98" i="1"/>
  <c r="CV98" i="1" s="1"/>
  <c r="U98" i="1" s="1"/>
  <c r="AI98" i="1"/>
  <c r="CW98" i="1" s="1"/>
  <c r="V98" i="1" s="1"/>
  <c r="AJ98" i="1"/>
  <c r="CX98" i="1" s="1"/>
  <c r="W98" i="1" s="1"/>
  <c r="CQ98" i="1"/>
  <c r="P98" i="1" s="1"/>
  <c r="K221" i="5" s="1"/>
  <c r="CS98" i="1"/>
  <c r="R98" i="1" s="1"/>
  <c r="K220" i="5" s="1"/>
  <c r="FR98" i="1"/>
  <c r="GL98" i="1"/>
  <c r="GO98" i="1"/>
  <c r="GP98" i="1"/>
  <c r="GV98" i="1"/>
  <c r="HC98" i="1" s="1"/>
  <c r="GX98" i="1" s="1"/>
  <c r="B100" i="1"/>
  <c r="B88" i="1" s="1"/>
  <c r="C100" i="1"/>
  <c r="C88" i="1" s="1"/>
  <c r="D100" i="1"/>
  <c r="D88" i="1" s="1"/>
  <c r="F100" i="1"/>
  <c r="F88" i="1" s="1"/>
  <c r="G100" i="1"/>
  <c r="BC100" i="1"/>
  <c r="BC88" i="1" s="1"/>
  <c r="BX100" i="1"/>
  <c r="BX88" i="1" s="1"/>
  <c r="CK100" i="1"/>
  <c r="CL100" i="1"/>
  <c r="CL88" i="1" s="1"/>
  <c r="F116" i="1"/>
  <c r="D129" i="1"/>
  <c r="E131" i="1"/>
  <c r="Z131" i="1"/>
  <c r="AA131" i="1"/>
  <c r="AM131" i="1"/>
  <c r="AN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GF131" i="1"/>
  <c r="GG131" i="1"/>
  <c r="GH131" i="1"/>
  <c r="GI131" i="1"/>
  <c r="GJ131" i="1"/>
  <c r="GK131" i="1"/>
  <c r="GL131" i="1"/>
  <c r="GM131" i="1"/>
  <c r="GN131" i="1"/>
  <c r="GO131" i="1"/>
  <c r="GP131" i="1"/>
  <c r="GQ131" i="1"/>
  <c r="GR131" i="1"/>
  <c r="GS131" i="1"/>
  <c r="GT131" i="1"/>
  <c r="GU131" i="1"/>
  <c r="GV131" i="1"/>
  <c r="GW131" i="1"/>
  <c r="GX131" i="1"/>
  <c r="C133" i="1"/>
  <c r="D133" i="1"/>
  <c r="I133" i="1"/>
  <c r="AC133" i="1"/>
  <c r="AE133" i="1"/>
  <c r="AF133" i="1"/>
  <c r="CT133" i="1" s="1"/>
  <c r="S133" i="1" s="1"/>
  <c r="K234" i="5" s="1"/>
  <c r="AG133" i="1"/>
  <c r="AH133" i="1"/>
  <c r="AI133" i="1"/>
  <c r="CW133" i="1" s="1"/>
  <c r="V133" i="1" s="1"/>
  <c r="AJ133" i="1"/>
  <c r="CX133" i="1" s="1"/>
  <c r="W133" i="1" s="1"/>
  <c r="CQ133" i="1"/>
  <c r="CU133" i="1"/>
  <c r="T133" i="1" s="1"/>
  <c r="CV133" i="1"/>
  <c r="U133" i="1" s="1"/>
  <c r="FR133" i="1"/>
  <c r="GL133" i="1"/>
  <c r="GO133" i="1"/>
  <c r="GP133" i="1"/>
  <c r="GV133" i="1"/>
  <c r="HC133" i="1" s="1"/>
  <c r="GX133" i="1"/>
  <c r="I134" i="1"/>
  <c r="E239" i="5" s="1"/>
  <c r="AC134" i="1"/>
  <c r="AE134" i="1"/>
  <c r="AD134" i="1" s="1"/>
  <c r="AF134" i="1"/>
  <c r="AG134" i="1"/>
  <c r="AH134" i="1"/>
  <c r="CV134" i="1" s="1"/>
  <c r="AI134" i="1"/>
  <c r="CW134" i="1" s="1"/>
  <c r="V134" i="1" s="1"/>
  <c r="AJ134" i="1"/>
  <c r="CX134" i="1" s="1"/>
  <c r="W134" i="1" s="1"/>
  <c r="CQ134" i="1"/>
  <c r="CU134" i="1"/>
  <c r="T134" i="1" s="1"/>
  <c r="FR134" i="1"/>
  <c r="GL134" i="1"/>
  <c r="GN134" i="1"/>
  <c r="GP134" i="1"/>
  <c r="GV134" i="1"/>
  <c r="HC134" i="1" s="1"/>
  <c r="C135" i="1"/>
  <c r="D135" i="1"/>
  <c r="I135" i="1"/>
  <c r="I136" i="1" s="1"/>
  <c r="AC135" i="1"/>
  <c r="AE135" i="1"/>
  <c r="AF135" i="1"/>
  <c r="AG135" i="1"/>
  <c r="CU135" i="1" s="1"/>
  <c r="T135" i="1" s="1"/>
  <c r="AH135" i="1"/>
  <c r="AI135" i="1"/>
  <c r="CW135" i="1" s="1"/>
  <c r="AJ135" i="1"/>
  <c r="CX135" i="1" s="1"/>
  <c r="W135" i="1" s="1"/>
  <c r="CV135" i="1"/>
  <c r="FR135" i="1"/>
  <c r="GL135" i="1"/>
  <c r="GN135" i="1"/>
  <c r="GP135" i="1"/>
  <c r="GV135" i="1"/>
  <c r="HC135" i="1" s="1"/>
  <c r="GX135" i="1" s="1"/>
  <c r="AC136" i="1"/>
  <c r="AD136" i="1"/>
  <c r="CR136" i="1" s="1"/>
  <c r="AE136" i="1"/>
  <c r="CS136" i="1" s="1"/>
  <c r="AF136" i="1"/>
  <c r="AG136" i="1"/>
  <c r="AH136" i="1"/>
  <c r="CV136" i="1" s="1"/>
  <c r="AI136" i="1"/>
  <c r="CW136" i="1" s="1"/>
  <c r="AJ136" i="1"/>
  <c r="CT136" i="1"/>
  <c r="CU136" i="1"/>
  <c r="CX136" i="1"/>
  <c r="FR136" i="1"/>
  <c r="GL136" i="1"/>
  <c r="GN136" i="1"/>
  <c r="GP136" i="1"/>
  <c r="GV136" i="1"/>
  <c r="HC136" i="1" s="1"/>
  <c r="I137" i="1"/>
  <c r="AC137" i="1"/>
  <c r="H252" i="5" s="1"/>
  <c r="AE137" i="1"/>
  <c r="AD137" i="1" s="1"/>
  <c r="AF137" i="1"/>
  <c r="AG137" i="1"/>
  <c r="CU137" i="1" s="1"/>
  <c r="AH137" i="1"/>
  <c r="CV137" i="1" s="1"/>
  <c r="U137" i="1" s="1"/>
  <c r="L254" i="5" s="1"/>
  <c r="Q254" i="5" s="1"/>
  <c r="AI137" i="1"/>
  <c r="AJ137" i="1"/>
  <c r="CR137" i="1"/>
  <c r="Q137" i="1" s="1"/>
  <c r="CS137" i="1"/>
  <c r="R137" i="1" s="1"/>
  <c r="CT137" i="1"/>
  <c r="S137" i="1" s="1"/>
  <c r="CW137" i="1"/>
  <c r="V137" i="1" s="1"/>
  <c r="CX137" i="1"/>
  <c r="W137" i="1" s="1"/>
  <c r="FR137" i="1"/>
  <c r="GL137" i="1"/>
  <c r="GN137" i="1"/>
  <c r="GP137" i="1"/>
  <c r="GV137" i="1"/>
  <c r="HC137" i="1"/>
  <c r="GX137" i="1" s="1"/>
  <c r="C138" i="1"/>
  <c r="D138" i="1"/>
  <c r="I138" i="1"/>
  <c r="AC138" i="1"/>
  <c r="H260" i="5" s="1"/>
  <c r="AD138" i="1"/>
  <c r="H258" i="5" s="1"/>
  <c r="AE138" i="1"/>
  <c r="H259" i="5" s="1"/>
  <c r="R259" i="5" s="1"/>
  <c r="AF138" i="1"/>
  <c r="AG138" i="1"/>
  <c r="CU138" i="1" s="1"/>
  <c r="AH138" i="1"/>
  <c r="CV138" i="1" s="1"/>
  <c r="U138" i="1" s="1"/>
  <c r="AI138" i="1"/>
  <c r="AJ138" i="1"/>
  <c r="CQ138" i="1"/>
  <c r="CS138" i="1"/>
  <c r="R138" i="1" s="1"/>
  <c r="K259" i="5" s="1"/>
  <c r="CT138" i="1"/>
  <c r="CW138" i="1"/>
  <c r="CX138" i="1"/>
  <c r="W138" i="1" s="1"/>
  <c r="FR138" i="1"/>
  <c r="GL138" i="1"/>
  <c r="GN138" i="1"/>
  <c r="GP138" i="1"/>
  <c r="GV138" i="1"/>
  <c r="HC138" i="1" s="1"/>
  <c r="GX138" i="1" s="1"/>
  <c r="AC139" i="1"/>
  <c r="AE139" i="1"/>
  <c r="AD139" i="1" s="1"/>
  <c r="CR139" i="1" s="1"/>
  <c r="AF139" i="1"/>
  <c r="AG139" i="1"/>
  <c r="CU139" i="1" s="1"/>
  <c r="AH139" i="1"/>
  <c r="AI139" i="1"/>
  <c r="CW139" i="1" s="1"/>
  <c r="AJ139" i="1"/>
  <c r="CX139" i="1" s="1"/>
  <c r="CT139" i="1"/>
  <c r="CV139" i="1"/>
  <c r="FR139" i="1"/>
  <c r="GL139" i="1"/>
  <c r="GN139" i="1"/>
  <c r="GP139" i="1"/>
  <c r="GV139" i="1"/>
  <c r="HC139" i="1" s="1"/>
  <c r="C140" i="1"/>
  <c r="D140" i="1"/>
  <c r="I140" i="1"/>
  <c r="AC140" i="1"/>
  <c r="AD140" i="1"/>
  <c r="AE140" i="1"/>
  <c r="AF140" i="1"/>
  <c r="AG140" i="1"/>
  <c r="CU140" i="1" s="1"/>
  <c r="T140" i="1" s="1"/>
  <c r="AH140" i="1"/>
  <c r="CV140" i="1" s="1"/>
  <c r="AI140" i="1"/>
  <c r="AJ140" i="1"/>
  <c r="CX140" i="1" s="1"/>
  <c r="W140" i="1" s="1"/>
  <c r="CS140" i="1"/>
  <c r="R140" i="1" s="1"/>
  <c r="K270" i="5" s="1"/>
  <c r="CW140" i="1"/>
  <c r="V140" i="1" s="1"/>
  <c r="FR140" i="1"/>
  <c r="GL140" i="1"/>
  <c r="GN140" i="1"/>
  <c r="GP140" i="1"/>
  <c r="GV140" i="1"/>
  <c r="HC140" i="1" s="1"/>
  <c r="AC141" i="1"/>
  <c r="AE141" i="1"/>
  <c r="AD141" i="1" s="1"/>
  <c r="AF141" i="1"/>
  <c r="AG141" i="1"/>
  <c r="CU141" i="1" s="1"/>
  <c r="AH141" i="1"/>
  <c r="AI141" i="1"/>
  <c r="AJ141" i="1"/>
  <c r="CX141" i="1" s="1"/>
  <c r="CR141" i="1"/>
  <c r="CS141" i="1"/>
  <c r="CV141" i="1"/>
  <c r="CW141" i="1"/>
  <c r="FR141" i="1"/>
  <c r="GL141" i="1"/>
  <c r="GO141" i="1"/>
  <c r="GP141" i="1"/>
  <c r="GV141" i="1"/>
  <c r="HC141" i="1" s="1"/>
  <c r="I142" i="1"/>
  <c r="AC142" i="1"/>
  <c r="AE142" i="1"/>
  <c r="AD142" i="1" s="1"/>
  <c r="AF142" i="1"/>
  <c r="AG142" i="1"/>
  <c r="AH142" i="1"/>
  <c r="CV142" i="1" s="1"/>
  <c r="AI142" i="1"/>
  <c r="CW142" i="1" s="1"/>
  <c r="V142" i="1" s="1"/>
  <c r="AJ142" i="1"/>
  <c r="CX142" i="1" s="1"/>
  <c r="CQ142" i="1"/>
  <c r="CU142" i="1"/>
  <c r="T142" i="1" s="1"/>
  <c r="FR142" i="1"/>
  <c r="GL142" i="1"/>
  <c r="GO142" i="1"/>
  <c r="GP142" i="1"/>
  <c r="GV142" i="1"/>
  <c r="HC142" i="1" s="1"/>
  <c r="C143" i="1"/>
  <c r="D143" i="1"/>
  <c r="I143" i="1"/>
  <c r="AC143" i="1"/>
  <c r="AE143" i="1"/>
  <c r="AF143" i="1"/>
  <c r="CT143" i="1" s="1"/>
  <c r="S143" i="1" s="1"/>
  <c r="K280" i="5" s="1"/>
  <c r="AG143" i="1"/>
  <c r="CU143" i="1" s="1"/>
  <c r="AH143" i="1"/>
  <c r="AI143" i="1"/>
  <c r="CW143" i="1" s="1"/>
  <c r="V143" i="1" s="1"/>
  <c r="AJ143" i="1"/>
  <c r="CV143" i="1"/>
  <c r="CX143" i="1"/>
  <c r="W143" i="1" s="1"/>
  <c r="FR143" i="1"/>
  <c r="GL143" i="1"/>
  <c r="GN143" i="1"/>
  <c r="GP143" i="1"/>
  <c r="GV143" i="1"/>
  <c r="HC143" i="1" s="1"/>
  <c r="GX143" i="1" s="1"/>
  <c r="C144" i="1"/>
  <c r="D144" i="1"/>
  <c r="I144" i="1"/>
  <c r="AC144" i="1"/>
  <c r="AD144" i="1"/>
  <c r="AE144" i="1"/>
  <c r="H292" i="5" s="1"/>
  <c r="R292" i="5" s="1"/>
  <c r="AF144" i="1"/>
  <c r="AG144" i="1"/>
  <c r="AH144" i="1"/>
  <c r="CV144" i="1" s="1"/>
  <c r="U144" i="1" s="1"/>
  <c r="AI144" i="1"/>
  <c r="AJ144" i="1"/>
  <c r="CX144" i="1" s="1"/>
  <c r="W144" i="1" s="1"/>
  <c r="CQ144" i="1"/>
  <c r="P144" i="1" s="1"/>
  <c r="K293" i="5" s="1"/>
  <c r="CS144" i="1"/>
  <c r="R144" i="1" s="1"/>
  <c r="K292" i="5" s="1"/>
  <c r="CU144" i="1"/>
  <c r="T144" i="1" s="1"/>
  <c r="CW144" i="1"/>
  <c r="V144" i="1" s="1"/>
  <c r="FR144" i="1"/>
  <c r="GL144" i="1"/>
  <c r="GN144" i="1"/>
  <c r="GP144" i="1"/>
  <c r="GV144" i="1"/>
  <c r="HC144" i="1" s="1"/>
  <c r="GX144" i="1" s="1"/>
  <c r="I145" i="1"/>
  <c r="AC145" i="1"/>
  <c r="AE145" i="1"/>
  <c r="AD145" i="1" s="1"/>
  <c r="AF145" i="1"/>
  <c r="AG145" i="1"/>
  <c r="CU145" i="1" s="1"/>
  <c r="T145" i="1" s="1"/>
  <c r="AH145" i="1"/>
  <c r="CV145" i="1" s="1"/>
  <c r="U145" i="1" s="1"/>
  <c r="L300" i="5" s="1"/>
  <c r="Q300" i="5" s="1"/>
  <c r="AI145" i="1"/>
  <c r="AJ145" i="1"/>
  <c r="CX145" i="1" s="1"/>
  <c r="CR145" i="1"/>
  <c r="Q145" i="1" s="1"/>
  <c r="CS145" i="1"/>
  <c r="CW145" i="1"/>
  <c r="V145" i="1" s="1"/>
  <c r="FR145" i="1"/>
  <c r="GL145" i="1"/>
  <c r="GN145" i="1"/>
  <c r="GP145" i="1"/>
  <c r="GV145" i="1"/>
  <c r="HC145" i="1" s="1"/>
  <c r="GX145" i="1" s="1"/>
  <c r="C146" i="1"/>
  <c r="D146" i="1"/>
  <c r="I146" i="1"/>
  <c r="I147" i="1" s="1"/>
  <c r="E310" i="5" s="1"/>
  <c r="AC146" i="1"/>
  <c r="AD146" i="1"/>
  <c r="AE146" i="1"/>
  <c r="AF146" i="1"/>
  <c r="AG146" i="1"/>
  <c r="CU146" i="1" s="1"/>
  <c r="T146" i="1" s="1"/>
  <c r="AH146" i="1"/>
  <c r="CV146" i="1" s="1"/>
  <c r="U146" i="1" s="1"/>
  <c r="AI146" i="1"/>
  <c r="AJ146" i="1"/>
  <c r="CX146" i="1" s="1"/>
  <c r="CS146" i="1"/>
  <c r="R146" i="1" s="1"/>
  <c r="K305" i="5" s="1"/>
  <c r="CT146" i="1"/>
  <c r="S146" i="1" s="1"/>
  <c r="K303" i="5" s="1"/>
  <c r="CW146" i="1"/>
  <c r="V146" i="1" s="1"/>
  <c r="FR146" i="1"/>
  <c r="GL146" i="1"/>
  <c r="GN146" i="1"/>
  <c r="GP146" i="1"/>
  <c r="GV146" i="1"/>
  <c r="HC146" i="1" s="1"/>
  <c r="GX146" i="1" s="1"/>
  <c r="AB147" i="1"/>
  <c r="AC147" i="1"/>
  <c r="AE147" i="1"/>
  <c r="AD147" i="1" s="1"/>
  <c r="CR147" i="1" s="1"/>
  <c r="AF147" i="1"/>
  <c r="AG147" i="1"/>
  <c r="CU147" i="1" s="1"/>
  <c r="AH147" i="1"/>
  <c r="CV147" i="1" s="1"/>
  <c r="AI147" i="1"/>
  <c r="CW147" i="1" s="1"/>
  <c r="AJ147" i="1"/>
  <c r="CX147" i="1" s="1"/>
  <c r="CS147" i="1"/>
  <c r="CT147" i="1"/>
  <c r="FR147" i="1"/>
  <c r="GL147" i="1"/>
  <c r="GN147" i="1"/>
  <c r="GP147" i="1"/>
  <c r="GV147" i="1"/>
  <c r="HC147" i="1"/>
  <c r="C148" i="1"/>
  <c r="D148" i="1"/>
  <c r="I148" i="1"/>
  <c r="V148" i="1"/>
  <c r="AC148" i="1"/>
  <c r="AD148" i="1"/>
  <c r="AE148" i="1"/>
  <c r="H316" i="5" s="1"/>
  <c r="R316" i="5" s="1"/>
  <c r="AF148" i="1"/>
  <c r="AG148" i="1"/>
  <c r="CU148" i="1" s="1"/>
  <c r="T148" i="1" s="1"/>
  <c r="AH148" i="1"/>
  <c r="CV148" i="1" s="1"/>
  <c r="AI148" i="1"/>
  <c r="AJ148" i="1"/>
  <c r="CX148" i="1" s="1"/>
  <c r="W148" i="1" s="1"/>
  <c r="CS148" i="1"/>
  <c r="R148" i="1" s="1"/>
  <c r="K316" i="5" s="1"/>
  <c r="CW148" i="1"/>
  <c r="FR148" i="1"/>
  <c r="GL148" i="1"/>
  <c r="GN148" i="1"/>
  <c r="GP148" i="1"/>
  <c r="GV148" i="1"/>
  <c r="HC148" i="1" s="1"/>
  <c r="GX148" i="1" s="1"/>
  <c r="I149" i="1"/>
  <c r="E321" i="5" s="1"/>
  <c r="AC149" i="1"/>
  <c r="AE149" i="1"/>
  <c r="AD149" i="1" s="1"/>
  <c r="CR149" i="1" s="1"/>
  <c r="Q149" i="1" s="1"/>
  <c r="AF149" i="1"/>
  <c r="CT149" i="1" s="1"/>
  <c r="S149" i="1" s="1"/>
  <c r="AG149" i="1"/>
  <c r="CU149" i="1" s="1"/>
  <c r="AH149" i="1"/>
  <c r="AI149" i="1"/>
  <c r="CW149" i="1" s="1"/>
  <c r="V149" i="1" s="1"/>
  <c r="AJ149" i="1"/>
  <c r="CV149" i="1"/>
  <c r="U149" i="1" s="1"/>
  <c r="CX149" i="1"/>
  <c r="W149" i="1" s="1"/>
  <c r="FR149" i="1"/>
  <c r="GL149" i="1"/>
  <c r="GN149" i="1"/>
  <c r="GP149" i="1"/>
  <c r="GV149" i="1"/>
  <c r="HC149" i="1" s="1"/>
  <c r="GX149" i="1" s="1"/>
  <c r="C150" i="1"/>
  <c r="D150" i="1"/>
  <c r="I150" i="1"/>
  <c r="AC150" i="1"/>
  <c r="H328" i="5" s="1"/>
  <c r="AD150" i="1"/>
  <c r="AE150" i="1"/>
  <c r="H327" i="5" s="1"/>
  <c r="R327" i="5" s="1"/>
  <c r="AF150" i="1"/>
  <c r="AG150" i="1"/>
  <c r="CU150" i="1" s="1"/>
  <c r="AH150" i="1"/>
  <c r="CV150" i="1" s="1"/>
  <c r="AI150" i="1"/>
  <c r="CW150" i="1" s="1"/>
  <c r="AJ150" i="1"/>
  <c r="CQ150" i="1"/>
  <c r="CS150" i="1"/>
  <c r="CT150" i="1"/>
  <c r="S150" i="1" s="1"/>
  <c r="K325" i="5" s="1"/>
  <c r="CX150" i="1"/>
  <c r="FR150" i="1"/>
  <c r="GL150" i="1"/>
  <c r="GN150" i="1"/>
  <c r="GP150" i="1"/>
  <c r="GV150" i="1"/>
  <c r="HC150" i="1" s="1"/>
  <c r="GX150" i="1" s="1"/>
  <c r="AC151" i="1"/>
  <c r="AE151" i="1"/>
  <c r="CS151" i="1" s="1"/>
  <c r="AF151" i="1"/>
  <c r="CT151" i="1" s="1"/>
  <c r="AG151" i="1"/>
  <c r="AH151" i="1"/>
  <c r="CV151" i="1" s="1"/>
  <c r="AI151" i="1"/>
  <c r="CW151" i="1" s="1"/>
  <c r="AJ151" i="1"/>
  <c r="CX151" i="1" s="1"/>
  <c r="CU151" i="1"/>
  <c r="FR151" i="1"/>
  <c r="GL151" i="1"/>
  <c r="GN151" i="1"/>
  <c r="GP151" i="1"/>
  <c r="GV151" i="1"/>
  <c r="HC151" i="1" s="1"/>
  <c r="C152" i="1"/>
  <c r="D152" i="1"/>
  <c r="I152" i="1"/>
  <c r="AC152" i="1"/>
  <c r="H339" i="5" s="1"/>
  <c r="AD152" i="1"/>
  <c r="H337" i="5" s="1"/>
  <c r="AE152" i="1"/>
  <c r="AF152" i="1"/>
  <c r="AG152" i="1"/>
  <c r="CU152" i="1" s="1"/>
  <c r="T152" i="1" s="1"/>
  <c r="AH152" i="1"/>
  <c r="CV152" i="1" s="1"/>
  <c r="U152" i="1" s="1"/>
  <c r="AI152" i="1"/>
  <c r="CW152" i="1" s="1"/>
  <c r="V152" i="1" s="1"/>
  <c r="AJ152" i="1"/>
  <c r="CQ152" i="1"/>
  <c r="P152" i="1" s="1"/>
  <c r="K339" i="5" s="1"/>
  <c r="CR152" i="1"/>
  <c r="Q152" i="1" s="1"/>
  <c r="K337" i="5" s="1"/>
  <c r="CT152" i="1"/>
  <c r="S152" i="1" s="1"/>
  <c r="K336" i="5" s="1"/>
  <c r="CX152" i="1"/>
  <c r="W152" i="1" s="1"/>
  <c r="FR152" i="1"/>
  <c r="GL152" i="1"/>
  <c r="GN152" i="1"/>
  <c r="GP152" i="1"/>
  <c r="GV152" i="1"/>
  <c r="HC152" i="1" s="1"/>
  <c r="GX152" i="1" s="1"/>
  <c r="I153" i="1"/>
  <c r="E343" i="5" s="1"/>
  <c r="AC153" i="1"/>
  <c r="AE153" i="1"/>
  <c r="AD153" i="1" s="1"/>
  <c r="CR153" i="1" s="1"/>
  <c r="Q153" i="1" s="1"/>
  <c r="AF153" i="1"/>
  <c r="AG153" i="1"/>
  <c r="AH153" i="1"/>
  <c r="CV153" i="1" s="1"/>
  <c r="AI153" i="1"/>
  <c r="CW153" i="1" s="1"/>
  <c r="V153" i="1" s="1"/>
  <c r="AJ153" i="1"/>
  <c r="CX153" i="1" s="1"/>
  <c r="W153" i="1" s="1"/>
  <c r="CQ153" i="1"/>
  <c r="CT153" i="1"/>
  <c r="S153" i="1" s="1"/>
  <c r="CU153" i="1"/>
  <c r="T153" i="1" s="1"/>
  <c r="FR153" i="1"/>
  <c r="GL153" i="1"/>
  <c r="GN153" i="1"/>
  <c r="GP153" i="1"/>
  <c r="GV153" i="1"/>
  <c r="HC153" i="1" s="1"/>
  <c r="GX153" i="1" s="1"/>
  <c r="C154" i="1"/>
  <c r="D154" i="1"/>
  <c r="I154" i="1"/>
  <c r="P154" i="1"/>
  <c r="K350" i="5" s="1"/>
  <c r="AC154" i="1"/>
  <c r="H350" i="5" s="1"/>
  <c r="AE154" i="1"/>
  <c r="AF154" i="1"/>
  <c r="AG154" i="1"/>
  <c r="CU154" i="1" s="1"/>
  <c r="T154" i="1" s="1"/>
  <c r="AH154" i="1"/>
  <c r="AI154" i="1"/>
  <c r="CW154" i="1" s="1"/>
  <c r="V154" i="1" s="1"/>
  <c r="AJ154" i="1"/>
  <c r="CX154" i="1" s="1"/>
  <c r="W154" i="1" s="1"/>
  <c r="CQ154" i="1"/>
  <c r="CV154" i="1"/>
  <c r="U154" i="1" s="1"/>
  <c r="FR154" i="1"/>
  <c r="GL154" i="1"/>
  <c r="GN154" i="1"/>
  <c r="GP154" i="1"/>
  <c r="GV154" i="1"/>
  <c r="HC154" i="1" s="1"/>
  <c r="GX154" i="1"/>
  <c r="C155" i="1"/>
  <c r="D155" i="1"/>
  <c r="I155" i="1"/>
  <c r="AC155" i="1"/>
  <c r="H360" i="5" s="1"/>
  <c r="AE155" i="1"/>
  <c r="AF155" i="1"/>
  <c r="AG155" i="1"/>
  <c r="AH155" i="1"/>
  <c r="AI155" i="1"/>
  <c r="AJ155" i="1"/>
  <c r="CX155" i="1" s="1"/>
  <c r="W155" i="1" s="1"/>
  <c r="CQ155" i="1"/>
  <c r="CS155" i="1"/>
  <c r="R155" i="1" s="1"/>
  <c r="K359" i="5" s="1"/>
  <c r="CU155" i="1"/>
  <c r="T155" i="1" s="1"/>
  <c r="CV155" i="1"/>
  <c r="U155" i="1" s="1"/>
  <c r="CW155" i="1"/>
  <c r="V155" i="1" s="1"/>
  <c r="FR155" i="1"/>
  <c r="GL155" i="1"/>
  <c r="GN155" i="1"/>
  <c r="GP155" i="1"/>
  <c r="GV155" i="1"/>
  <c r="GX155" i="1"/>
  <c r="HC155" i="1"/>
  <c r="AC156" i="1"/>
  <c r="AE156" i="1"/>
  <c r="CS156" i="1" s="1"/>
  <c r="AF156" i="1"/>
  <c r="AG156" i="1"/>
  <c r="CU156" i="1" s="1"/>
  <c r="AH156" i="1"/>
  <c r="AI156" i="1"/>
  <c r="CW156" i="1" s="1"/>
  <c r="AJ156" i="1"/>
  <c r="CX156" i="1" s="1"/>
  <c r="CQ156" i="1"/>
  <c r="CV156" i="1"/>
  <c r="FR156" i="1"/>
  <c r="GL156" i="1"/>
  <c r="GN156" i="1"/>
  <c r="GP156" i="1"/>
  <c r="GV156" i="1"/>
  <c r="HC156" i="1" s="1"/>
  <c r="B158" i="1"/>
  <c r="B131" i="1" s="1"/>
  <c r="C158" i="1"/>
  <c r="C131" i="1" s="1"/>
  <c r="D158" i="1"/>
  <c r="D131" i="1" s="1"/>
  <c r="F158" i="1"/>
  <c r="F131" i="1" s="1"/>
  <c r="G158" i="1"/>
  <c r="BC158" i="1"/>
  <c r="BX158" i="1"/>
  <c r="CK158" i="1"/>
  <c r="CK131" i="1" s="1"/>
  <c r="CL158" i="1"/>
  <c r="CL131" i="1" s="1"/>
  <c r="D187" i="1"/>
  <c r="E189" i="1"/>
  <c r="Z189" i="1"/>
  <c r="AA189" i="1"/>
  <c r="AM189" i="1"/>
  <c r="AN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DQ189" i="1"/>
  <c r="DR189" i="1"/>
  <c r="DS189" i="1"/>
  <c r="DT189" i="1"/>
  <c r="DU189" i="1"/>
  <c r="DV189" i="1"/>
  <c r="DW189" i="1"/>
  <c r="DX189" i="1"/>
  <c r="DY189" i="1"/>
  <c r="DZ189" i="1"/>
  <c r="EA189" i="1"/>
  <c r="EB189" i="1"/>
  <c r="EC189" i="1"/>
  <c r="ED189" i="1"/>
  <c r="EE189" i="1"/>
  <c r="EF189" i="1"/>
  <c r="EG189" i="1"/>
  <c r="EH189" i="1"/>
  <c r="EI189" i="1"/>
  <c r="EJ189" i="1"/>
  <c r="EK189" i="1"/>
  <c r="EL189" i="1"/>
  <c r="EM189" i="1"/>
  <c r="EN189" i="1"/>
  <c r="EO189" i="1"/>
  <c r="EP189" i="1"/>
  <c r="EQ189" i="1"/>
  <c r="ER189" i="1"/>
  <c r="ES189" i="1"/>
  <c r="ET189" i="1"/>
  <c r="EU189" i="1"/>
  <c r="EV189" i="1"/>
  <c r="EW189" i="1"/>
  <c r="EX189" i="1"/>
  <c r="EY189" i="1"/>
  <c r="EZ189" i="1"/>
  <c r="FA189" i="1"/>
  <c r="FB189" i="1"/>
  <c r="FC189" i="1"/>
  <c r="FD189" i="1"/>
  <c r="FE189" i="1"/>
  <c r="FF189" i="1"/>
  <c r="FG189" i="1"/>
  <c r="FH189" i="1"/>
  <c r="FI189" i="1"/>
  <c r="FJ189" i="1"/>
  <c r="FK189" i="1"/>
  <c r="FL189" i="1"/>
  <c r="FM189" i="1"/>
  <c r="FN189" i="1"/>
  <c r="FO189" i="1"/>
  <c r="FP189" i="1"/>
  <c r="FQ189" i="1"/>
  <c r="FR189" i="1"/>
  <c r="FS189" i="1"/>
  <c r="FT189" i="1"/>
  <c r="FU189" i="1"/>
  <c r="FV189" i="1"/>
  <c r="FW189" i="1"/>
  <c r="FX189" i="1"/>
  <c r="FY189" i="1"/>
  <c r="FZ189" i="1"/>
  <c r="GA189" i="1"/>
  <c r="GB189" i="1"/>
  <c r="GC189" i="1"/>
  <c r="GD189" i="1"/>
  <c r="GE189" i="1"/>
  <c r="GF189" i="1"/>
  <c r="GG189" i="1"/>
  <c r="GH189" i="1"/>
  <c r="GI189" i="1"/>
  <c r="GJ189" i="1"/>
  <c r="GK189" i="1"/>
  <c r="GL189" i="1"/>
  <c r="GM189" i="1"/>
  <c r="GN189" i="1"/>
  <c r="GO189" i="1"/>
  <c r="GP189" i="1"/>
  <c r="GQ189" i="1"/>
  <c r="GR189" i="1"/>
  <c r="GS189" i="1"/>
  <c r="GT189" i="1"/>
  <c r="GU189" i="1"/>
  <c r="GV189" i="1"/>
  <c r="GW189" i="1"/>
  <c r="GX189" i="1"/>
  <c r="C191" i="1"/>
  <c r="D191" i="1"/>
  <c r="I191" i="1"/>
  <c r="AC191" i="1"/>
  <c r="CQ191" i="1" s="1"/>
  <c r="AE191" i="1"/>
  <c r="AD191" i="1" s="1"/>
  <c r="AF191" i="1"/>
  <c r="AG191" i="1"/>
  <c r="CU191" i="1" s="1"/>
  <c r="T191" i="1" s="1"/>
  <c r="AH191" i="1"/>
  <c r="CV191" i="1" s="1"/>
  <c r="AI191" i="1"/>
  <c r="AJ191" i="1"/>
  <c r="CX191" i="1" s="1"/>
  <c r="W191" i="1" s="1"/>
  <c r="CS191" i="1"/>
  <c r="CW191" i="1"/>
  <c r="FR191" i="1"/>
  <c r="GL191" i="1"/>
  <c r="GO191" i="1"/>
  <c r="GP191" i="1"/>
  <c r="GV191" i="1"/>
  <c r="HC191" i="1" s="1"/>
  <c r="I192" i="1"/>
  <c r="E379" i="5" s="1"/>
  <c r="AC192" i="1"/>
  <c r="AE192" i="1"/>
  <c r="AD192" i="1" s="1"/>
  <c r="AF192" i="1"/>
  <c r="AG192" i="1"/>
  <c r="CU192" i="1" s="1"/>
  <c r="AH192" i="1"/>
  <c r="AI192" i="1"/>
  <c r="CW192" i="1" s="1"/>
  <c r="AJ192" i="1"/>
  <c r="CX192" i="1" s="1"/>
  <c r="CQ192" i="1"/>
  <c r="CR192" i="1"/>
  <c r="CV192" i="1"/>
  <c r="FR192" i="1"/>
  <c r="GL192" i="1"/>
  <c r="GN192" i="1"/>
  <c r="GP192" i="1"/>
  <c r="GV192" i="1"/>
  <c r="HC192" i="1"/>
  <c r="GX192" i="1" s="1"/>
  <c r="C193" i="1"/>
  <c r="D193" i="1"/>
  <c r="I193" i="1"/>
  <c r="AC193" i="1"/>
  <c r="H386" i="5" s="1"/>
  <c r="AD193" i="1"/>
  <c r="AE193" i="1"/>
  <c r="H385" i="5" s="1"/>
  <c r="R385" i="5" s="1"/>
  <c r="AF193" i="1"/>
  <c r="AG193" i="1"/>
  <c r="CU193" i="1" s="1"/>
  <c r="T193" i="1" s="1"/>
  <c r="AH193" i="1"/>
  <c r="CV193" i="1" s="1"/>
  <c r="U193" i="1" s="1"/>
  <c r="AI193" i="1"/>
  <c r="CW193" i="1" s="1"/>
  <c r="V193" i="1" s="1"/>
  <c r="AJ193" i="1"/>
  <c r="CX193" i="1" s="1"/>
  <c r="W193" i="1" s="1"/>
  <c r="CQ193" i="1"/>
  <c r="P193" i="1" s="1"/>
  <c r="CS193" i="1"/>
  <c r="R193" i="1" s="1"/>
  <c r="K385" i="5" s="1"/>
  <c r="FR193" i="1"/>
  <c r="GL193" i="1"/>
  <c r="GO193" i="1"/>
  <c r="GP193" i="1"/>
  <c r="GV193" i="1"/>
  <c r="HC193" i="1" s="1"/>
  <c r="GX193" i="1" s="1"/>
  <c r="AC194" i="1"/>
  <c r="AE194" i="1"/>
  <c r="AD194" i="1" s="1"/>
  <c r="CR194" i="1" s="1"/>
  <c r="AF194" i="1"/>
  <c r="AG194" i="1"/>
  <c r="CU194" i="1" s="1"/>
  <c r="AH194" i="1"/>
  <c r="AI194" i="1"/>
  <c r="CW194" i="1" s="1"/>
  <c r="AJ194" i="1"/>
  <c r="CT194" i="1"/>
  <c r="CV194" i="1"/>
  <c r="CX194" i="1"/>
  <c r="FR194" i="1"/>
  <c r="GL194" i="1"/>
  <c r="GO194" i="1"/>
  <c r="GP194" i="1"/>
  <c r="GV194" i="1"/>
  <c r="HC194" i="1"/>
  <c r="C195" i="1"/>
  <c r="D195" i="1"/>
  <c r="I195" i="1"/>
  <c r="AC195" i="1"/>
  <c r="H397" i="5" s="1"/>
  <c r="AD195" i="1"/>
  <c r="AE195" i="1"/>
  <c r="H396" i="5" s="1"/>
  <c r="R396" i="5" s="1"/>
  <c r="AF195" i="1"/>
  <c r="AG195" i="1"/>
  <c r="CU195" i="1" s="1"/>
  <c r="T195" i="1" s="1"/>
  <c r="AH195" i="1"/>
  <c r="CV195" i="1" s="1"/>
  <c r="U195" i="1" s="1"/>
  <c r="AI195" i="1"/>
  <c r="CW195" i="1" s="1"/>
  <c r="V195" i="1" s="1"/>
  <c r="AJ195" i="1"/>
  <c r="CX195" i="1" s="1"/>
  <c r="W195" i="1" s="1"/>
  <c r="CQ195" i="1"/>
  <c r="P195" i="1" s="1"/>
  <c r="CS195" i="1"/>
  <c r="R195" i="1" s="1"/>
  <c r="K396" i="5" s="1"/>
  <c r="FR195" i="1"/>
  <c r="GL195" i="1"/>
  <c r="GO195" i="1"/>
  <c r="GP195" i="1"/>
  <c r="GV195" i="1"/>
  <c r="HC195" i="1" s="1"/>
  <c r="GX195" i="1" s="1"/>
  <c r="C196" i="1"/>
  <c r="D196" i="1"/>
  <c r="I196" i="1"/>
  <c r="AC196" i="1"/>
  <c r="H407" i="5" s="1"/>
  <c r="AE196" i="1"/>
  <c r="AF196" i="1"/>
  <c r="AG196" i="1"/>
  <c r="CU196" i="1" s="1"/>
  <c r="T196" i="1" s="1"/>
  <c r="AH196" i="1"/>
  <c r="AI196" i="1"/>
  <c r="CW196" i="1" s="1"/>
  <c r="V196" i="1" s="1"/>
  <c r="AJ196" i="1"/>
  <c r="CT196" i="1"/>
  <c r="S196" i="1" s="1"/>
  <c r="K404" i="5" s="1"/>
  <c r="CV196" i="1"/>
  <c r="U196" i="1" s="1"/>
  <c r="CX196" i="1"/>
  <c r="W196" i="1" s="1"/>
  <c r="FR196" i="1"/>
  <c r="GL196" i="1"/>
  <c r="GO196" i="1"/>
  <c r="GP196" i="1"/>
  <c r="GV196" i="1"/>
  <c r="HC196" i="1"/>
  <c r="GX196" i="1" s="1"/>
  <c r="C197" i="1"/>
  <c r="D197" i="1"/>
  <c r="I197" i="1"/>
  <c r="AC197" i="1"/>
  <c r="H416" i="5" s="1"/>
  <c r="AD197" i="1"/>
  <c r="AE197" i="1"/>
  <c r="AF197" i="1"/>
  <c r="AG197" i="1"/>
  <c r="CU197" i="1" s="1"/>
  <c r="T197" i="1" s="1"/>
  <c r="AH197" i="1"/>
  <c r="CV197" i="1" s="1"/>
  <c r="U197" i="1" s="1"/>
  <c r="AI197" i="1"/>
  <c r="AJ197" i="1"/>
  <c r="CX197" i="1" s="1"/>
  <c r="W197" i="1" s="1"/>
  <c r="CQ197" i="1"/>
  <c r="P197" i="1" s="1"/>
  <c r="K416" i="5" s="1"/>
  <c r="CS197" i="1"/>
  <c r="R197" i="1" s="1"/>
  <c r="CW197" i="1"/>
  <c r="V197" i="1" s="1"/>
  <c r="FR197" i="1"/>
  <c r="GL197" i="1"/>
  <c r="GO197" i="1"/>
  <c r="GP197" i="1"/>
  <c r="GV197" i="1"/>
  <c r="HC197" i="1" s="1"/>
  <c r="GX197" i="1" s="1"/>
  <c r="C198" i="1"/>
  <c r="D198" i="1"/>
  <c r="I198" i="1"/>
  <c r="E421" i="5" s="1"/>
  <c r="AC198" i="1"/>
  <c r="AE198" i="1"/>
  <c r="AF198" i="1"/>
  <c r="AG198" i="1"/>
  <c r="CU198" i="1" s="1"/>
  <c r="T198" i="1" s="1"/>
  <c r="AH198" i="1"/>
  <c r="AI198" i="1"/>
  <c r="CW198" i="1" s="1"/>
  <c r="AJ198" i="1"/>
  <c r="CX198" i="1" s="1"/>
  <c r="W198" i="1" s="1"/>
  <c r="CT198" i="1"/>
  <c r="S198" i="1" s="1"/>
  <c r="K422" i="5" s="1"/>
  <c r="CV198" i="1"/>
  <c r="FR198" i="1"/>
  <c r="GL198" i="1"/>
  <c r="GO198" i="1"/>
  <c r="GP198" i="1"/>
  <c r="GV198" i="1"/>
  <c r="GX198" i="1"/>
  <c r="HC198" i="1"/>
  <c r="C199" i="1"/>
  <c r="D199" i="1"/>
  <c r="I199" i="1"/>
  <c r="E430" i="5" s="1"/>
  <c r="AC199" i="1"/>
  <c r="AE199" i="1"/>
  <c r="AD199" i="1" s="1"/>
  <c r="AF199" i="1"/>
  <c r="AG199" i="1"/>
  <c r="CU199" i="1" s="1"/>
  <c r="T199" i="1" s="1"/>
  <c r="AH199" i="1"/>
  <c r="CV199" i="1" s="1"/>
  <c r="AI199" i="1"/>
  <c r="AJ199" i="1"/>
  <c r="CX199" i="1" s="1"/>
  <c r="CQ199" i="1"/>
  <c r="CS199" i="1"/>
  <c r="CW199" i="1"/>
  <c r="V199" i="1" s="1"/>
  <c r="FR199" i="1"/>
  <c r="GL199" i="1"/>
  <c r="GO199" i="1"/>
  <c r="GP199" i="1"/>
  <c r="GV199" i="1"/>
  <c r="HC199" i="1" s="1"/>
  <c r="C200" i="1"/>
  <c r="D200" i="1"/>
  <c r="I200" i="1"/>
  <c r="I202" i="1" s="1"/>
  <c r="E448" i="5" s="1"/>
  <c r="AC200" i="1"/>
  <c r="AE200" i="1"/>
  <c r="AF200" i="1"/>
  <c r="AG200" i="1"/>
  <c r="CU200" i="1" s="1"/>
  <c r="T200" i="1" s="1"/>
  <c r="AH200" i="1"/>
  <c r="AI200" i="1"/>
  <c r="CW200" i="1" s="1"/>
  <c r="AJ200" i="1"/>
  <c r="CX200" i="1" s="1"/>
  <c r="W200" i="1" s="1"/>
  <c r="CV200" i="1"/>
  <c r="FR200" i="1"/>
  <c r="GL200" i="1"/>
  <c r="GO200" i="1"/>
  <c r="GP200" i="1"/>
  <c r="GV200" i="1"/>
  <c r="HC200" i="1" s="1"/>
  <c r="GX200" i="1" s="1"/>
  <c r="AC201" i="1"/>
  <c r="AD201" i="1"/>
  <c r="CR201" i="1" s="1"/>
  <c r="AE201" i="1"/>
  <c r="AF201" i="1"/>
  <c r="AG201" i="1"/>
  <c r="CU201" i="1" s="1"/>
  <c r="AH201" i="1"/>
  <c r="CV201" i="1" s="1"/>
  <c r="AI201" i="1"/>
  <c r="AJ201" i="1"/>
  <c r="CX201" i="1" s="1"/>
  <c r="CQ201" i="1"/>
  <c r="CS201" i="1"/>
  <c r="CW201" i="1"/>
  <c r="FR201" i="1"/>
  <c r="GL201" i="1"/>
  <c r="GO201" i="1"/>
  <c r="GP201" i="1"/>
  <c r="GV201" i="1"/>
  <c r="HC201" i="1" s="1"/>
  <c r="AC202" i="1"/>
  <c r="AE202" i="1"/>
  <c r="AD202" i="1" s="1"/>
  <c r="CR202" i="1" s="1"/>
  <c r="AF202" i="1"/>
  <c r="CT202" i="1" s="1"/>
  <c r="S202" i="1" s="1"/>
  <c r="AG202" i="1"/>
  <c r="CU202" i="1" s="1"/>
  <c r="AH202" i="1"/>
  <c r="AI202" i="1"/>
  <c r="CW202" i="1" s="1"/>
  <c r="AJ202" i="1"/>
  <c r="CV202" i="1"/>
  <c r="CX202" i="1"/>
  <c r="FR202" i="1"/>
  <c r="GL202" i="1"/>
  <c r="GN202" i="1"/>
  <c r="GO202" i="1"/>
  <c r="GV202" i="1"/>
  <c r="HC202" i="1" s="1"/>
  <c r="C203" i="1"/>
  <c r="D203" i="1"/>
  <c r="I203" i="1"/>
  <c r="AC203" i="1"/>
  <c r="H455" i="5" s="1"/>
  <c r="AD203" i="1"/>
  <c r="AE203" i="1"/>
  <c r="H454" i="5" s="1"/>
  <c r="R454" i="5" s="1"/>
  <c r="AF203" i="1"/>
  <c r="AG203" i="1"/>
  <c r="AH203" i="1"/>
  <c r="CV203" i="1" s="1"/>
  <c r="U203" i="1" s="1"/>
  <c r="AI203" i="1"/>
  <c r="CW203" i="1" s="1"/>
  <c r="V203" i="1" s="1"/>
  <c r="AJ203" i="1"/>
  <c r="CX203" i="1" s="1"/>
  <c r="W203" i="1" s="1"/>
  <c r="CQ203" i="1"/>
  <c r="P203" i="1" s="1"/>
  <c r="K455" i="5" s="1"/>
  <c r="CS203" i="1"/>
  <c r="R203" i="1" s="1"/>
  <c r="K454" i="5" s="1"/>
  <c r="CU203" i="1"/>
  <c r="T203" i="1" s="1"/>
  <c r="FR203" i="1"/>
  <c r="GL203" i="1"/>
  <c r="GO203" i="1"/>
  <c r="GP203" i="1"/>
  <c r="GV203" i="1"/>
  <c r="HC203" i="1"/>
  <c r="GX203" i="1" s="1"/>
  <c r="AC204" i="1"/>
  <c r="AE204" i="1"/>
  <c r="AD204" i="1" s="1"/>
  <c r="CR204" i="1" s="1"/>
  <c r="AF204" i="1"/>
  <c r="AG204" i="1"/>
  <c r="CU204" i="1" s="1"/>
  <c r="AH204" i="1"/>
  <c r="AI204" i="1"/>
  <c r="CW204" i="1" s="1"/>
  <c r="AJ204" i="1"/>
  <c r="CX204" i="1" s="1"/>
  <c r="CT204" i="1"/>
  <c r="CV204" i="1"/>
  <c r="FR204" i="1"/>
  <c r="GL204" i="1"/>
  <c r="GN204" i="1"/>
  <c r="GO204" i="1"/>
  <c r="GV204" i="1"/>
  <c r="HC204" i="1"/>
  <c r="C205" i="1"/>
  <c r="D205" i="1"/>
  <c r="I205" i="1"/>
  <c r="AC205" i="1"/>
  <c r="H466" i="5" s="1"/>
  <c r="AD205" i="1"/>
  <c r="AE205" i="1"/>
  <c r="H465" i="5" s="1"/>
  <c r="R465" i="5" s="1"/>
  <c r="AF205" i="1"/>
  <c r="AG205" i="1"/>
  <c r="CU205" i="1" s="1"/>
  <c r="T205" i="1" s="1"/>
  <c r="AH205" i="1"/>
  <c r="CV205" i="1" s="1"/>
  <c r="U205" i="1" s="1"/>
  <c r="AI205" i="1"/>
  <c r="CW205" i="1" s="1"/>
  <c r="V205" i="1" s="1"/>
  <c r="AJ205" i="1"/>
  <c r="CX205" i="1" s="1"/>
  <c r="W205" i="1" s="1"/>
  <c r="CQ205" i="1"/>
  <c r="P205" i="1" s="1"/>
  <c r="CS205" i="1"/>
  <c r="R205" i="1" s="1"/>
  <c r="K465" i="5" s="1"/>
  <c r="FR205" i="1"/>
  <c r="GL205" i="1"/>
  <c r="GO205" i="1"/>
  <c r="GP205" i="1"/>
  <c r="GV205" i="1"/>
  <c r="HC205" i="1" s="1"/>
  <c r="GX205" i="1" s="1"/>
  <c r="AC206" i="1"/>
  <c r="AE206" i="1"/>
  <c r="AD206" i="1" s="1"/>
  <c r="CR206" i="1" s="1"/>
  <c r="AF206" i="1"/>
  <c r="AG206" i="1"/>
  <c r="CU206" i="1" s="1"/>
  <c r="AH206" i="1"/>
  <c r="AI206" i="1"/>
  <c r="CW206" i="1" s="1"/>
  <c r="AJ206" i="1"/>
  <c r="CX206" i="1" s="1"/>
  <c r="CV206" i="1"/>
  <c r="FR206" i="1"/>
  <c r="GL206" i="1"/>
  <c r="GO206" i="1"/>
  <c r="GP206" i="1"/>
  <c r="GV206" i="1"/>
  <c r="HC206" i="1"/>
  <c r="I207" i="1"/>
  <c r="E471" i="5" s="1"/>
  <c r="AC207" i="1"/>
  <c r="AE207" i="1"/>
  <c r="AD207" i="1" s="1"/>
  <c r="AB207" i="1" s="1"/>
  <c r="AF207" i="1"/>
  <c r="AG207" i="1"/>
  <c r="AH207" i="1"/>
  <c r="CV207" i="1" s="1"/>
  <c r="U207" i="1" s="1"/>
  <c r="AI207" i="1"/>
  <c r="CW207" i="1" s="1"/>
  <c r="V207" i="1" s="1"/>
  <c r="AJ207" i="1"/>
  <c r="CX207" i="1" s="1"/>
  <c r="W207" i="1" s="1"/>
  <c r="CQ207" i="1"/>
  <c r="P207" i="1" s="1"/>
  <c r="CU207" i="1"/>
  <c r="T207" i="1" s="1"/>
  <c r="FR207" i="1"/>
  <c r="GL207" i="1"/>
  <c r="GN207" i="1"/>
  <c r="GO207" i="1"/>
  <c r="GV207" i="1"/>
  <c r="HC207" i="1"/>
  <c r="GX207" i="1" s="1"/>
  <c r="AC208" i="1"/>
  <c r="AE208" i="1"/>
  <c r="CS208" i="1" s="1"/>
  <c r="AF208" i="1"/>
  <c r="AG208" i="1"/>
  <c r="CU208" i="1" s="1"/>
  <c r="AH208" i="1"/>
  <c r="AI208" i="1"/>
  <c r="CW208" i="1" s="1"/>
  <c r="AJ208" i="1"/>
  <c r="CT208" i="1"/>
  <c r="CV208" i="1"/>
  <c r="CX208" i="1"/>
  <c r="FR208" i="1"/>
  <c r="GL208" i="1"/>
  <c r="GO208" i="1"/>
  <c r="GP208" i="1"/>
  <c r="GV208" i="1"/>
  <c r="HC208" i="1" s="1"/>
  <c r="C209" i="1"/>
  <c r="D209" i="1"/>
  <c r="I209" i="1"/>
  <c r="AC209" i="1"/>
  <c r="H479" i="5" s="1"/>
  <c r="AD209" i="1"/>
  <c r="AE209" i="1"/>
  <c r="H478" i="5" s="1"/>
  <c r="R478" i="5" s="1"/>
  <c r="AF209" i="1"/>
  <c r="AG209" i="1"/>
  <c r="AH209" i="1"/>
  <c r="CV209" i="1" s="1"/>
  <c r="U209" i="1" s="1"/>
  <c r="AI209" i="1"/>
  <c r="CW209" i="1" s="1"/>
  <c r="V209" i="1" s="1"/>
  <c r="AJ209" i="1"/>
  <c r="CX209" i="1" s="1"/>
  <c r="W209" i="1" s="1"/>
  <c r="CQ209" i="1"/>
  <c r="P209" i="1" s="1"/>
  <c r="K479" i="5" s="1"/>
  <c r="CS209" i="1"/>
  <c r="R209" i="1" s="1"/>
  <c r="K478" i="5" s="1"/>
  <c r="CU209" i="1"/>
  <c r="T209" i="1" s="1"/>
  <c r="FR209" i="1"/>
  <c r="GL209" i="1"/>
  <c r="GO209" i="1"/>
  <c r="GP209" i="1"/>
  <c r="GV209" i="1"/>
  <c r="HC209" i="1"/>
  <c r="GX209" i="1" s="1"/>
  <c r="AC210" i="1"/>
  <c r="AE210" i="1"/>
  <c r="CS210" i="1" s="1"/>
  <c r="AF210" i="1"/>
  <c r="AG210" i="1"/>
  <c r="CU210" i="1" s="1"/>
  <c r="AH210" i="1"/>
  <c r="AI210" i="1"/>
  <c r="CW210" i="1" s="1"/>
  <c r="AJ210" i="1"/>
  <c r="CX210" i="1" s="1"/>
  <c r="CT210" i="1"/>
  <c r="CV210" i="1"/>
  <c r="FR210" i="1"/>
  <c r="GL210" i="1"/>
  <c r="GO210" i="1"/>
  <c r="GP210" i="1"/>
  <c r="GV210" i="1"/>
  <c r="HC210" i="1" s="1"/>
  <c r="I211" i="1"/>
  <c r="E484" i="5" s="1"/>
  <c r="AC211" i="1"/>
  <c r="AE211" i="1"/>
  <c r="AD211" i="1" s="1"/>
  <c r="CR211" i="1" s="1"/>
  <c r="AF211" i="1"/>
  <c r="AG211" i="1"/>
  <c r="CU211" i="1" s="1"/>
  <c r="T211" i="1" s="1"/>
  <c r="AH211" i="1"/>
  <c r="CV211" i="1" s="1"/>
  <c r="AI211" i="1"/>
  <c r="AJ211" i="1"/>
  <c r="CX211" i="1" s="1"/>
  <c r="CQ211" i="1"/>
  <c r="P211" i="1" s="1"/>
  <c r="CS211" i="1"/>
  <c r="CW211" i="1"/>
  <c r="FR211" i="1"/>
  <c r="GL211" i="1"/>
  <c r="GN211" i="1"/>
  <c r="GO211" i="1"/>
  <c r="GV211" i="1"/>
  <c r="HC211" i="1" s="1"/>
  <c r="C212" i="1"/>
  <c r="D212" i="1"/>
  <c r="I212" i="1"/>
  <c r="AC212" i="1"/>
  <c r="AE212" i="1"/>
  <c r="AF212" i="1"/>
  <c r="AG212" i="1"/>
  <c r="CU212" i="1" s="1"/>
  <c r="T212" i="1" s="1"/>
  <c r="AH212" i="1"/>
  <c r="AI212" i="1"/>
  <c r="CW212" i="1" s="1"/>
  <c r="AJ212" i="1"/>
  <c r="CX212" i="1" s="1"/>
  <c r="CT212" i="1"/>
  <c r="S212" i="1" s="1"/>
  <c r="K488" i="5" s="1"/>
  <c r="CV212" i="1"/>
  <c r="FR212" i="1"/>
  <c r="GL212" i="1"/>
  <c r="GO212" i="1"/>
  <c r="GP212" i="1"/>
  <c r="GV212" i="1"/>
  <c r="HC212" i="1" s="1"/>
  <c r="GX212" i="1" s="1"/>
  <c r="AC213" i="1"/>
  <c r="AE213" i="1"/>
  <c r="AF213" i="1"/>
  <c r="AG213" i="1"/>
  <c r="AH213" i="1"/>
  <c r="CV213" i="1" s="1"/>
  <c r="AI213" i="1"/>
  <c r="AJ213" i="1"/>
  <c r="CX213" i="1" s="1"/>
  <c r="CQ213" i="1"/>
  <c r="CU213" i="1"/>
  <c r="CW213" i="1"/>
  <c r="FR213" i="1"/>
  <c r="GL213" i="1"/>
  <c r="GO213" i="1"/>
  <c r="GP213" i="1"/>
  <c r="GV213" i="1"/>
  <c r="HC213" i="1" s="1"/>
  <c r="AC214" i="1"/>
  <c r="AE214" i="1"/>
  <c r="AD214" i="1" s="1"/>
  <c r="CR214" i="1" s="1"/>
  <c r="AF214" i="1"/>
  <c r="AG214" i="1"/>
  <c r="CU214" i="1" s="1"/>
  <c r="AH214" i="1"/>
  <c r="AI214" i="1"/>
  <c r="CW214" i="1" s="1"/>
  <c r="AJ214" i="1"/>
  <c r="CT214" i="1"/>
  <c r="CV214" i="1"/>
  <c r="CX214" i="1"/>
  <c r="FR214" i="1"/>
  <c r="GL214" i="1"/>
  <c r="GN214" i="1"/>
  <c r="GO214" i="1"/>
  <c r="GV214" i="1"/>
  <c r="HC214" i="1" s="1"/>
  <c r="I215" i="1"/>
  <c r="E497" i="5" s="1"/>
  <c r="AC215" i="1"/>
  <c r="AD215" i="1"/>
  <c r="CR215" i="1" s="1"/>
  <c r="Q215" i="1" s="1"/>
  <c r="AE215" i="1"/>
  <c r="AF215" i="1"/>
  <c r="AG215" i="1"/>
  <c r="CU215" i="1" s="1"/>
  <c r="T215" i="1" s="1"/>
  <c r="AH215" i="1"/>
  <c r="CV215" i="1" s="1"/>
  <c r="U215" i="1" s="1"/>
  <c r="AI215" i="1"/>
  <c r="AJ215" i="1"/>
  <c r="CX215" i="1" s="1"/>
  <c r="W215" i="1" s="1"/>
  <c r="CQ215" i="1"/>
  <c r="CS215" i="1"/>
  <c r="R215" i="1" s="1"/>
  <c r="CW215" i="1"/>
  <c r="V215" i="1" s="1"/>
  <c r="FR215" i="1"/>
  <c r="GL215" i="1"/>
  <c r="GO215" i="1"/>
  <c r="GP215" i="1"/>
  <c r="GV215" i="1"/>
  <c r="HC215" i="1"/>
  <c r="GX215" i="1" s="1"/>
  <c r="C216" i="1"/>
  <c r="D216" i="1"/>
  <c r="I216" i="1"/>
  <c r="AC216" i="1"/>
  <c r="H504" i="5" s="1"/>
  <c r="AE216" i="1"/>
  <c r="AF216" i="1"/>
  <c r="CT216" i="1" s="1"/>
  <c r="S216" i="1" s="1"/>
  <c r="K501" i="5" s="1"/>
  <c r="AG216" i="1"/>
  <c r="CU216" i="1" s="1"/>
  <c r="T216" i="1" s="1"/>
  <c r="AH216" i="1"/>
  <c r="AI216" i="1"/>
  <c r="CW216" i="1" s="1"/>
  <c r="AJ216" i="1"/>
  <c r="CX216" i="1" s="1"/>
  <c r="W216" i="1" s="1"/>
  <c r="CV216" i="1"/>
  <c r="U216" i="1" s="1"/>
  <c r="FR216" i="1"/>
  <c r="GL216" i="1"/>
  <c r="GO216" i="1"/>
  <c r="GP216" i="1"/>
  <c r="GV216" i="1"/>
  <c r="HC216" i="1"/>
  <c r="GX216" i="1" s="1"/>
  <c r="AC217" i="1"/>
  <c r="AD217" i="1"/>
  <c r="CR217" i="1" s="1"/>
  <c r="AE217" i="1"/>
  <c r="AF217" i="1"/>
  <c r="AG217" i="1"/>
  <c r="CU217" i="1" s="1"/>
  <c r="AH217" i="1"/>
  <c r="CV217" i="1" s="1"/>
  <c r="AI217" i="1"/>
  <c r="AJ217" i="1"/>
  <c r="CX217" i="1" s="1"/>
  <c r="CQ217" i="1"/>
  <c r="CS217" i="1"/>
  <c r="CW217" i="1"/>
  <c r="FR217" i="1"/>
  <c r="GL217" i="1"/>
  <c r="GO217" i="1"/>
  <c r="GP217" i="1"/>
  <c r="GV217" i="1"/>
  <c r="HC217" i="1"/>
  <c r="AC218" i="1"/>
  <c r="AE218" i="1"/>
  <c r="AF218" i="1"/>
  <c r="CT218" i="1" s="1"/>
  <c r="AG218" i="1"/>
  <c r="CU218" i="1" s="1"/>
  <c r="AH218" i="1"/>
  <c r="AI218" i="1"/>
  <c r="CW218" i="1" s="1"/>
  <c r="AJ218" i="1"/>
  <c r="CX218" i="1" s="1"/>
  <c r="CV218" i="1"/>
  <c r="FR218" i="1"/>
  <c r="GL218" i="1"/>
  <c r="GO218" i="1"/>
  <c r="GP218" i="1"/>
  <c r="GV218" i="1"/>
  <c r="HC218" i="1"/>
  <c r="B220" i="1"/>
  <c r="B189" i="1" s="1"/>
  <c r="C220" i="1"/>
  <c r="C189" i="1" s="1"/>
  <c r="D220" i="1"/>
  <c r="D189" i="1" s="1"/>
  <c r="F220" i="1"/>
  <c r="F189" i="1" s="1"/>
  <c r="G220" i="1"/>
  <c r="BX220" i="1"/>
  <c r="CK220" i="1"/>
  <c r="CK189" i="1" s="1"/>
  <c r="CL220" i="1"/>
  <c r="D249" i="1"/>
  <c r="E251" i="1"/>
  <c r="Z251" i="1"/>
  <c r="AA251" i="1"/>
  <c r="AM251" i="1"/>
  <c r="AN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DE251" i="1"/>
  <c r="DF251" i="1"/>
  <c r="DG251" i="1"/>
  <c r="DH251" i="1"/>
  <c r="DI251" i="1"/>
  <c r="DJ251" i="1"/>
  <c r="DK251" i="1"/>
  <c r="DL251" i="1"/>
  <c r="DM251" i="1"/>
  <c r="DN251" i="1"/>
  <c r="DO251" i="1"/>
  <c r="DP251" i="1"/>
  <c r="DQ251" i="1"/>
  <c r="DR251" i="1"/>
  <c r="DS251" i="1"/>
  <c r="DT251" i="1"/>
  <c r="DU251" i="1"/>
  <c r="DV251" i="1"/>
  <c r="DW251" i="1"/>
  <c r="DX251" i="1"/>
  <c r="DY251" i="1"/>
  <c r="DZ251" i="1"/>
  <c r="EA251" i="1"/>
  <c r="EB251" i="1"/>
  <c r="EC251" i="1"/>
  <c r="ED251" i="1"/>
  <c r="EE251" i="1"/>
  <c r="EF251" i="1"/>
  <c r="EG251" i="1"/>
  <c r="EH251" i="1"/>
  <c r="EI251" i="1"/>
  <c r="EJ251" i="1"/>
  <c r="EK251" i="1"/>
  <c r="EL251" i="1"/>
  <c r="EM251" i="1"/>
  <c r="EN251" i="1"/>
  <c r="EO251" i="1"/>
  <c r="EP251" i="1"/>
  <c r="EQ251" i="1"/>
  <c r="ER251" i="1"/>
  <c r="ES251" i="1"/>
  <c r="ET251" i="1"/>
  <c r="EU251" i="1"/>
  <c r="EV251" i="1"/>
  <c r="EW251" i="1"/>
  <c r="EX251" i="1"/>
  <c r="EY251" i="1"/>
  <c r="EZ251" i="1"/>
  <c r="FA251" i="1"/>
  <c r="FB251" i="1"/>
  <c r="FC251" i="1"/>
  <c r="FD251" i="1"/>
  <c r="FE251" i="1"/>
  <c r="FF251" i="1"/>
  <c r="FG251" i="1"/>
  <c r="FH251" i="1"/>
  <c r="FI251" i="1"/>
  <c r="FJ251" i="1"/>
  <c r="FK251" i="1"/>
  <c r="FL251" i="1"/>
  <c r="FM251" i="1"/>
  <c r="FN251" i="1"/>
  <c r="FO251" i="1"/>
  <c r="FP251" i="1"/>
  <c r="FQ251" i="1"/>
  <c r="FR251" i="1"/>
  <c r="FS251" i="1"/>
  <c r="FT251" i="1"/>
  <c r="FU251" i="1"/>
  <c r="FV251" i="1"/>
  <c r="FW251" i="1"/>
  <c r="FX251" i="1"/>
  <c r="FY251" i="1"/>
  <c r="FZ251" i="1"/>
  <c r="GA251" i="1"/>
  <c r="GB251" i="1"/>
  <c r="GC251" i="1"/>
  <c r="GD251" i="1"/>
  <c r="GE251" i="1"/>
  <c r="GF251" i="1"/>
  <c r="GG251" i="1"/>
  <c r="GH251" i="1"/>
  <c r="GI251" i="1"/>
  <c r="GJ251" i="1"/>
  <c r="GK251" i="1"/>
  <c r="GL251" i="1"/>
  <c r="GM251" i="1"/>
  <c r="GN251" i="1"/>
  <c r="GO251" i="1"/>
  <c r="GP251" i="1"/>
  <c r="GQ251" i="1"/>
  <c r="GR251" i="1"/>
  <c r="GS251" i="1"/>
  <c r="GT251" i="1"/>
  <c r="GU251" i="1"/>
  <c r="GV251" i="1"/>
  <c r="GW251" i="1"/>
  <c r="GX251" i="1"/>
  <c r="C253" i="1"/>
  <c r="D253" i="1"/>
  <c r="I253" i="1"/>
  <c r="AC253" i="1"/>
  <c r="AE253" i="1"/>
  <c r="AF253" i="1"/>
  <c r="AG253" i="1"/>
  <c r="CU253" i="1" s="1"/>
  <c r="T253" i="1" s="1"/>
  <c r="AH253" i="1"/>
  <c r="AI253" i="1"/>
  <c r="CW253" i="1" s="1"/>
  <c r="AJ253" i="1"/>
  <c r="CX253" i="1" s="1"/>
  <c r="CQ253" i="1"/>
  <c r="P253" i="1" s="1"/>
  <c r="K522" i="5" s="1"/>
  <c r="CV253" i="1"/>
  <c r="U253" i="1" s="1"/>
  <c r="FR253" i="1"/>
  <c r="GL253" i="1"/>
  <c r="GO253" i="1"/>
  <c r="GP253" i="1"/>
  <c r="CD262" i="1" s="1"/>
  <c r="CD251" i="1" s="1"/>
  <c r="GV253" i="1"/>
  <c r="HC253" i="1" s="1"/>
  <c r="GX253" i="1" s="1"/>
  <c r="AC254" i="1"/>
  <c r="AE254" i="1"/>
  <c r="AD254" i="1" s="1"/>
  <c r="CR254" i="1" s="1"/>
  <c r="AF254" i="1"/>
  <c r="AG254" i="1"/>
  <c r="CU254" i="1" s="1"/>
  <c r="AH254" i="1"/>
  <c r="AI254" i="1"/>
  <c r="CW254" i="1" s="1"/>
  <c r="AJ254" i="1"/>
  <c r="CX254" i="1" s="1"/>
  <c r="CT254" i="1"/>
  <c r="CV254" i="1"/>
  <c r="FR254" i="1"/>
  <c r="GL254" i="1"/>
  <c r="GO254" i="1"/>
  <c r="GP254" i="1"/>
  <c r="GV254" i="1"/>
  <c r="HC254" i="1"/>
  <c r="AC255" i="1"/>
  <c r="AE255" i="1"/>
  <c r="AD255" i="1" s="1"/>
  <c r="CR255" i="1" s="1"/>
  <c r="AF255" i="1"/>
  <c r="AG255" i="1"/>
  <c r="AH255" i="1"/>
  <c r="CV255" i="1" s="1"/>
  <c r="AI255" i="1"/>
  <c r="CW255" i="1" s="1"/>
  <c r="AJ255" i="1"/>
  <c r="CX255" i="1" s="1"/>
  <c r="CQ255" i="1"/>
  <c r="CU255" i="1"/>
  <c r="FR255" i="1"/>
  <c r="GL255" i="1"/>
  <c r="GO255" i="1"/>
  <c r="GP255" i="1"/>
  <c r="GV255" i="1"/>
  <c r="HC255" i="1"/>
  <c r="C256" i="1"/>
  <c r="D256" i="1"/>
  <c r="AC256" i="1"/>
  <c r="AE256" i="1"/>
  <c r="AF256" i="1"/>
  <c r="AG256" i="1"/>
  <c r="CU256" i="1" s="1"/>
  <c r="AH256" i="1"/>
  <c r="AI256" i="1"/>
  <c r="CW256" i="1" s="1"/>
  <c r="AJ256" i="1"/>
  <c r="CX256" i="1" s="1"/>
  <c r="CV256" i="1"/>
  <c r="FR256" i="1"/>
  <c r="GL256" i="1"/>
  <c r="GO256" i="1"/>
  <c r="GP256" i="1"/>
  <c r="GV256" i="1"/>
  <c r="HC256" i="1" s="1"/>
  <c r="AC257" i="1"/>
  <c r="AE257" i="1"/>
  <c r="AD257" i="1" s="1"/>
  <c r="CR257" i="1" s="1"/>
  <c r="AF257" i="1"/>
  <c r="AG257" i="1"/>
  <c r="AH257" i="1"/>
  <c r="CV257" i="1" s="1"/>
  <c r="AI257" i="1"/>
  <c r="CW257" i="1" s="1"/>
  <c r="AJ257" i="1"/>
  <c r="CX257" i="1" s="1"/>
  <c r="CQ257" i="1"/>
  <c r="CU257" i="1"/>
  <c r="FR257" i="1"/>
  <c r="GL257" i="1"/>
  <c r="GO257" i="1"/>
  <c r="GP257" i="1"/>
  <c r="GV257" i="1"/>
  <c r="HC257" i="1" s="1"/>
  <c r="AC258" i="1"/>
  <c r="AE258" i="1"/>
  <c r="CS258" i="1" s="1"/>
  <c r="AF258" i="1"/>
  <c r="CT258" i="1" s="1"/>
  <c r="AG258" i="1"/>
  <c r="CU258" i="1" s="1"/>
  <c r="AH258" i="1"/>
  <c r="AI258" i="1"/>
  <c r="CW258" i="1" s="1"/>
  <c r="AJ258" i="1"/>
  <c r="CX258" i="1" s="1"/>
  <c r="CV258" i="1"/>
  <c r="FR258" i="1"/>
  <c r="GL258" i="1"/>
  <c r="GO258" i="1"/>
  <c r="GP258" i="1"/>
  <c r="GV258" i="1"/>
  <c r="HC258" i="1" s="1"/>
  <c r="C259" i="1"/>
  <c r="D259" i="1"/>
  <c r="I259" i="1"/>
  <c r="AC259" i="1"/>
  <c r="AD259" i="1"/>
  <c r="AE259" i="1"/>
  <c r="AF259" i="1"/>
  <c r="AG259" i="1"/>
  <c r="CU259" i="1" s="1"/>
  <c r="T259" i="1" s="1"/>
  <c r="AH259" i="1"/>
  <c r="CV259" i="1" s="1"/>
  <c r="U259" i="1" s="1"/>
  <c r="AI259" i="1"/>
  <c r="AJ259" i="1"/>
  <c r="CX259" i="1" s="1"/>
  <c r="W259" i="1" s="1"/>
  <c r="CQ259" i="1"/>
  <c r="P259" i="1" s="1"/>
  <c r="K545" i="5" s="1"/>
  <c r="CS259" i="1"/>
  <c r="R259" i="1" s="1"/>
  <c r="K544" i="5" s="1"/>
  <c r="CW259" i="1"/>
  <c r="V259" i="1" s="1"/>
  <c r="FR259" i="1"/>
  <c r="GL259" i="1"/>
  <c r="GO259" i="1"/>
  <c r="GP259" i="1"/>
  <c r="GV259" i="1"/>
  <c r="HC259" i="1"/>
  <c r="GX259" i="1" s="1"/>
  <c r="C260" i="1"/>
  <c r="D260" i="1"/>
  <c r="I260" i="1"/>
  <c r="AC260" i="1"/>
  <c r="AE260" i="1"/>
  <c r="AF260" i="1"/>
  <c r="AG260" i="1"/>
  <c r="CU260" i="1" s="1"/>
  <c r="T260" i="1" s="1"/>
  <c r="AH260" i="1"/>
  <c r="AI260" i="1"/>
  <c r="CW260" i="1" s="1"/>
  <c r="AJ260" i="1"/>
  <c r="CX260" i="1" s="1"/>
  <c r="W260" i="1" s="1"/>
  <c r="CT260" i="1"/>
  <c r="S260" i="1" s="1"/>
  <c r="K552" i="5" s="1"/>
  <c r="CV260" i="1"/>
  <c r="U260" i="1" s="1"/>
  <c r="FR260" i="1"/>
  <c r="GL260" i="1"/>
  <c r="GO260" i="1"/>
  <c r="GP260" i="1"/>
  <c r="GV260" i="1"/>
  <c r="HC260" i="1"/>
  <c r="GX260" i="1" s="1"/>
  <c r="B262" i="1"/>
  <c r="B251" i="1" s="1"/>
  <c r="C262" i="1"/>
  <c r="C251" i="1" s="1"/>
  <c r="D262" i="1"/>
  <c r="D251" i="1" s="1"/>
  <c r="F262" i="1"/>
  <c r="F251" i="1" s="1"/>
  <c r="G262" i="1"/>
  <c r="BX262" i="1"/>
  <c r="BX251" i="1" s="1"/>
  <c r="BZ262" i="1"/>
  <c r="BZ251" i="1" s="1"/>
  <c r="CK262" i="1"/>
  <c r="CK251" i="1" s="1"/>
  <c r="CL262" i="1"/>
  <c r="CL251" i="1" s="1"/>
  <c r="B291" i="1"/>
  <c r="B26" i="1" s="1"/>
  <c r="C291" i="1"/>
  <c r="C26" i="1" s="1"/>
  <c r="D291" i="1"/>
  <c r="D26" i="1" s="1"/>
  <c r="F291" i="1"/>
  <c r="F26" i="1" s="1"/>
  <c r="G291" i="1"/>
  <c r="D320" i="1"/>
  <c r="E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D322" i="1"/>
  <c r="DE322" i="1"/>
  <c r="DF322" i="1"/>
  <c r="DG322" i="1"/>
  <c r="DH322" i="1"/>
  <c r="DI322" i="1"/>
  <c r="DJ322" i="1"/>
  <c r="DK322" i="1"/>
  <c r="DL322" i="1"/>
  <c r="DM322" i="1"/>
  <c r="DN322" i="1"/>
  <c r="DO322" i="1"/>
  <c r="DP322" i="1"/>
  <c r="DQ322" i="1"/>
  <c r="DR322" i="1"/>
  <c r="DS322" i="1"/>
  <c r="DT322" i="1"/>
  <c r="DU322" i="1"/>
  <c r="DV322" i="1"/>
  <c r="DW322" i="1"/>
  <c r="DX322" i="1"/>
  <c r="DY322" i="1"/>
  <c r="DZ322" i="1"/>
  <c r="EA322" i="1"/>
  <c r="EB322" i="1"/>
  <c r="EC322" i="1"/>
  <c r="ED322" i="1"/>
  <c r="EE322" i="1"/>
  <c r="EF322" i="1"/>
  <c r="EG322" i="1"/>
  <c r="EH322" i="1"/>
  <c r="EI322" i="1"/>
  <c r="EJ322" i="1"/>
  <c r="EK322" i="1"/>
  <c r="EL322" i="1"/>
  <c r="EM322" i="1"/>
  <c r="EN322" i="1"/>
  <c r="EO322" i="1"/>
  <c r="EP322" i="1"/>
  <c r="EQ322" i="1"/>
  <c r="ER322" i="1"/>
  <c r="ES322" i="1"/>
  <c r="ET322" i="1"/>
  <c r="EU322" i="1"/>
  <c r="EV322" i="1"/>
  <c r="EW322" i="1"/>
  <c r="EX322" i="1"/>
  <c r="EY322" i="1"/>
  <c r="EZ322" i="1"/>
  <c r="FA322" i="1"/>
  <c r="FB322" i="1"/>
  <c r="FC322" i="1"/>
  <c r="FD322" i="1"/>
  <c r="FE322" i="1"/>
  <c r="FF322" i="1"/>
  <c r="FG322" i="1"/>
  <c r="FH322" i="1"/>
  <c r="FI322" i="1"/>
  <c r="FJ322" i="1"/>
  <c r="FK322" i="1"/>
  <c r="FL322" i="1"/>
  <c r="FM322" i="1"/>
  <c r="FN322" i="1"/>
  <c r="FO322" i="1"/>
  <c r="FP322" i="1"/>
  <c r="FQ322" i="1"/>
  <c r="FR322" i="1"/>
  <c r="FS322" i="1"/>
  <c r="FT322" i="1"/>
  <c r="FU322" i="1"/>
  <c r="FV322" i="1"/>
  <c r="FW322" i="1"/>
  <c r="FX322" i="1"/>
  <c r="FY322" i="1"/>
  <c r="FZ322" i="1"/>
  <c r="GA322" i="1"/>
  <c r="GB322" i="1"/>
  <c r="GC322" i="1"/>
  <c r="GD322" i="1"/>
  <c r="GE322" i="1"/>
  <c r="GF322" i="1"/>
  <c r="GG322" i="1"/>
  <c r="GH322" i="1"/>
  <c r="GI322" i="1"/>
  <c r="GJ322" i="1"/>
  <c r="GK322" i="1"/>
  <c r="GL322" i="1"/>
  <c r="GM322" i="1"/>
  <c r="GN322" i="1"/>
  <c r="GO322" i="1"/>
  <c r="GP322" i="1"/>
  <c r="GQ322" i="1"/>
  <c r="GR322" i="1"/>
  <c r="GS322" i="1"/>
  <c r="GT322" i="1"/>
  <c r="GU322" i="1"/>
  <c r="GV322" i="1"/>
  <c r="GW322" i="1"/>
  <c r="GX322" i="1"/>
  <c r="D324" i="1"/>
  <c r="E326" i="1"/>
  <c r="Z326" i="1"/>
  <c r="AA326" i="1"/>
  <c r="AM326" i="1"/>
  <c r="AN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DF326" i="1"/>
  <c r="DG326" i="1"/>
  <c r="DH326" i="1"/>
  <c r="DI326" i="1"/>
  <c r="DJ326" i="1"/>
  <c r="DK326" i="1"/>
  <c r="DL326" i="1"/>
  <c r="DM326" i="1"/>
  <c r="DN326" i="1"/>
  <c r="DO326" i="1"/>
  <c r="DP326" i="1"/>
  <c r="DQ326" i="1"/>
  <c r="DR326" i="1"/>
  <c r="DS326" i="1"/>
  <c r="DT326" i="1"/>
  <c r="DU326" i="1"/>
  <c r="DV326" i="1"/>
  <c r="DW326" i="1"/>
  <c r="DX326" i="1"/>
  <c r="DY326" i="1"/>
  <c r="DZ326" i="1"/>
  <c r="EA326" i="1"/>
  <c r="EB326" i="1"/>
  <c r="EC326" i="1"/>
  <c r="ED326" i="1"/>
  <c r="EE326" i="1"/>
  <c r="EF326" i="1"/>
  <c r="EG326" i="1"/>
  <c r="EH326" i="1"/>
  <c r="EI326" i="1"/>
  <c r="EJ326" i="1"/>
  <c r="EK326" i="1"/>
  <c r="EL326" i="1"/>
  <c r="EM326" i="1"/>
  <c r="EN326" i="1"/>
  <c r="EO326" i="1"/>
  <c r="EP326" i="1"/>
  <c r="EQ326" i="1"/>
  <c r="ER326" i="1"/>
  <c r="ES326" i="1"/>
  <c r="ET326" i="1"/>
  <c r="EU326" i="1"/>
  <c r="EV326" i="1"/>
  <c r="EW326" i="1"/>
  <c r="EX326" i="1"/>
  <c r="EY326" i="1"/>
  <c r="EZ326" i="1"/>
  <c r="FA326" i="1"/>
  <c r="FB326" i="1"/>
  <c r="FC326" i="1"/>
  <c r="FD326" i="1"/>
  <c r="FE326" i="1"/>
  <c r="FF326" i="1"/>
  <c r="FG326" i="1"/>
  <c r="FH326" i="1"/>
  <c r="FI326" i="1"/>
  <c r="FJ326" i="1"/>
  <c r="FK326" i="1"/>
  <c r="FL326" i="1"/>
  <c r="FM326" i="1"/>
  <c r="FN326" i="1"/>
  <c r="FO326" i="1"/>
  <c r="FP326" i="1"/>
  <c r="FQ326" i="1"/>
  <c r="FR326" i="1"/>
  <c r="FS326" i="1"/>
  <c r="FT326" i="1"/>
  <c r="FU326" i="1"/>
  <c r="FV326" i="1"/>
  <c r="FW326" i="1"/>
  <c r="FX326" i="1"/>
  <c r="FY326" i="1"/>
  <c r="FZ326" i="1"/>
  <c r="GA326" i="1"/>
  <c r="GB326" i="1"/>
  <c r="GC326" i="1"/>
  <c r="GD326" i="1"/>
  <c r="GE326" i="1"/>
  <c r="GF326" i="1"/>
  <c r="GG326" i="1"/>
  <c r="GH326" i="1"/>
  <c r="GI326" i="1"/>
  <c r="GJ326" i="1"/>
  <c r="GK326" i="1"/>
  <c r="GL326" i="1"/>
  <c r="GM326" i="1"/>
  <c r="GN326" i="1"/>
  <c r="GO326" i="1"/>
  <c r="GP326" i="1"/>
  <c r="GQ326" i="1"/>
  <c r="GR326" i="1"/>
  <c r="GS326" i="1"/>
  <c r="GT326" i="1"/>
  <c r="GU326" i="1"/>
  <c r="GV326" i="1"/>
  <c r="GW326" i="1"/>
  <c r="GX326" i="1"/>
  <c r="C328" i="1"/>
  <c r="D328" i="1"/>
  <c r="I328" i="1"/>
  <c r="AC328" i="1"/>
  <c r="H576" i="5" s="1"/>
  <c r="AD328" i="1"/>
  <c r="AE328" i="1"/>
  <c r="AF328" i="1"/>
  <c r="AG328" i="1"/>
  <c r="CU328" i="1" s="1"/>
  <c r="T328" i="1" s="1"/>
  <c r="AH328" i="1"/>
  <c r="CV328" i="1" s="1"/>
  <c r="U328" i="1" s="1"/>
  <c r="AI328" i="1"/>
  <c r="AJ328" i="1"/>
  <c r="CX328" i="1" s="1"/>
  <c r="W328" i="1" s="1"/>
  <c r="CQ328" i="1"/>
  <c r="P328" i="1" s="1"/>
  <c r="K576" i="5" s="1"/>
  <c r="CS328" i="1"/>
  <c r="R328" i="1" s="1"/>
  <c r="CW328" i="1"/>
  <c r="V328" i="1" s="1"/>
  <c r="FR328" i="1"/>
  <c r="GL328" i="1"/>
  <c r="GO328" i="1"/>
  <c r="GP328" i="1"/>
  <c r="GV328" i="1"/>
  <c r="HC328" i="1"/>
  <c r="GX328" i="1" s="1"/>
  <c r="AC329" i="1"/>
  <c r="AE329" i="1"/>
  <c r="CS329" i="1" s="1"/>
  <c r="AF329" i="1"/>
  <c r="AG329" i="1"/>
  <c r="CU329" i="1" s="1"/>
  <c r="AH329" i="1"/>
  <c r="AI329" i="1"/>
  <c r="CW329" i="1" s="1"/>
  <c r="AJ329" i="1"/>
  <c r="CX329" i="1" s="1"/>
  <c r="CT329" i="1"/>
  <c r="CV329" i="1"/>
  <c r="FR329" i="1"/>
  <c r="GL329" i="1"/>
  <c r="GO329" i="1"/>
  <c r="GP329" i="1"/>
  <c r="GV329" i="1"/>
  <c r="HC329" i="1" s="1"/>
  <c r="I330" i="1"/>
  <c r="E581" i="5" s="1"/>
  <c r="AC330" i="1"/>
  <c r="AE330" i="1"/>
  <c r="AD330" i="1" s="1"/>
  <c r="CR330" i="1" s="1"/>
  <c r="Q330" i="1" s="1"/>
  <c r="AF330" i="1"/>
  <c r="AG330" i="1"/>
  <c r="AH330" i="1"/>
  <c r="CV330" i="1" s="1"/>
  <c r="AI330" i="1"/>
  <c r="AJ330" i="1"/>
  <c r="CX330" i="1" s="1"/>
  <c r="W330" i="1" s="1"/>
  <c r="CQ330" i="1"/>
  <c r="CU330" i="1"/>
  <c r="CW330" i="1"/>
  <c r="V330" i="1" s="1"/>
  <c r="FR330" i="1"/>
  <c r="GL330" i="1"/>
  <c r="GO330" i="1"/>
  <c r="GP330" i="1"/>
  <c r="GV330" i="1"/>
  <c r="HC330" i="1"/>
  <c r="AC331" i="1"/>
  <c r="AE331" i="1"/>
  <c r="AD331" i="1" s="1"/>
  <c r="CR331" i="1" s="1"/>
  <c r="AF331" i="1"/>
  <c r="AG331" i="1"/>
  <c r="CU331" i="1" s="1"/>
  <c r="AH331" i="1"/>
  <c r="AI331" i="1"/>
  <c r="CW331" i="1" s="1"/>
  <c r="AJ331" i="1"/>
  <c r="CT331" i="1"/>
  <c r="CV331" i="1"/>
  <c r="CX331" i="1"/>
  <c r="FR331" i="1"/>
  <c r="GL331" i="1"/>
  <c r="GO331" i="1"/>
  <c r="GP331" i="1"/>
  <c r="GV331" i="1"/>
  <c r="HC331" i="1"/>
  <c r="C332" i="1"/>
  <c r="D332" i="1"/>
  <c r="I332" i="1"/>
  <c r="AC332" i="1"/>
  <c r="H588" i="5" s="1"/>
  <c r="AE332" i="1"/>
  <c r="AD332" i="1" s="1"/>
  <c r="AF332" i="1"/>
  <c r="AG332" i="1"/>
  <c r="AH332" i="1"/>
  <c r="CV332" i="1" s="1"/>
  <c r="U332" i="1" s="1"/>
  <c r="AI332" i="1"/>
  <c r="CW332" i="1" s="1"/>
  <c r="V332" i="1" s="1"/>
  <c r="AJ332" i="1"/>
  <c r="CX332" i="1" s="1"/>
  <c r="W332" i="1" s="1"/>
  <c r="CQ332" i="1"/>
  <c r="P332" i="1" s="1"/>
  <c r="K588" i="5" s="1"/>
  <c r="CU332" i="1"/>
  <c r="T332" i="1" s="1"/>
  <c r="FR332" i="1"/>
  <c r="GL332" i="1"/>
  <c r="GO332" i="1"/>
  <c r="CC352" i="1" s="1"/>
  <c r="GP332" i="1"/>
  <c r="GV332" i="1"/>
  <c r="HC332" i="1" s="1"/>
  <c r="GX332" i="1" s="1"/>
  <c r="C333" i="1"/>
  <c r="D333" i="1"/>
  <c r="I333" i="1"/>
  <c r="AC333" i="1"/>
  <c r="AE333" i="1"/>
  <c r="AF333" i="1"/>
  <c r="AG333" i="1"/>
  <c r="CU333" i="1" s="1"/>
  <c r="T333" i="1" s="1"/>
  <c r="AH333" i="1"/>
  <c r="AI333" i="1"/>
  <c r="CW333" i="1" s="1"/>
  <c r="V333" i="1" s="1"/>
  <c r="AJ333" i="1"/>
  <c r="CT333" i="1"/>
  <c r="S333" i="1" s="1"/>
  <c r="K595" i="5" s="1"/>
  <c r="CV333" i="1"/>
  <c r="U333" i="1" s="1"/>
  <c r="CX333" i="1"/>
  <c r="W333" i="1" s="1"/>
  <c r="FR333" i="1"/>
  <c r="GL333" i="1"/>
  <c r="GO333" i="1"/>
  <c r="GP333" i="1"/>
  <c r="GV333" i="1"/>
  <c r="GX333" i="1"/>
  <c r="HC333" i="1"/>
  <c r="I334" i="1"/>
  <c r="E602" i="5" s="1"/>
  <c r="AC334" i="1"/>
  <c r="AD334" i="1"/>
  <c r="CR334" i="1" s="1"/>
  <c r="AE334" i="1"/>
  <c r="AF334" i="1"/>
  <c r="AG334" i="1"/>
  <c r="AH334" i="1"/>
  <c r="CV334" i="1" s="1"/>
  <c r="AI334" i="1"/>
  <c r="AJ334" i="1"/>
  <c r="CX334" i="1" s="1"/>
  <c r="W334" i="1" s="1"/>
  <c r="CQ334" i="1"/>
  <c r="CS334" i="1"/>
  <c r="CU334" i="1"/>
  <c r="CW334" i="1"/>
  <c r="V334" i="1" s="1"/>
  <c r="FR334" i="1"/>
  <c r="GL334" i="1"/>
  <c r="GO334" i="1"/>
  <c r="GP334" i="1"/>
  <c r="GV334" i="1"/>
  <c r="HC334" i="1"/>
  <c r="C335" i="1"/>
  <c r="D335" i="1"/>
  <c r="I335" i="1"/>
  <c r="AC335" i="1"/>
  <c r="H608" i="5" s="1"/>
  <c r="AE335" i="1"/>
  <c r="CS335" i="1" s="1"/>
  <c r="R335" i="1" s="1"/>
  <c r="AF335" i="1"/>
  <c r="AG335" i="1"/>
  <c r="CU335" i="1" s="1"/>
  <c r="T335" i="1" s="1"/>
  <c r="AH335" i="1"/>
  <c r="AI335" i="1"/>
  <c r="CW335" i="1" s="1"/>
  <c r="V335" i="1" s="1"/>
  <c r="AJ335" i="1"/>
  <c r="CX335" i="1" s="1"/>
  <c r="W335" i="1" s="1"/>
  <c r="CV335" i="1"/>
  <c r="U335" i="1" s="1"/>
  <c r="FR335" i="1"/>
  <c r="BY352" i="1" s="1"/>
  <c r="CI352" i="1" s="1"/>
  <c r="GL335" i="1"/>
  <c r="GO335" i="1"/>
  <c r="GP335" i="1"/>
  <c r="GV335" i="1"/>
  <c r="HC335" i="1" s="1"/>
  <c r="GX335" i="1" s="1"/>
  <c r="I336" i="1"/>
  <c r="E612" i="5" s="1"/>
  <c r="AC336" i="1"/>
  <c r="AE336" i="1"/>
  <c r="AD336" i="1" s="1"/>
  <c r="CR336" i="1" s="1"/>
  <c r="Q336" i="1" s="1"/>
  <c r="AF336" i="1"/>
  <c r="AG336" i="1"/>
  <c r="CU336" i="1" s="1"/>
  <c r="T336" i="1" s="1"/>
  <c r="AH336" i="1"/>
  <c r="CV336" i="1" s="1"/>
  <c r="AI336" i="1"/>
  <c r="CW336" i="1" s="1"/>
  <c r="V336" i="1" s="1"/>
  <c r="AJ336" i="1"/>
  <c r="CX336" i="1" s="1"/>
  <c r="W336" i="1" s="1"/>
  <c r="CQ336" i="1"/>
  <c r="P336" i="1" s="1"/>
  <c r="FR336" i="1"/>
  <c r="GL336" i="1"/>
  <c r="GO336" i="1"/>
  <c r="GP336" i="1"/>
  <c r="GV336" i="1"/>
  <c r="HC336" i="1" s="1"/>
  <c r="GX336" i="1" s="1"/>
  <c r="I337" i="1"/>
  <c r="E613" i="5" s="1"/>
  <c r="AC337" i="1"/>
  <c r="AE337" i="1"/>
  <c r="AD337" i="1" s="1"/>
  <c r="CR337" i="1" s="1"/>
  <c r="Q337" i="1" s="1"/>
  <c r="AF337" i="1"/>
  <c r="AG337" i="1"/>
  <c r="CU337" i="1" s="1"/>
  <c r="T337" i="1" s="1"/>
  <c r="AH337" i="1"/>
  <c r="AI337" i="1"/>
  <c r="CW337" i="1" s="1"/>
  <c r="V337" i="1" s="1"/>
  <c r="AJ337" i="1"/>
  <c r="CT337" i="1"/>
  <c r="S337" i="1" s="1"/>
  <c r="CV337" i="1"/>
  <c r="CX337" i="1"/>
  <c r="W337" i="1" s="1"/>
  <c r="FR337" i="1"/>
  <c r="GL337" i="1"/>
  <c r="GN337" i="1"/>
  <c r="GO337" i="1"/>
  <c r="GV337" i="1"/>
  <c r="GX337" i="1"/>
  <c r="HC337" i="1"/>
  <c r="I338" i="1"/>
  <c r="E614" i="5" s="1"/>
  <c r="AC338" i="1"/>
  <c r="AD338" i="1"/>
  <c r="AE338" i="1"/>
  <c r="AF338" i="1"/>
  <c r="AG338" i="1"/>
  <c r="AH338" i="1"/>
  <c r="CV338" i="1" s="1"/>
  <c r="AI338" i="1"/>
  <c r="AJ338" i="1"/>
  <c r="CX338" i="1" s="1"/>
  <c r="W338" i="1" s="1"/>
  <c r="CQ338" i="1"/>
  <c r="CS338" i="1"/>
  <c r="CU338" i="1"/>
  <c r="CW338" i="1"/>
  <c r="V338" i="1" s="1"/>
  <c r="FR338" i="1"/>
  <c r="GL338" i="1"/>
  <c r="GO338" i="1"/>
  <c r="GP338" i="1"/>
  <c r="GV338" i="1"/>
  <c r="HC338" i="1" s="1"/>
  <c r="C339" i="1"/>
  <c r="D339" i="1"/>
  <c r="I339" i="1"/>
  <c r="AC339" i="1"/>
  <c r="AE339" i="1"/>
  <c r="AD339" i="1" s="1"/>
  <c r="AF339" i="1"/>
  <c r="AG339" i="1"/>
  <c r="CU339" i="1" s="1"/>
  <c r="T339" i="1" s="1"/>
  <c r="AH339" i="1"/>
  <c r="AI339" i="1"/>
  <c r="CW339" i="1" s="1"/>
  <c r="AJ339" i="1"/>
  <c r="CT339" i="1"/>
  <c r="S339" i="1" s="1"/>
  <c r="K618" i="5" s="1"/>
  <c r="CV339" i="1"/>
  <c r="CX339" i="1"/>
  <c r="FR339" i="1"/>
  <c r="GL339" i="1"/>
  <c r="GO339" i="1"/>
  <c r="GP339" i="1"/>
  <c r="GV339" i="1"/>
  <c r="HC339" i="1" s="1"/>
  <c r="GX339" i="1" s="1"/>
  <c r="AC340" i="1"/>
  <c r="AD340" i="1"/>
  <c r="AB340" i="1" s="1"/>
  <c r="AE340" i="1"/>
  <c r="AF340" i="1"/>
  <c r="AG340" i="1"/>
  <c r="CU340" i="1" s="1"/>
  <c r="AH340" i="1"/>
  <c r="CV340" i="1" s="1"/>
  <c r="AI340" i="1"/>
  <c r="AJ340" i="1"/>
  <c r="CX340" i="1" s="1"/>
  <c r="CQ340" i="1"/>
  <c r="CS340" i="1"/>
  <c r="CW340" i="1"/>
  <c r="FR340" i="1"/>
  <c r="GL340" i="1"/>
  <c r="GO340" i="1"/>
  <c r="GP340" i="1"/>
  <c r="GV340" i="1"/>
  <c r="HC340" i="1" s="1"/>
  <c r="I341" i="1"/>
  <c r="E625" i="5" s="1"/>
  <c r="AC341" i="1"/>
  <c r="AE341" i="1"/>
  <c r="CS341" i="1" s="1"/>
  <c r="AF341" i="1"/>
  <c r="AG341" i="1"/>
  <c r="CU341" i="1" s="1"/>
  <c r="T341" i="1" s="1"/>
  <c r="AH341" i="1"/>
  <c r="AI341" i="1"/>
  <c r="CW341" i="1" s="1"/>
  <c r="AJ341" i="1"/>
  <c r="CT341" i="1"/>
  <c r="S341" i="1" s="1"/>
  <c r="CV341" i="1"/>
  <c r="CX341" i="1"/>
  <c r="FR341" i="1"/>
  <c r="GL341" i="1"/>
  <c r="GO341" i="1"/>
  <c r="GP341" i="1"/>
  <c r="GV341" i="1"/>
  <c r="HC341" i="1" s="1"/>
  <c r="GX341" i="1" s="1"/>
  <c r="AC342" i="1"/>
  <c r="AD342" i="1"/>
  <c r="CR342" i="1" s="1"/>
  <c r="AE342" i="1"/>
  <c r="AF342" i="1"/>
  <c r="AG342" i="1"/>
  <c r="CU342" i="1" s="1"/>
  <c r="AH342" i="1"/>
  <c r="CV342" i="1" s="1"/>
  <c r="AI342" i="1"/>
  <c r="AJ342" i="1"/>
  <c r="CX342" i="1" s="1"/>
  <c r="CQ342" i="1"/>
  <c r="CS342" i="1"/>
  <c r="CW342" i="1"/>
  <c r="FR342" i="1"/>
  <c r="GL342" i="1"/>
  <c r="GO342" i="1"/>
  <c r="GP342" i="1"/>
  <c r="GV342" i="1"/>
  <c r="HC342" i="1"/>
  <c r="C343" i="1"/>
  <c r="D343" i="1"/>
  <c r="I343" i="1"/>
  <c r="AC343" i="1"/>
  <c r="H633" i="5" s="1"/>
  <c r="AE343" i="1"/>
  <c r="AF343" i="1"/>
  <c r="CT343" i="1" s="1"/>
  <c r="S343" i="1" s="1"/>
  <c r="K630" i="5" s="1"/>
  <c r="AG343" i="1"/>
  <c r="CU343" i="1" s="1"/>
  <c r="T343" i="1" s="1"/>
  <c r="AH343" i="1"/>
  <c r="AI343" i="1"/>
  <c r="CW343" i="1" s="1"/>
  <c r="AJ343" i="1"/>
  <c r="CX343" i="1" s="1"/>
  <c r="W343" i="1" s="1"/>
  <c r="CV343" i="1"/>
  <c r="U343" i="1" s="1"/>
  <c r="FR343" i="1"/>
  <c r="GL343" i="1"/>
  <c r="GO343" i="1"/>
  <c r="GP343" i="1"/>
  <c r="GV343" i="1"/>
  <c r="HC343" i="1"/>
  <c r="GX343" i="1" s="1"/>
  <c r="C344" i="1"/>
  <c r="D344" i="1"/>
  <c r="I344" i="1"/>
  <c r="AC344" i="1"/>
  <c r="H642" i="5" s="1"/>
  <c r="AE344" i="1"/>
  <c r="H641" i="5" s="1"/>
  <c r="R641" i="5" s="1"/>
  <c r="AF344" i="1"/>
  <c r="AG344" i="1"/>
  <c r="CU344" i="1" s="1"/>
  <c r="T344" i="1" s="1"/>
  <c r="AH344" i="1"/>
  <c r="CV344" i="1" s="1"/>
  <c r="AI344" i="1"/>
  <c r="CW344" i="1" s="1"/>
  <c r="V344" i="1" s="1"/>
  <c r="AJ344" i="1"/>
  <c r="CX344" i="1" s="1"/>
  <c r="W344" i="1" s="1"/>
  <c r="CQ344" i="1"/>
  <c r="P344" i="1" s="1"/>
  <c r="K642" i="5" s="1"/>
  <c r="FR344" i="1"/>
  <c r="GL344" i="1"/>
  <c r="GO344" i="1"/>
  <c r="GP344" i="1"/>
  <c r="GV344" i="1"/>
  <c r="HC344" i="1" s="1"/>
  <c r="GX344" i="1" s="1"/>
  <c r="AC345" i="1"/>
  <c r="AE345" i="1"/>
  <c r="CS345" i="1" s="1"/>
  <c r="AF345" i="1"/>
  <c r="AG345" i="1"/>
  <c r="CU345" i="1" s="1"/>
  <c r="AH345" i="1"/>
  <c r="AI345" i="1"/>
  <c r="CW345" i="1" s="1"/>
  <c r="AJ345" i="1"/>
  <c r="CT345" i="1"/>
  <c r="CV345" i="1"/>
  <c r="CX345" i="1"/>
  <c r="FR345" i="1"/>
  <c r="GL345" i="1"/>
  <c r="BZ352" i="1" s="1"/>
  <c r="GO345" i="1"/>
  <c r="GP345" i="1"/>
  <c r="GV345" i="1"/>
  <c r="HC345" i="1"/>
  <c r="C346" i="1"/>
  <c r="D346" i="1"/>
  <c r="I346" i="1"/>
  <c r="P346" i="1"/>
  <c r="AC346" i="1"/>
  <c r="AD346" i="1"/>
  <c r="AE346" i="1"/>
  <c r="H652" i="5" s="1"/>
  <c r="R652" i="5" s="1"/>
  <c r="AF346" i="1"/>
  <c r="AG346" i="1"/>
  <c r="AH346" i="1"/>
  <c r="CV346" i="1" s="1"/>
  <c r="U346" i="1" s="1"/>
  <c r="AI346" i="1"/>
  <c r="AJ346" i="1"/>
  <c r="CX346" i="1" s="1"/>
  <c r="W346" i="1" s="1"/>
  <c r="CQ346" i="1"/>
  <c r="CS346" i="1"/>
  <c r="R346" i="1" s="1"/>
  <c r="CU346" i="1"/>
  <c r="T346" i="1" s="1"/>
  <c r="CW346" i="1"/>
  <c r="V346" i="1" s="1"/>
  <c r="FR346" i="1"/>
  <c r="GL346" i="1"/>
  <c r="GO346" i="1"/>
  <c r="GP346" i="1"/>
  <c r="GV346" i="1"/>
  <c r="HC346" i="1" s="1"/>
  <c r="GX346" i="1" s="1"/>
  <c r="AC347" i="1"/>
  <c r="AE347" i="1"/>
  <c r="AF347" i="1"/>
  <c r="AG347" i="1"/>
  <c r="CU347" i="1" s="1"/>
  <c r="AH347" i="1"/>
  <c r="AI347" i="1"/>
  <c r="CW347" i="1" s="1"/>
  <c r="AJ347" i="1"/>
  <c r="CT347" i="1"/>
  <c r="CV347" i="1"/>
  <c r="CX347" i="1"/>
  <c r="FR347" i="1"/>
  <c r="GL347" i="1"/>
  <c r="GO347" i="1"/>
  <c r="GP347" i="1"/>
  <c r="GV347" i="1"/>
  <c r="HC347" i="1"/>
  <c r="C348" i="1"/>
  <c r="D348" i="1"/>
  <c r="I348" i="1"/>
  <c r="E659" i="5" s="1"/>
  <c r="AC348" i="1"/>
  <c r="H663" i="5" s="1"/>
  <c r="AE348" i="1"/>
  <c r="H662" i="5" s="1"/>
  <c r="R662" i="5" s="1"/>
  <c r="AF348" i="1"/>
  <c r="AG348" i="1"/>
  <c r="CU348" i="1" s="1"/>
  <c r="T348" i="1" s="1"/>
  <c r="AH348" i="1"/>
  <c r="CV348" i="1" s="1"/>
  <c r="AI348" i="1"/>
  <c r="CW348" i="1" s="1"/>
  <c r="V348" i="1" s="1"/>
  <c r="AJ348" i="1"/>
  <c r="CX348" i="1" s="1"/>
  <c r="CQ348" i="1"/>
  <c r="P348" i="1" s="1"/>
  <c r="K663" i="5" s="1"/>
  <c r="FR348" i="1"/>
  <c r="GL348" i="1"/>
  <c r="GO348" i="1"/>
  <c r="GP348" i="1"/>
  <c r="GV348" i="1"/>
  <c r="HC348" i="1" s="1"/>
  <c r="GX348" i="1" s="1"/>
  <c r="C349" i="1"/>
  <c r="D349" i="1"/>
  <c r="I349" i="1"/>
  <c r="U349" i="1"/>
  <c r="AC349" i="1"/>
  <c r="H673" i="5" s="1"/>
  <c r="AE349" i="1"/>
  <c r="H672" i="5" s="1"/>
  <c r="R672" i="5" s="1"/>
  <c r="AF349" i="1"/>
  <c r="AG349" i="1"/>
  <c r="CU349" i="1" s="1"/>
  <c r="AH349" i="1"/>
  <c r="AI349" i="1"/>
  <c r="CW349" i="1" s="1"/>
  <c r="V349" i="1" s="1"/>
  <c r="AJ349" i="1"/>
  <c r="CX349" i="1" s="1"/>
  <c r="W349" i="1" s="1"/>
  <c r="CV349" i="1"/>
  <c r="FR349" i="1"/>
  <c r="GL349" i="1"/>
  <c r="GO349" i="1"/>
  <c r="GP349" i="1"/>
  <c r="GV349" i="1"/>
  <c r="HC349" i="1" s="1"/>
  <c r="GX349" i="1" s="1"/>
  <c r="C350" i="1"/>
  <c r="D350" i="1"/>
  <c r="I350" i="1"/>
  <c r="AC350" i="1"/>
  <c r="H682" i="5" s="1"/>
  <c r="AE350" i="1"/>
  <c r="AD350" i="1" s="1"/>
  <c r="AF350" i="1"/>
  <c r="AG350" i="1"/>
  <c r="CU350" i="1" s="1"/>
  <c r="T350" i="1" s="1"/>
  <c r="AH350" i="1"/>
  <c r="CV350" i="1" s="1"/>
  <c r="U350" i="1" s="1"/>
  <c r="AI350" i="1"/>
  <c r="CW350" i="1" s="1"/>
  <c r="V350" i="1" s="1"/>
  <c r="AJ350" i="1"/>
  <c r="CX350" i="1" s="1"/>
  <c r="W350" i="1" s="1"/>
  <c r="CQ350" i="1"/>
  <c r="P350" i="1" s="1"/>
  <c r="K682" i="5" s="1"/>
  <c r="FR350" i="1"/>
  <c r="GL350" i="1"/>
  <c r="GO350" i="1"/>
  <c r="GP350" i="1"/>
  <c r="GV350" i="1"/>
  <c r="HC350" i="1" s="1"/>
  <c r="GX350" i="1" s="1"/>
  <c r="B352" i="1"/>
  <c r="B326" i="1" s="1"/>
  <c r="C352" i="1"/>
  <c r="C326" i="1" s="1"/>
  <c r="D352" i="1"/>
  <c r="D326" i="1" s="1"/>
  <c r="F352" i="1"/>
  <c r="F326" i="1" s="1"/>
  <c r="G352" i="1"/>
  <c r="BC352" i="1"/>
  <c r="BX352" i="1"/>
  <c r="BX326" i="1" s="1"/>
  <c r="CK352" i="1"/>
  <c r="CL352" i="1"/>
  <c r="CL326" i="1" s="1"/>
  <c r="D381" i="1"/>
  <c r="E383" i="1"/>
  <c r="Z383" i="1"/>
  <c r="AA383" i="1"/>
  <c r="AM383" i="1"/>
  <c r="AN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CZ383" i="1"/>
  <c r="DA383" i="1"/>
  <c r="DB383" i="1"/>
  <c r="DC383" i="1"/>
  <c r="DD383" i="1"/>
  <c r="DE383" i="1"/>
  <c r="DF383" i="1"/>
  <c r="DG383" i="1"/>
  <c r="DH383" i="1"/>
  <c r="DI383" i="1"/>
  <c r="DJ383" i="1"/>
  <c r="DK383" i="1"/>
  <c r="DL383" i="1"/>
  <c r="DM383" i="1"/>
  <c r="DN383" i="1"/>
  <c r="DO383" i="1"/>
  <c r="DP383" i="1"/>
  <c r="DQ383" i="1"/>
  <c r="DR383" i="1"/>
  <c r="DS383" i="1"/>
  <c r="DT383" i="1"/>
  <c r="DU383" i="1"/>
  <c r="DV383" i="1"/>
  <c r="DW383" i="1"/>
  <c r="DX383" i="1"/>
  <c r="DY383" i="1"/>
  <c r="DZ383" i="1"/>
  <c r="EA383" i="1"/>
  <c r="EB383" i="1"/>
  <c r="EC383" i="1"/>
  <c r="ED383" i="1"/>
  <c r="EE383" i="1"/>
  <c r="EF383" i="1"/>
  <c r="EG383" i="1"/>
  <c r="EH383" i="1"/>
  <c r="EI383" i="1"/>
  <c r="EJ383" i="1"/>
  <c r="EK383" i="1"/>
  <c r="EL383" i="1"/>
  <c r="EM383" i="1"/>
  <c r="EN383" i="1"/>
  <c r="EO383" i="1"/>
  <c r="EP383" i="1"/>
  <c r="EQ383" i="1"/>
  <c r="ER383" i="1"/>
  <c r="ES383" i="1"/>
  <c r="ET383" i="1"/>
  <c r="EU383" i="1"/>
  <c r="EV383" i="1"/>
  <c r="EW383" i="1"/>
  <c r="EX383" i="1"/>
  <c r="EY383" i="1"/>
  <c r="EZ383" i="1"/>
  <c r="FA383" i="1"/>
  <c r="FB383" i="1"/>
  <c r="FC383" i="1"/>
  <c r="FD383" i="1"/>
  <c r="FE383" i="1"/>
  <c r="FF383" i="1"/>
  <c r="FG383" i="1"/>
  <c r="FH383" i="1"/>
  <c r="FI383" i="1"/>
  <c r="FJ383" i="1"/>
  <c r="FK383" i="1"/>
  <c r="FL383" i="1"/>
  <c r="FM383" i="1"/>
  <c r="FN383" i="1"/>
  <c r="FO383" i="1"/>
  <c r="FP383" i="1"/>
  <c r="FQ383" i="1"/>
  <c r="FR383" i="1"/>
  <c r="FS383" i="1"/>
  <c r="FT383" i="1"/>
  <c r="FU383" i="1"/>
  <c r="FV383" i="1"/>
  <c r="FW383" i="1"/>
  <c r="FX383" i="1"/>
  <c r="FY383" i="1"/>
  <c r="FZ383" i="1"/>
  <c r="GA383" i="1"/>
  <c r="GB383" i="1"/>
  <c r="GC383" i="1"/>
  <c r="GD383" i="1"/>
  <c r="GE383" i="1"/>
  <c r="GF383" i="1"/>
  <c r="GG383" i="1"/>
  <c r="GH383" i="1"/>
  <c r="GI383" i="1"/>
  <c r="GJ383" i="1"/>
  <c r="GK383" i="1"/>
  <c r="GL383" i="1"/>
  <c r="GM383" i="1"/>
  <c r="GN383" i="1"/>
  <c r="GO383" i="1"/>
  <c r="GP383" i="1"/>
  <c r="GQ383" i="1"/>
  <c r="GR383" i="1"/>
  <c r="GS383" i="1"/>
  <c r="GT383" i="1"/>
  <c r="GU383" i="1"/>
  <c r="GV383" i="1"/>
  <c r="GW383" i="1"/>
  <c r="GX383" i="1"/>
  <c r="C385" i="1"/>
  <c r="D385" i="1"/>
  <c r="I385" i="1"/>
  <c r="U385" i="1"/>
  <c r="AC385" i="1"/>
  <c r="H698" i="5" s="1"/>
  <c r="AE385" i="1"/>
  <c r="H697" i="5" s="1"/>
  <c r="R697" i="5" s="1"/>
  <c r="AF385" i="1"/>
  <c r="AG385" i="1"/>
  <c r="CU385" i="1" s="1"/>
  <c r="T385" i="1" s="1"/>
  <c r="AH385" i="1"/>
  <c r="AI385" i="1"/>
  <c r="CW385" i="1" s="1"/>
  <c r="V385" i="1" s="1"/>
  <c r="AJ385" i="1"/>
  <c r="CT385" i="1"/>
  <c r="S385" i="1" s="1"/>
  <c r="K695" i="5" s="1"/>
  <c r="CV385" i="1"/>
  <c r="CX385" i="1"/>
  <c r="W385" i="1" s="1"/>
  <c r="FR385" i="1"/>
  <c r="GL385" i="1"/>
  <c r="GO385" i="1"/>
  <c r="GP385" i="1"/>
  <c r="GV385" i="1"/>
  <c r="GX385" i="1"/>
  <c r="HC385" i="1"/>
  <c r="I386" i="1"/>
  <c r="E702" i="5" s="1"/>
  <c r="AC386" i="1"/>
  <c r="AD386" i="1"/>
  <c r="AE386" i="1"/>
  <c r="AF386" i="1"/>
  <c r="AG386" i="1"/>
  <c r="AH386" i="1"/>
  <c r="CV386" i="1" s="1"/>
  <c r="U386" i="1" s="1"/>
  <c r="AI386" i="1"/>
  <c r="CW386" i="1" s="1"/>
  <c r="V386" i="1" s="1"/>
  <c r="AJ386" i="1"/>
  <c r="CX386" i="1" s="1"/>
  <c r="W386" i="1" s="1"/>
  <c r="CQ386" i="1"/>
  <c r="P386" i="1" s="1"/>
  <c r="CS386" i="1"/>
  <c r="R386" i="1" s="1"/>
  <c r="CU386" i="1"/>
  <c r="T386" i="1" s="1"/>
  <c r="FR386" i="1"/>
  <c r="GL386" i="1"/>
  <c r="GO386" i="1"/>
  <c r="GP386" i="1"/>
  <c r="GV386" i="1"/>
  <c r="HC386" i="1" s="1"/>
  <c r="GX386" i="1" s="1"/>
  <c r="C387" i="1"/>
  <c r="D387" i="1"/>
  <c r="I387" i="1"/>
  <c r="AC387" i="1"/>
  <c r="H709" i="5" s="1"/>
  <c r="AE387" i="1"/>
  <c r="H708" i="5" s="1"/>
  <c r="R708" i="5" s="1"/>
  <c r="AF387" i="1"/>
  <c r="AG387" i="1"/>
  <c r="CU387" i="1" s="1"/>
  <c r="T387" i="1" s="1"/>
  <c r="AH387" i="1"/>
  <c r="AI387" i="1"/>
  <c r="CW387" i="1" s="1"/>
  <c r="V387" i="1" s="1"/>
  <c r="AJ387" i="1"/>
  <c r="CT387" i="1"/>
  <c r="S387" i="1" s="1"/>
  <c r="K706" i="5" s="1"/>
  <c r="CV387" i="1"/>
  <c r="U387" i="1" s="1"/>
  <c r="CX387" i="1"/>
  <c r="W387" i="1" s="1"/>
  <c r="FR387" i="1"/>
  <c r="GL387" i="1"/>
  <c r="GO387" i="1"/>
  <c r="GP387" i="1"/>
  <c r="GV387" i="1"/>
  <c r="HC387" i="1"/>
  <c r="GX387" i="1" s="1"/>
  <c r="C388" i="1"/>
  <c r="D388" i="1"/>
  <c r="I388" i="1"/>
  <c r="AC388" i="1"/>
  <c r="H719" i="5" s="1"/>
  <c r="AD388" i="1"/>
  <c r="AE388" i="1"/>
  <c r="AF388" i="1"/>
  <c r="AG388" i="1"/>
  <c r="CU388" i="1" s="1"/>
  <c r="AH388" i="1"/>
  <c r="CV388" i="1" s="1"/>
  <c r="U388" i="1" s="1"/>
  <c r="AI388" i="1"/>
  <c r="AJ388" i="1"/>
  <c r="CX388" i="1" s="1"/>
  <c r="W388" i="1" s="1"/>
  <c r="CQ388" i="1"/>
  <c r="P388" i="1" s="1"/>
  <c r="K719" i="5" s="1"/>
  <c r="CS388" i="1"/>
  <c r="R388" i="1" s="1"/>
  <c r="K718" i="5" s="1"/>
  <c r="CW388" i="1"/>
  <c r="V388" i="1" s="1"/>
  <c r="FR388" i="1"/>
  <c r="GL388" i="1"/>
  <c r="GO388" i="1"/>
  <c r="GP388" i="1"/>
  <c r="GV388" i="1"/>
  <c r="HC388" i="1" s="1"/>
  <c r="GX388" i="1" s="1"/>
  <c r="AC389" i="1"/>
  <c r="AE389" i="1"/>
  <c r="AF389" i="1"/>
  <c r="AG389" i="1"/>
  <c r="CU389" i="1" s="1"/>
  <c r="AH389" i="1"/>
  <c r="AI389" i="1"/>
  <c r="CW389" i="1" s="1"/>
  <c r="AJ389" i="1"/>
  <c r="CX389" i="1" s="1"/>
  <c r="CV389" i="1"/>
  <c r="FR389" i="1"/>
  <c r="GL389" i="1"/>
  <c r="GO389" i="1"/>
  <c r="GP389" i="1"/>
  <c r="GV389" i="1"/>
  <c r="HC389" i="1" s="1"/>
  <c r="AC390" i="1"/>
  <c r="AE390" i="1"/>
  <c r="AD390" i="1" s="1"/>
  <c r="AF390" i="1"/>
  <c r="AG390" i="1"/>
  <c r="AH390" i="1"/>
  <c r="CV390" i="1" s="1"/>
  <c r="AI390" i="1"/>
  <c r="CW390" i="1" s="1"/>
  <c r="AJ390" i="1"/>
  <c r="CX390" i="1" s="1"/>
  <c r="CQ390" i="1"/>
  <c r="CU390" i="1"/>
  <c r="FR390" i="1"/>
  <c r="GL390" i="1"/>
  <c r="GN390" i="1"/>
  <c r="GO390" i="1"/>
  <c r="GV390" i="1"/>
  <c r="HC390" i="1" s="1"/>
  <c r="B392" i="1"/>
  <c r="B383" i="1" s="1"/>
  <c r="C392" i="1"/>
  <c r="C383" i="1" s="1"/>
  <c r="D392" i="1"/>
  <c r="D383" i="1" s="1"/>
  <c r="F392" i="1"/>
  <c r="F383" i="1" s="1"/>
  <c r="G392" i="1"/>
  <c r="AO392" i="1"/>
  <c r="AO383" i="1" s="1"/>
  <c r="BX392" i="1"/>
  <c r="BX383" i="1" s="1"/>
  <c r="CK392" i="1"/>
  <c r="CK383" i="1" s="1"/>
  <c r="CL392" i="1"/>
  <c r="CL383" i="1" s="1"/>
  <c r="D421" i="1"/>
  <c r="E423" i="1"/>
  <c r="Z423" i="1"/>
  <c r="AA423" i="1"/>
  <c r="AM423" i="1"/>
  <c r="AN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CZ423" i="1"/>
  <c r="DA423" i="1"/>
  <c r="DB423" i="1"/>
  <c r="DC423" i="1"/>
  <c r="DD423" i="1"/>
  <c r="DE423" i="1"/>
  <c r="DF423" i="1"/>
  <c r="DG423" i="1"/>
  <c r="DH423" i="1"/>
  <c r="DI423" i="1"/>
  <c r="DJ423" i="1"/>
  <c r="DK423" i="1"/>
  <c r="DL423" i="1"/>
  <c r="DM423" i="1"/>
  <c r="DN423" i="1"/>
  <c r="DO423" i="1"/>
  <c r="DP423" i="1"/>
  <c r="DQ423" i="1"/>
  <c r="DR423" i="1"/>
  <c r="DS423" i="1"/>
  <c r="DT423" i="1"/>
  <c r="DU423" i="1"/>
  <c r="DV423" i="1"/>
  <c r="DW423" i="1"/>
  <c r="DX423" i="1"/>
  <c r="DY423" i="1"/>
  <c r="DZ423" i="1"/>
  <c r="EA423" i="1"/>
  <c r="EB423" i="1"/>
  <c r="EC423" i="1"/>
  <c r="ED423" i="1"/>
  <c r="EE423" i="1"/>
  <c r="EF423" i="1"/>
  <c r="EG423" i="1"/>
  <c r="EH423" i="1"/>
  <c r="EI423" i="1"/>
  <c r="EJ423" i="1"/>
  <c r="EK423" i="1"/>
  <c r="EL423" i="1"/>
  <c r="EM423" i="1"/>
  <c r="EN423" i="1"/>
  <c r="EO423" i="1"/>
  <c r="EP423" i="1"/>
  <c r="EQ423" i="1"/>
  <c r="ER423" i="1"/>
  <c r="ES423" i="1"/>
  <c r="ET423" i="1"/>
  <c r="EU423" i="1"/>
  <c r="EV423" i="1"/>
  <c r="EW423" i="1"/>
  <c r="EX423" i="1"/>
  <c r="EY423" i="1"/>
  <c r="EZ423" i="1"/>
  <c r="FA423" i="1"/>
  <c r="FB423" i="1"/>
  <c r="FC423" i="1"/>
  <c r="FD423" i="1"/>
  <c r="FE423" i="1"/>
  <c r="FF423" i="1"/>
  <c r="FG423" i="1"/>
  <c r="FH423" i="1"/>
  <c r="FI423" i="1"/>
  <c r="FJ423" i="1"/>
  <c r="FK423" i="1"/>
  <c r="FL423" i="1"/>
  <c r="FM423" i="1"/>
  <c r="FN423" i="1"/>
  <c r="FO423" i="1"/>
  <c r="FP423" i="1"/>
  <c r="FQ423" i="1"/>
  <c r="FR423" i="1"/>
  <c r="FS423" i="1"/>
  <c r="FT423" i="1"/>
  <c r="FU423" i="1"/>
  <c r="FV423" i="1"/>
  <c r="FW423" i="1"/>
  <c r="FX423" i="1"/>
  <c r="FY423" i="1"/>
  <c r="FZ423" i="1"/>
  <c r="GA423" i="1"/>
  <c r="GB423" i="1"/>
  <c r="GC423" i="1"/>
  <c r="GD423" i="1"/>
  <c r="GE423" i="1"/>
  <c r="GF423" i="1"/>
  <c r="GG423" i="1"/>
  <c r="GH423" i="1"/>
  <c r="GI423" i="1"/>
  <c r="GJ423" i="1"/>
  <c r="GK423" i="1"/>
  <c r="GL423" i="1"/>
  <c r="GM423" i="1"/>
  <c r="GN423" i="1"/>
  <c r="GO423" i="1"/>
  <c r="GP423" i="1"/>
  <c r="GQ423" i="1"/>
  <c r="GR423" i="1"/>
  <c r="GS423" i="1"/>
  <c r="GT423" i="1"/>
  <c r="GU423" i="1"/>
  <c r="GV423" i="1"/>
  <c r="GW423" i="1"/>
  <c r="GX423" i="1"/>
  <c r="C425" i="1"/>
  <c r="D425" i="1"/>
  <c r="I425" i="1"/>
  <c r="AC425" i="1"/>
  <c r="AE425" i="1"/>
  <c r="AD425" i="1" s="1"/>
  <c r="AF425" i="1"/>
  <c r="CT425" i="1" s="1"/>
  <c r="S425" i="1" s="1"/>
  <c r="K734" i="5" s="1"/>
  <c r="AG425" i="1"/>
  <c r="CU425" i="1" s="1"/>
  <c r="AH425" i="1"/>
  <c r="AI425" i="1"/>
  <c r="CW425" i="1" s="1"/>
  <c r="V425" i="1" s="1"/>
  <c r="AJ425" i="1"/>
  <c r="CV425" i="1"/>
  <c r="CX425" i="1"/>
  <c r="W425" i="1" s="1"/>
  <c r="FR425" i="1"/>
  <c r="GL425" i="1"/>
  <c r="GO425" i="1"/>
  <c r="GP425" i="1"/>
  <c r="GV425" i="1"/>
  <c r="HC425" i="1" s="1"/>
  <c r="GX425" i="1" s="1"/>
  <c r="I426" i="1"/>
  <c r="E739" i="5" s="1"/>
  <c r="AC426" i="1"/>
  <c r="AE426" i="1"/>
  <c r="AD426" i="1" s="1"/>
  <c r="CR426" i="1" s="1"/>
  <c r="Q426" i="1" s="1"/>
  <c r="AF426" i="1"/>
  <c r="AG426" i="1"/>
  <c r="CU426" i="1" s="1"/>
  <c r="T426" i="1" s="1"/>
  <c r="AH426" i="1"/>
  <c r="CV426" i="1" s="1"/>
  <c r="AI426" i="1"/>
  <c r="AJ426" i="1"/>
  <c r="CX426" i="1" s="1"/>
  <c r="W426" i="1" s="1"/>
  <c r="CQ426" i="1"/>
  <c r="CS426" i="1"/>
  <c r="CW426" i="1"/>
  <c r="V426" i="1" s="1"/>
  <c r="FR426" i="1"/>
  <c r="GL426" i="1"/>
  <c r="GN426" i="1"/>
  <c r="GP426" i="1"/>
  <c r="GV426" i="1"/>
  <c r="HC426" i="1" s="1"/>
  <c r="GX426" i="1" s="1"/>
  <c r="C427" i="1"/>
  <c r="D427" i="1"/>
  <c r="I427" i="1"/>
  <c r="AC427" i="1"/>
  <c r="AE427" i="1"/>
  <c r="AF427" i="1"/>
  <c r="CT427" i="1" s="1"/>
  <c r="S427" i="1" s="1"/>
  <c r="K743" i="5" s="1"/>
  <c r="AG427" i="1"/>
  <c r="CU427" i="1" s="1"/>
  <c r="AH427" i="1"/>
  <c r="AI427" i="1"/>
  <c r="CW427" i="1" s="1"/>
  <c r="V427" i="1" s="1"/>
  <c r="AJ427" i="1"/>
  <c r="CV427" i="1"/>
  <c r="CX427" i="1"/>
  <c r="W427" i="1" s="1"/>
  <c r="FR427" i="1"/>
  <c r="GL427" i="1"/>
  <c r="GN427" i="1"/>
  <c r="GP427" i="1"/>
  <c r="GV427" i="1"/>
  <c r="HC427" i="1" s="1"/>
  <c r="GX427" i="1" s="1"/>
  <c r="I428" i="1"/>
  <c r="AC428" i="1"/>
  <c r="AE428" i="1"/>
  <c r="AD428" i="1" s="1"/>
  <c r="CR428" i="1" s="1"/>
  <c r="AF428" i="1"/>
  <c r="AG428" i="1"/>
  <c r="CU428" i="1" s="1"/>
  <c r="AH428" i="1"/>
  <c r="CV428" i="1" s="1"/>
  <c r="AI428" i="1"/>
  <c r="AJ428" i="1"/>
  <c r="CX428" i="1" s="1"/>
  <c r="CQ428" i="1"/>
  <c r="CS428" i="1"/>
  <c r="CW428" i="1"/>
  <c r="FR428" i="1"/>
  <c r="GL428" i="1"/>
  <c r="GN428" i="1"/>
  <c r="GP428" i="1"/>
  <c r="GV428" i="1"/>
  <c r="HC428" i="1" s="1"/>
  <c r="I429" i="1"/>
  <c r="AC429" i="1"/>
  <c r="H752" i="5" s="1"/>
  <c r="AE429" i="1"/>
  <c r="AF429" i="1"/>
  <c r="AG429" i="1"/>
  <c r="CU429" i="1" s="1"/>
  <c r="T429" i="1" s="1"/>
  <c r="AH429" i="1"/>
  <c r="AI429" i="1"/>
  <c r="CW429" i="1" s="1"/>
  <c r="V429" i="1" s="1"/>
  <c r="AJ429" i="1"/>
  <c r="CT429" i="1"/>
  <c r="S429" i="1" s="1"/>
  <c r="CV429" i="1"/>
  <c r="U429" i="1" s="1"/>
  <c r="L754" i="5" s="1"/>
  <c r="Q754" i="5" s="1"/>
  <c r="CX429" i="1"/>
  <c r="W429" i="1" s="1"/>
  <c r="FR429" i="1"/>
  <c r="GL429" i="1"/>
  <c r="GN429" i="1"/>
  <c r="GP429" i="1"/>
  <c r="GV429" i="1"/>
  <c r="HC429" i="1"/>
  <c r="GX429" i="1" s="1"/>
  <c r="C430" i="1"/>
  <c r="D430" i="1"/>
  <c r="I430" i="1"/>
  <c r="AC430" i="1"/>
  <c r="H760" i="5" s="1"/>
  <c r="AD430" i="1"/>
  <c r="AE430" i="1"/>
  <c r="AF430" i="1"/>
  <c r="AG430" i="1"/>
  <c r="CU430" i="1" s="1"/>
  <c r="AH430" i="1"/>
  <c r="CV430" i="1" s="1"/>
  <c r="AI430" i="1"/>
  <c r="AJ430" i="1"/>
  <c r="CX430" i="1" s="1"/>
  <c r="CQ430" i="1"/>
  <c r="P430" i="1" s="1"/>
  <c r="K760" i="5" s="1"/>
  <c r="CS430" i="1"/>
  <c r="R430" i="1" s="1"/>
  <c r="K759" i="5" s="1"/>
  <c r="CW430" i="1"/>
  <c r="FR430" i="1"/>
  <c r="GL430" i="1"/>
  <c r="GN430" i="1"/>
  <c r="GP430" i="1"/>
  <c r="GV430" i="1"/>
  <c r="HC430" i="1" s="1"/>
  <c r="AC431" i="1"/>
  <c r="AE431" i="1"/>
  <c r="AF431" i="1"/>
  <c r="AG431" i="1"/>
  <c r="CU431" i="1" s="1"/>
  <c r="AH431" i="1"/>
  <c r="AI431" i="1"/>
  <c r="CW431" i="1" s="1"/>
  <c r="AJ431" i="1"/>
  <c r="CX431" i="1" s="1"/>
  <c r="CV431" i="1"/>
  <c r="FR431" i="1"/>
  <c r="GL431" i="1"/>
  <c r="GN431" i="1"/>
  <c r="GP431" i="1"/>
  <c r="GV431" i="1"/>
  <c r="HC431" i="1" s="1"/>
  <c r="C432" i="1"/>
  <c r="D432" i="1"/>
  <c r="I432" i="1"/>
  <c r="AC432" i="1"/>
  <c r="AE432" i="1"/>
  <c r="AF432" i="1"/>
  <c r="AG432" i="1"/>
  <c r="CU432" i="1" s="1"/>
  <c r="AH432" i="1"/>
  <c r="CV432" i="1" s="1"/>
  <c r="AI432" i="1"/>
  <c r="AJ432" i="1"/>
  <c r="CX432" i="1" s="1"/>
  <c r="W432" i="1" s="1"/>
  <c r="CQ432" i="1"/>
  <c r="CS432" i="1"/>
  <c r="CW432" i="1"/>
  <c r="V432" i="1" s="1"/>
  <c r="FR432" i="1"/>
  <c r="GL432" i="1"/>
  <c r="GN432" i="1"/>
  <c r="GP432" i="1"/>
  <c r="GV432" i="1"/>
  <c r="HC432" i="1" s="1"/>
  <c r="AC433" i="1"/>
  <c r="AE433" i="1"/>
  <c r="AF433" i="1"/>
  <c r="CT433" i="1" s="1"/>
  <c r="AG433" i="1"/>
  <c r="CU433" i="1" s="1"/>
  <c r="AH433" i="1"/>
  <c r="AI433" i="1"/>
  <c r="CW433" i="1" s="1"/>
  <c r="AJ433" i="1"/>
  <c r="CV433" i="1"/>
  <c r="CX433" i="1"/>
  <c r="FR433" i="1"/>
  <c r="GL433" i="1"/>
  <c r="GO433" i="1"/>
  <c r="GP433" i="1"/>
  <c r="GV433" i="1"/>
  <c r="HC433" i="1" s="1"/>
  <c r="AC434" i="1"/>
  <c r="AD434" i="1"/>
  <c r="AE434" i="1"/>
  <c r="AF434" i="1"/>
  <c r="AG434" i="1"/>
  <c r="AH434" i="1"/>
  <c r="CV434" i="1" s="1"/>
  <c r="AI434" i="1"/>
  <c r="CW434" i="1" s="1"/>
  <c r="AJ434" i="1"/>
  <c r="CX434" i="1" s="1"/>
  <c r="CQ434" i="1"/>
  <c r="CS434" i="1"/>
  <c r="CU434" i="1"/>
  <c r="FR434" i="1"/>
  <c r="GL434" i="1"/>
  <c r="GO434" i="1"/>
  <c r="GP434" i="1"/>
  <c r="GV434" i="1"/>
  <c r="HC434" i="1" s="1"/>
  <c r="C435" i="1"/>
  <c r="D435" i="1"/>
  <c r="I435" i="1"/>
  <c r="AC435" i="1"/>
  <c r="H783" i="5" s="1"/>
  <c r="AE435" i="1"/>
  <c r="H782" i="5" s="1"/>
  <c r="R782" i="5" s="1"/>
  <c r="AF435" i="1"/>
  <c r="CT435" i="1" s="1"/>
  <c r="S435" i="1" s="1"/>
  <c r="K780" i="5" s="1"/>
  <c r="AG435" i="1"/>
  <c r="CU435" i="1" s="1"/>
  <c r="T435" i="1" s="1"/>
  <c r="AH435" i="1"/>
  <c r="AI435" i="1"/>
  <c r="CW435" i="1" s="1"/>
  <c r="V435" i="1" s="1"/>
  <c r="AJ435" i="1"/>
  <c r="CV435" i="1"/>
  <c r="U435" i="1" s="1"/>
  <c r="CX435" i="1"/>
  <c r="W435" i="1" s="1"/>
  <c r="FR435" i="1"/>
  <c r="GL435" i="1"/>
  <c r="GN435" i="1"/>
  <c r="GP435" i="1"/>
  <c r="GV435" i="1"/>
  <c r="HC435" i="1" s="1"/>
  <c r="GX435" i="1" s="1"/>
  <c r="C436" i="1"/>
  <c r="D436" i="1"/>
  <c r="I436" i="1"/>
  <c r="AC436" i="1"/>
  <c r="H793" i="5" s="1"/>
  <c r="AD436" i="1"/>
  <c r="AE436" i="1"/>
  <c r="H792" i="5" s="1"/>
  <c r="R792" i="5" s="1"/>
  <c r="AF436" i="1"/>
  <c r="AG436" i="1"/>
  <c r="CU436" i="1" s="1"/>
  <c r="T436" i="1" s="1"/>
  <c r="AH436" i="1"/>
  <c r="CV436" i="1" s="1"/>
  <c r="AI436" i="1"/>
  <c r="CW436" i="1" s="1"/>
  <c r="V436" i="1" s="1"/>
  <c r="AJ436" i="1"/>
  <c r="CX436" i="1" s="1"/>
  <c r="CQ436" i="1"/>
  <c r="P436" i="1" s="1"/>
  <c r="K793" i="5" s="1"/>
  <c r="CS436" i="1"/>
  <c r="R436" i="1" s="1"/>
  <c r="K792" i="5" s="1"/>
  <c r="FR436" i="1"/>
  <c r="GL436" i="1"/>
  <c r="GN436" i="1"/>
  <c r="GP436" i="1"/>
  <c r="GV436" i="1"/>
  <c r="HC436" i="1" s="1"/>
  <c r="GX436" i="1" s="1"/>
  <c r="I437" i="1"/>
  <c r="AC437" i="1"/>
  <c r="AE437" i="1"/>
  <c r="AF437" i="1"/>
  <c r="CT437" i="1" s="1"/>
  <c r="S437" i="1" s="1"/>
  <c r="AG437" i="1"/>
  <c r="CU437" i="1" s="1"/>
  <c r="T437" i="1" s="1"/>
  <c r="AH437" i="1"/>
  <c r="AI437" i="1"/>
  <c r="CW437" i="1" s="1"/>
  <c r="V437" i="1" s="1"/>
  <c r="AJ437" i="1"/>
  <c r="CV437" i="1"/>
  <c r="U437" i="1" s="1"/>
  <c r="L800" i="5" s="1"/>
  <c r="Q800" i="5" s="1"/>
  <c r="CX437" i="1"/>
  <c r="W437" i="1" s="1"/>
  <c r="FR437" i="1"/>
  <c r="GL437" i="1"/>
  <c r="GN437" i="1"/>
  <c r="GP437" i="1"/>
  <c r="GV437" i="1"/>
  <c r="HC437" i="1" s="1"/>
  <c r="GX437" i="1" s="1"/>
  <c r="C438" i="1"/>
  <c r="D438" i="1"/>
  <c r="I438" i="1"/>
  <c r="AC438" i="1"/>
  <c r="H806" i="5" s="1"/>
  <c r="AD438" i="1"/>
  <c r="AE438" i="1"/>
  <c r="H805" i="5" s="1"/>
  <c r="R805" i="5" s="1"/>
  <c r="AF438" i="1"/>
  <c r="AG438" i="1"/>
  <c r="CU438" i="1" s="1"/>
  <c r="T438" i="1" s="1"/>
  <c r="AH438" i="1"/>
  <c r="CV438" i="1" s="1"/>
  <c r="AI438" i="1"/>
  <c r="CW438" i="1" s="1"/>
  <c r="V438" i="1" s="1"/>
  <c r="AJ438" i="1"/>
  <c r="CX438" i="1" s="1"/>
  <c r="CS438" i="1"/>
  <c r="R438" i="1" s="1"/>
  <c r="K805" i="5" s="1"/>
  <c r="FR438" i="1"/>
  <c r="GL438" i="1"/>
  <c r="GN438" i="1"/>
  <c r="GP438" i="1"/>
  <c r="GV438" i="1"/>
  <c r="HC438" i="1" s="1"/>
  <c r="GX438" i="1" s="1"/>
  <c r="AC439" i="1"/>
  <c r="AE439" i="1"/>
  <c r="AF439" i="1"/>
  <c r="AG439" i="1"/>
  <c r="CU439" i="1" s="1"/>
  <c r="AH439" i="1"/>
  <c r="AI439" i="1"/>
  <c r="CW439" i="1" s="1"/>
  <c r="AJ439" i="1"/>
  <c r="CX439" i="1" s="1"/>
  <c r="CV439" i="1"/>
  <c r="FR439" i="1"/>
  <c r="GL439" i="1"/>
  <c r="GN439" i="1"/>
  <c r="GP439" i="1"/>
  <c r="GV439" i="1"/>
  <c r="HC439" i="1" s="1"/>
  <c r="C440" i="1"/>
  <c r="D440" i="1"/>
  <c r="I440" i="1"/>
  <c r="AC440" i="1"/>
  <c r="AD440" i="1"/>
  <c r="AE440" i="1"/>
  <c r="AF440" i="1"/>
  <c r="AG440" i="1"/>
  <c r="AH440" i="1"/>
  <c r="CV440" i="1" s="1"/>
  <c r="U440" i="1" s="1"/>
  <c r="AI440" i="1"/>
  <c r="CW440" i="1" s="1"/>
  <c r="V440" i="1" s="1"/>
  <c r="AJ440" i="1"/>
  <c r="CX440" i="1" s="1"/>
  <c r="CQ440" i="1"/>
  <c r="CS440" i="1"/>
  <c r="R440" i="1" s="1"/>
  <c r="K816" i="5" s="1"/>
  <c r="CU440" i="1"/>
  <c r="T440" i="1" s="1"/>
  <c r="FR440" i="1"/>
  <c r="GL440" i="1"/>
  <c r="GN440" i="1"/>
  <c r="GP440" i="1"/>
  <c r="GV440" i="1"/>
  <c r="HC440" i="1" s="1"/>
  <c r="GX440" i="1" s="1"/>
  <c r="AC441" i="1"/>
  <c r="AE441" i="1"/>
  <c r="AF441" i="1"/>
  <c r="AG441" i="1"/>
  <c r="CU441" i="1" s="1"/>
  <c r="AH441" i="1"/>
  <c r="AI441" i="1"/>
  <c r="CW441" i="1" s="1"/>
  <c r="AJ441" i="1"/>
  <c r="CX441" i="1" s="1"/>
  <c r="CV441" i="1"/>
  <c r="FR441" i="1"/>
  <c r="GL441" i="1"/>
  <c r="GN441" i="1"/>
  <c r="GP441" i="1"/>
  <c r="GV441" i="1"/>
  <c r="HC441" i="1" s="1"/>
  <c r="C442" i="1"/>
  <c r="D442" i="1"/>
  <c r="I442" i="1"/>
  <c r="AC442" i="1"/>
  <c r="AD442" i="1"/>
  <c r="AE442" i="1"/>
  <c r="AF442" i="1"/>
  <c r="AG442" i="1"/>
  <c r="AH442" i="1"/>
  <c r="CV442" i="1" s="1"/>
  <c r="U442" i="1" s="1"/>
  <c r="AI442" i="1"/>
  <c r="CW442" i="1" s="1"/>
  <c r="V442" i="1" s="1"/>
  <c r="AJ442" i="1"/>
  <c r="CX442" i="1" s="1"/>
  <c r="CQ442" i="1"/>
  <c r="CS442" i="1"/>
  <c r="R442" i="1" s="1"/>
  <c r="K827" i="5" s="1"/>
  <c r="CU442" i="1"/>
  <c r="T442" i="1" s="1"/>
  <c r="FR442" i="1"/>
  <c r="GL442" i="1"/>
  <c r="GN442" i="1"/>
  <c r="GP442" i="1"/>
  <c r="GV442" i="1"/>
  <c r="HC442" i="1" s="1"/>
  <c r="GX442" i="1" s="1"/>
  <c r="AC443" i="1"/>
  <c r="AE443" i="1"/>
  <c r="AF443" i="1"/>
  <c r="AG443" i="1"/>
  <c r="CU443" i="1" s="1"/>
  <c r="AH443" i="1"/>
  <c r="AI443" i="1"/>
  <c r="CW443" i="1" s="1"/>
  <c r="AJ443" i="1"/>
  <c r="CX443" i="1" s="1"/>
  <c r="CV443" i="1"/>
  <c r="FR443" i="1"/>
  <c r="GL443" i="1"/>
  <c r="GN443" i="1"/>
  <c r="GP443" i="1"/>
  <c r="GV443" i="1"/>
  <c r="HC443" i="1" s="1"/>
  <c r="C444" i="1"/>
  <c r="D444" i="1"/>
  <c r="I444" i="1"/>
  <c r="AC444" i="1"/>
  <c r="AD444" i="1"/>
  <c r="AE444" i="1"/>
  <c r="AF444" i="1"/>
  <c r="AG444" i="1"/>
  <c r="AH444" i="1"/>
  <c r="CV444" i="1" s="1"/>
  <c r="U444" i="1" s="1"/>
  <c r="AI444" i="1"/>
  <c r="CW444" i="1" s="1"/>
  <c r="V444" i="1" s="1"/>
  <c r="AJ444" i="1"/>
  <c r="CX444" i="1" s="1"/>
  <c r="CQ444" i="1"/>
  <c r="CS444" i="1"/>
  <c r="R444" i="1" s="1"/>
  <c r="K838" i="5" s="1"/>
  <c r="CU444" i="1"/>
  <c r="T444" i="1" s="1"/>
  <c r="FR444" i="1"/>
  <c r="GL444" i="1"/>
  <c r="GN444" i="1"/>
  <c r="GP444" i="1"/>
  <c r="GV444" i="1"/>
  <c r="HC444" i="1" s="1"/>
  <c r="GX444" i="1" s="1"/>
  <c r="AC445" i="1"/>
  <c r="AE445" i="1"/>
  <c r="AF445" i="1"/>
  <c r="AG445" i="1"/>
  <c r="CU445" i="1" s="1"/>
  <c r="AH445" i="1"/>
  <c r="AI445" i="1"/>
  <c r="CW445" i="1" s="1"/>
  <c r="AJ445" i="1"/>
  <c r="CX445" i="1" s="1"/>
  <c r="CV445" i="1"/>
  <c r="FR445" i="1"/>
  <c r="GL445" i="1"/>
  <c r="GN445" i="1"/>
  <c r="GP445" i="1"/>
  <c r="GV445" i="1"/>
  <c r="HC445" i="1" s="1"/>
  <c r="C446" i="1"/>
  <c r="D446" i="1"/>
  <c r="I446" i="1"/>
  <c r="AC446" i="1"/>
  <c r="AD446" i="1"/>
  <c r="AE446" i="1"/>
  <c r="AF446" i="1"/>
  <c r="AG446" i="1"/>
  <c r="AH446" i="1"/>
  <c r="CV446" i="1" s="1"/>
  <c r="U446" i="1" s="1"/>
  <c r="AI446" i="1"/>
  <c r="CW446" i="1" s="1"/>
  <c r="V446" i="1" s="1"/>
  <c r="AJ446" i="1"/>
  <c r="CX446" i="1" s="1"/>
  <c r="CQ446" i="1"/>
  <c r="CS446" i="1"/>
  <c r="R446" i="1" s="1"/>
  <c r="K849" i="5" s="1"/>
  <c r="CU446" i="1"/>
  <c r="T446" i="1" s="1"/>
  <c r="FR446" i="1"/>
  <c r="GL446" i="1"/>
  <c r="GN446" i="1"/>
  <c r="GP446" i="1"/>
  <c r="GV446" i="1"/>
  <c r="HC446" i="1" s="1"/>
  <c r="GX446" i="1" s="1"/>
  <c r="B448" i="1"/>
  <c r="B423" i="1" s="1"/>
  <c r="C448" i="1"/>
  <c r="C423" i="1" s="1"/>
  <c r="D448" i="1"/>
  <c r="D423" i="1" s="1"/>
  <c r="F448" i="1"/>
  <c r="F423" i="1" s="1"/>
  <c r="G448" i="1"/>
  <c r="A856" i="5" s="1"/>
  <c r="BC448" i="1"/>
  <c r="BC423" i="1" s="1"/>
  <c r="BX448" i="1"/>
  <c r="BX423" i="1" s="1"/>
  <c r="CK448" i="1"/>
  <c r="CL448" i="1"/>
  <c r="CL423" i="1" s="1"/>
  <c r="D477" i="1"/>
  <c r="E479" i="1"/>
  <c r="Z479" i="1"/>
  <c r="AA479" i="1"/>
  <c r="AM479" i="1"/>
  <c r="AN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CM479" i="1"/>
  <c r="CN479" i="1"/>
  <c r="CO479" i="1"/>
  <c r="CP479" i="1"/>
  <c r="CQ479" i="1"/>
  <c r="CR479" i="1"/>
  <c r="CS479" i="1"/>
  <c r="CT479" i="1"/>
  <c r="CU479" i="1"/>
  <c r="CV479" i="1"/>
  <c r="CW479" i="1"/>
  <c r="CX479" i="1"/>
  <c r="CY479" i="1"/>
  <c r="CZ479" i="1"/>
  <c r="DA479" i="1"/>
  <c r="DB479" i="1"/>
  <c r="DC479" i="1"/>
  <c r="DD479" i="1"/>
  <c r="DE479" i="1"/>
  <c r="DF479" i="1"/>
  <c r="DG479" i="1"/>
  <c r="DH479" i="1"/>
  <c r="DI479" i="1"/>
  <c r="DJ479" i="1"/>
  <c r="DK479" i="1"/>
  <c r="DL479" i="1"/>
  <c r="DM479" i="1"/>
  <c r="DN479" i="1"/>
  <c r="DO479" i="1"/>
  <c r="DP479" i="1"/>
  <c r="DQ479" i="1"/>
  <c r="DR479" i="1"/>
  <c r="DS479" i="1"/>
  <c r="DT479" i="1"/>
  <c r="DU479" i="1"/>
  <c r="DV479" i="1"/>
  <c r="DW479" i="1"/>
  <c r="DX479" i="1"/>
  <c r="DY479" i="1"/>
  <c r="DZ479" i="1"/>
  <c r="EA479" i="1"/>
  <c r="EB479" i="1"/>
  <c r="EC479" i="1"/>
  <c r="ED479" i="1"/>
  <c r="EE479" i="1"/>
  <c r="EF479" i="1"/>
  <c r="EG479" i="1"/>
  <c r="EH479" i="1"/>
  <c r="EI479" i="1"/>
  <c r="EJ479" i="1"/>
  <c r="EK479" i="1"/>
  <c r="EL479" i="1"/>
  <c r="EM479" i="1"/>
  <c r="EN479" i="1"/>
  <c r="EO479" i="1"/>
  <c r="EP479" i="1"/>
  <c r="EQ479" i="1"/>
  <c r="ER479" i="1"/>
  <c r="ES479" i="1"/>
  <c r="ET479" i="1"/>
  <c r="EU479" i="1"/>
  <c r="EV479" i="1"/>
  <c r="EW479" i="1"/>
  <c r="EX479" i="1"/>
  <c r="EY479" i="1"/>
  <c r="EZ479" i="1"/>
  <c r="FA479" i="1"/>
  <c r="FB479" i="1"/>
  <c r="FC479" i="1"/>
  <c r="FD479" i="1"/>
  <c r="FE479" i="1"/>
  <c r="FF479" i="1"/>
  <c r="FG479" i="1"/>
  <c r="FH479" i="1"/>
  <c r="FI479" i="1"/>
  <c r="FJ479" i="1"/>
  <c r="FK479" i="1"/>
  <c r="FL479" i="1"/>
  <c r="FM479" i="1"/>
  <c r="FN479" i="1"/>
  <c r="FO479" i="1"/>
  <c r="FP479" i="1"/>
  <c r="FQ479" i="1"/>
  <c r="FR479" i="1"/>
  <c r="FS479" i="1"/>
  <c r="FT479" i="1"/>
  <c r="FU479" i="1"/>
  <c r="FV479" i="1"/>
  <c r="FW479" i="1"/>
  <c r="FX479" i="1"/>
  <c r="FY479" i="1"/>
  <c r="FZ479" i="1"/>
  <c r="GA479" i="1"/>
  <c r="GB479" i="1"/>
  <c r="GC479" i="1"/>
  <c r="GD479" i="1"/>
  <c r="GE479" i="1"/>
  <c r="GF479" i="1"/>
  <c r="GG479" i="1"/>
  <c r="GH479" i="1"/>
  <c r="GI479" i="1"/>
  <c r="GJ479" i="1"/>
  <c r="GK479" i="1"/>
  <c r="GL479" i="1"/>
  <c r="GM479" i="1"/>
  <c r="GN479" i="1"/>
  <c r="GO479" i="1"/>
  <c r="GP479" i="1"/>
  <c r="GQ479" i="1"/>
  <c r="GR479" i="1"/>
  <c r="GS479" i="1"/>
  <c r="GT479" i="1"/>
  <c r="GU479" i="1"/>
  <c r="GV479" i="1"/>
  <c r="GW479" i="1"/>
  <c r="GX479" i="1"/>
  <c r="C481" i="1"/>
  <c r="D481" i="1"/>
  <c r="I481" i="1"/>
  <c r="AC481" i="1"/>
  <c r="AE481" i="1"/>
  <c r="AF481" i="1"/>
  <c r="CT481" i="1" s="1"/>
  <c r="S481" i="1" s="1"/>
  <c r="K863" i="5" s="1"/>
  <c r="AG481" i="1"/>
  <c r="CU481" i="1" s="1"/>
  <c r="AH481" i="1"/>
  <c r="AI481" i="1"/>
  <c r="CW481" i="1" s="1"/>
  <c r="V481" i="1" s="1"/>
  <c r="AJ481" i="1"/>
  <c r="CV481" i="1"/>
  <c r="U481" i="1" s="1"/>
  <c r="CX481" i="1"/>
  <c r="W481" i="1" s="1"/>
  <c r="FR481" i="1"/>
  <c r="GL481" i="1"/>
  <c r="GO481" i="1"/>
  <c r="GP481" i="1"/>
  <c r="GV481" i="1"/>
  <c r="HC481" i="1" s="1"/>
  <c r="GX481" i="1" s="1"/>
  <c r="I482" i="1"/>
  <c r="E868" i="5" s="1"/>
  <c r="AC482" i="1"/>
  <c r="AD482" i="1"/>
  <c r="AE482" i="1"/>
  <c r="AF482" i="1"/>
  <c r="AG482" i="1"/>
  <c r="AH482" i="1"/>
  <c r="CV482" i="1" s="1"/>
  <c r="U482" i="1" s="1"/>
  <c r="AI482" i="1"/>
  <c r="CW482" i="1" s="1"/>
  <c r="V482" i="1" s="1"/>
  <c r="AJ482" i="1"/>
  <c r="CX482" i="1" s="1"/>
  <c r="CQ482" i="1"/>
  <c r="CR482" i="1"/>
  <c r="Q482" i="1" s="1"/>
  <c r="CS482" i="1"/>
  <c r="R482" i="1" s="1"/>
  <c r="CU482" i="1"/>
  <c r="FR482" i="1"/>
  <c r="GL482" i="1"/>
  <c r="GN482" i="1"/>
  <c r="GP482" i="1"/>
  <c r="GV482" i="1"/>
  <c r="HC482" i="1" s="1"/>
  <c r="C483" i="1"/>
  <c r="D483" i="1"/>
  <c r="I483" i="1"/>
  <c r="AC483" i="1"/>
  <c r="AE483" i="1"/>
  <c r="AF483" i="1"/>
  <c r="AG483" i="1"/>
  <c r="CU483" i="1" s="1"/>
  <c r="AH483" i="1"/>
  <c r="CV483" i="1" s="1"/>
  <c r="U483" i="1" s="1"/>
  <c r="AI483" i="1"/>
  <c r="AJ483" i="1"/>
  <c r="CX483" i="1" s="1"/>
  <c r="CS483" i="1"/>
  <c r="CT483" i="1"/>
  <c r="CW483" i="1"/>
  <c r="V483" i="1" s="1"/>
  <c r="FR483" i="1"/>
  <c r="GL483" i="1"/>
  <c r="GO483" i="1"/>
  <c r="GP483" i="1"/>
  <c r="GV483" i="1"/>
  <c r="HC483" i="1" s="1"/>
  <c r="AC484" i="1"/>
  <c r="AE484" i="1"/>
  <c r="AD484" i="1" s="1"/>
  <c r="CR484" i="1" s="1"/>
  <c r="AF484" i="1"/>
  <c r="AG484" i="1"/>
  <c r="CU484" i="1" s="1"/>
  <c r="AH484" i="1"/>
  <c r="AI484" i="1"/>
  <c r="CW484" i="1" s="1"/>
  <c r="AJ484" i="1"/>
  <c r="CX484" i="1" s="1"/>
  <c r="CV484" i="1"/>
  <c r="FR484" i="1"/>
  <c r="GL484" i="1"/>
  <c r="GO484" i="1"/>
  <c r="GP484" i="1"/>
  <c r="GV484" i="1"/>
  <c r="HC484" i="1" s="1"/>
  <c r="C485" i="1"/>
  <c r="D485" i="1"/>
  <c r="I485" i="1"/>
  <c r="AC485" i="1"/>
  <c r="AE485" i="1"/>
  <c r="H885" i="5" s="1"/>
  <c r="R885" i="5" s="1"/>
  <c r="AF485" i="1"/>
  <c r="AG485" i="1"/>
  <c r="AH485" i="1"/>
  <c r="CV485" i="1" s="1"/>
  <c r="AI485" i="1"/>
  <c r="CW485" i="1" s="1"/>
  <c r="V485" i="1" s="1"/>
  <c r="AJ485" i="1"/>
  <c r="CX485" i="1" s="1"/>
  <c r="CQ485" i="1"/>
  <c r="CU485" i="1"/>
  <c r="T485" i="1" s="1"/>
  <c r="FR485" i="1"/>
  <c r="GL485" i="1"/>
  <c r="GO485" i="1"/>
  <c r="GP485" i="1"/>
  <c r="GV485" i="1"/>
  <c r="HC485" i="1" s="1"/>
  <c r="C486" i="1"/>
  <c r="D486" i="1"/>
  <c r="I486" i="1"/>
  <c r="U486" i="1" s="1"/>
  <c r="AC486" i="1"/>
  <c r="AE486" i="1"/>
  <c r="H895" i="5" s="1"/>
  <c r="R895" i="5" s="1"/>
  <c r="AF486" i="1"/>
  <c r="CT486" i="1" s="1"/>
  <c r="S486" i="1" s="1"/>
  <c r="K893" i="5" s="1"/>
  <c r="AG486" i="1"/>
  <c r="CU486" i="1" s="1"/>
  <c r="AH486" i="1"/>
  <c r="AI486" i="1"/>
  <c r="CW486" i="1" s="1"/>
  <c r="V486" i="1" s="1"/>
  <c r="AJ486" i="1"/>
  <c r="CV486" i="1"/>
  <c r="CX486" i="1"/>
  <c r="W486" i="1" s="1"/>
  <c r="FR486" i="1"/>
  <c r="GL486" i="1"/>
  <c r="GO486" i="1"/>
  <c r="GP486" i="1"/>
  <c r="GV486" i="1"/>
  <c r="HC486" i="1" s="1"/>
  <c r="GX486" i="1" s="1"/>
  <c r="C487" i="1"/>
  <c r="D487" i="1"/>
  <c r="I487" i="1"/>
  <c r="AC487" i="1"/>
  <c r="AE487" i="1"/>
  <c r="AD487" i="1" s="1"/>
  <c r="AF487" i="1"/>
  <c r="AG487" i="1"/>
  <c r="AH487" i="1"/>
  <c r="CV487" i="1" s="1"/>
  <c r="AI487" i="1"/>
  <c r="CW487" i="1" s="1"/>
  <c r="V487" i="1" s="1"/>
  <c r="AJ487" i="1"/>
  <c r="CX487" i="1" s="1"/>
  <c r="W487" i="1" s="1"/>
  <c r="CQ487" i="1"/>
  <c r="CU487" i="1"/>
  <c r="FR487" i="1"/>
  <c r="GL487" i="1"/>
  <c r="GO487" i="1"/>
  <c r="GP487" i="1"/>
  <c r="GV487" i="1"/>
  <c r="HC487" i="1" s="1"/>
  <c r="GX487" i="1" s="1"/>
  <c r="C488" i="1"/>
  <c r="D488" i="1"/>
  <c r="I488" i="1"/>
  <c r="E910" i="5" s="1"/>
  <c r="AC488" i="1"/>
  <c r="H914" i="5" s="1"/>
  <c r="AE488" i="1"/>
  <c r="AF488" i="1"/>
  <c r="CT488" i="1" s="1"/>
  <c r="S488" i="1" s="1"/>
  <c r="K911" i="5" s="1"/>
  <c r="AG488" i="1"/>
  <c r="CU488" i="1" s="1"/>
  <c r="AH488" i="1"/>
  <c r="AI488" i="1"/>
  <c r="CW488" i="1" s="1"/>
  <c r="V488" i="1" s="1"/>
  <c r="AJ488" i="1"/>
  <c r="CV488" i="1"/>
  <c r="U488" i="1" s="1"/>
  <c r="CX488" i="1"/>
  <c r="W488" i="1" s="1"/>
  <c r="FR488" i="1"/>
  <c r="GL488" i="1"/>
  <c r="GO488" i="1"/>
  <c r="GP488" i="1"/>
  <c r="GV488" i="1"/>
  <c r="HC488" i="1"/>
  <c r="GX488" i="1" s="1"/>
  <c r="C489" i="1"/>
  <c r="D489" i="1"/>
  <c r="I489" i="1"/>
  <c r="E919" i="5" s="1"/>
  <c r="P489" i="1"/>
  <c r="K922" i="5" s="1"/>
  <c r="AC489" i="1"/>
  <c r="H922" i="5" s="1"/>
  <c r="AD489" i="1"/>
  <c r="H921" i="5" s="1"/>
  <c r="AE489" i="1"/>
  <c r="AF489" i="1"/>
  <c r="AG489" i="1"/>
  <c r="CU489" i="1" s="1"/>
  <c r="T489" i="1" s="1"/>
  <c r="AH489" i="1"/>
  <c r="CV489" i="1" s="1"/>
  <c r="U489" i="1" s="1"/>
  <c r="AI489" i="1"/>
  <c r="AJ489" i="1"/>
  <c r="CX489" i="1" s="1"/>
  <c r="W489" i="1" s="1"/>
  <c r="CQ489" i="1"/>
  <c r="CS489" i="1"/>
  <c r="R489" i="1" s="1"/>
  <c r="CW489" i="1"/>
  <c r="V489" i="1" s="1"/>
  <c r="FR489" i="1"/>
  <c r="GL489" i="1"/>
  <c r="GO489" i="1"/>
  <c r="GP489" i="1"/>
  <c r="GV489" i="1"/>
  <c r="HC489" i="1" s="1"/>
  <c r="GX489" i="1" s="1"/>
  <c r="C490" i="1"/>
  <c r="D490" i="1"/>
  <c r="I490" i="1"/>
  <c r="I491" i="1" s="1"/>
  <c r="E936" i="5" s="1"/>
  <c r="AC490" i="1"/>
  <c r="AE490" i="1"/>
  <c r="AF490" i="1"/>
  <c r="AG490" i="1"/>
  <c r="CU490" i="1" s="1"/>
  <c r="AH490" i="1"/>
  <c r="AI490" i="1"/>
  <c r="CW490" i="1" s="1"/>
  <c r="AJ490" i="1"/>
  <c r="CX490" i="1" s="1"/>
  <c r="W490" i="1" s="1"/>
  <c r="CV490" i="1"/>
  <c r="FR490" i="1"/>
  <c r="GL490" i="1"/>
  <c r="GO490" i="1"/>
  <c r="GP490" i="1"/>
  <c r="GV490" i="1"/>
  <c r="HC490" i="1" s="1"/>
  <c r="GX490" i="1" s="1"/>
  <c r="AC491" i="1"/>
  <c r="CQ491" i="1" s="1"/>
  <c r="AD491" i="1"/>
  <c r="AE491" i="1"/>
  <c r="AF491" i="1"/>
  <c r="AG491" i="1"/>
  <c r="CU491" i="1" s="1"/>
  <c r="AH491" i="1"/>
  <c r="CV491" i="1" s="1"/>
  <c r="AI491" i="1"/>
  <c r="CW491" i="1" s="1"/>
  <c r="V491" i="1" s="1"/>
  <c r="AJ491" i="1"/>
  <c r="CX491" i="1" s="1"/>
  <c r="CS491" i="1"/>
  <c r="FR491" i="1"/>
  <c r="GL491" i="1"/>
  <c r="GO491" i="1"/>
  <c r="GP491" i="1"/>
  <c r="GV491" i="1"/>
  <c r="HC491" i="1" s="1"/>
  <c r="AC492" i="1"/>
  <c r="AE492" i="1"/>
  <c r="AD492" i="1" s="1"/>
  <c r="CR492" i="1" s="1"/>
  <c r="AF492" i="1"/>
  <c r="CT492" i="1" s="1"/>
  <c r="AG492" i="1"/>
  <c r="CU492" i="1" s="1"/>
  <c r="AH492" i="1"/>
  <c r="AI492" i="1"/>
  <c r="CW492" i="1" s="1"/>
  <c r="AJ492" i="1"/>
  <c r="CV492" i="1"/>
  <c r="CX492" i="1"/>
  <c r="FR492" i="1"/>
  <c r="GL492" i="1"/>
  <c r="GN492" i="1"/>
  <c r="GO492" i="1"/>
  <c r="GV492" i="1"/>
  <c r="HC492" i="1" s="1"/>
  <c r="C493" i="1"/>
  <c r="D493" i="1"/>
  <c r="I493" i="1"/>
  <c r="AC493" i="1"/>
  <c r="H944" i="5" s="1"/>
  <c r="AD493" i="1"/>
  <c r="H942" i="5" s="1"/>
  <c r="AE493" i="1"/>
  <c r="H943" i="5" s="1"/>
  <c r="R943" i="5" s="1"/>
  <c r="AF493" i="1"/>
  <c r="AG493" i="1"/>
  <c r="CU493" i="1" s="1"/>
  <c r="T493" i="1" s="1"/>
  <c r="AH493" i="1"/>
  <c r="CV493" i="1" s="1"/>
  <c r="U493" i="1" s="1"/>
  <c r="AI493" i="1"/>
  <c r="CW493" i="1" s="1"/>
  <c r="V493" i="1" s="1"/>
  <c r="AJ493" i="1"/>
  <c r="CX493" i="1" s="1"/>
  <c r="CS493" i="1"/>
  <c r="R493" i="1" s="1"/>
  <c r="K943" i="5" s="1"/>
  <c r="FR493" i="1"/>
  <c r="GL493" i="1"/>
  <c r="GO493" i="1"/>
  <c r="GP493" i="1"/>
  <c r="GV493" i="1"/>
  <c r="HC493" i="1" s="1"/>
  <c r="GX493" i="1" s="1"/>
  <c r="AC494" i="1"/>
  <c r="AE494" i="1"/>
  <c r="AD494" i="1" s="1"/>
  <c r="CR494" i="1" s="1"/>
  <c r="AF494" i="1"/>
  <c r="CT494" i="1" s="1"/>
  <c r="AG494" i="1"/>
  <c r="CU494" i="1" s="1"/>
  <c r="AH494" i="1"/>
  <c r="AI494" i="1"/>
  <c r="CW494" i="1" s="1"/>
  <c r="AJ494" i="1"/>
  <c r="CV494" i="1"/>
  <c r="CX494" i="1"/>
  <c r="FR494" i="1"/>
  <c r="GL494" i="1"/>
  <c r="GN494" i="1"/>
  <c r="GO494" i="1"/>
  <c r="GV494" i="1"/>
  <c r="HC494" i="1" s="1"/>
  <c r="C495" i="1"/>
  <c r="D495" i="1"/>
  <c r="I495" i="1"/>
  <c r="AC495" i="1"/>
  <c r="AD495" i="1"/>
  <c r="H953" i="5" s="1"/>
  <c r="AE495" i="1"/>
  <c r="H954" i="5" s="1"/>
  <c r="R954" i="5" s="1"/>
  <c r="AF495" i="1"/>
  <c r="AG495" i="1"/>
  <c r="AH495" i="1"/>
  <c r="CV495" i="1" s="1"/>
  <c r="U495" i="1" s="1"/>
  <c r="AI495" i="1"/>
  <c r="CW495" i="1" s="1"/>
  <c r="V495" i="1" s="1"/>
  <c r="AJ495" i="1"/>
  <c r="CX495" i="1" s="1"/>
  <c r="CQ495" i="1"/>
  <c r="P495" i="1" s="1"/>
  <c r="K955" i="5" s="1"/>
  <c r="CS495" i="1"/>
  <c r="R495" i="1" s="1"/>
  <c r="K954" i="5" s="1"/>
  <c r="CU495" i="1"/>
  <c r="T495" i="1" s="1"/>
  <c r="FR495" i="1"/>
  <c r="GL495" i="1"/>
  <c r="GO495" i="1"/>
  <c r="GP495" i="1"/>
  <c r="GV495" i="1"/>
  <c r="HC495" i="1" s="1"/>
  <c r="AC496" i="1"/>
  <c r="AE496" i="1"/>
  <c r="AD496" i="1" s="1"/>
  <c r="CR496" i="1" s="1"/>
  <c r="AF496" i="1"/>
  <c r="AG496" i="1"/>
  <c r="CU496" i="1" s="1"/>
  <c r="AH496" i="1"/>
  <c r="AI496" i="1"/>
  <c r="CW496" i="1" s="1"/>
  <c r="AJ496" i="1"/>
  <c r="CT496" i="1"/>
  <c r="CV496" i="1"/>
  <c r="CX496" i="1"/>
  <c r="FR496" i="1"/>
  <c r="GL496" i="1"/>
  <c r="GO496" i="1"/>
  <c r="GP496" i="1"/>
  <c r="GV496" i="1"/>
  <c r="HC496" i="1"/>
  <c r="I497" i="1"/>
  <c r="AC497" i="1"/>
  <c r="AE497" i="1"/>
  <c r="AD497" i="1" s="1"/>
  <c r="CR497" i="1" s="1"/>
  <c r="AF497" i="1"/>
  <c r="AG497" i="1"/>
  <c r="AH497" i="1"/>
  <c r="CV497" i="1" s="1"/>
  <c r="AI497" i="1"/>
  <c r="CW497" i="1" s="1"/>
  <c r="AJ497" i="1"/>
  <c r="CX497" i="1" s="1"/>
  <c r="CQ497" i="1"/>
  <c r="CU497" i="1"/>
  <c r="FR497" i="1"/>
  <c r="GL497" i="1"/>
  <c r="GN497" i="1"/>
  <c r="GO497" i="1"/>
  <c r="GV497" i="1"/>
  <c r="HC497" i="1" s="1"/>
  <c r="AC498" i="1"/>
  <c r="AE498" i="1"/>
  <c r="AF498" i="1"/>
  <c r="AG498" i="1"/>
  <c r="CU498" i="1" s="1"/>
  <c r="AH498" i="1"/>
  <c r="AI498" i="1"/>
  <c r="CW498" i="1" s="1"/>
  <c r="AJ498" i="1"/>
  <c r="CT498" i="1"/>
  <c r="CV498" i="1"/>
  <c r="CX498" i="1"/>
  <c r="FR498" i="1"/>
  <c r="GL498" i="1"/>
  <c r="GO498" i="1"/>
  <c r="GP498" i="1"/>
  <c r="GV498" i="1"/>
  <c r="HC498" i="1" s="1"/>
  <c r="C499" i="1"/>
  <c r="D499" i="1"/>
  <c r="I499" i="1"/>
  <c r="AC499" i="1"/>
  <c r="AD499" i="1"/>
  <c r="AE499" i="1"/>
  <c r="H967" i="5" s="1"/>
  <c r="R967" i="5" s="1"/>
  <c r="AF499" i="1"/>
  <c r="AG499" i="1"/>
  <c r="AH499" i="1"/>
  <c r="CV499" i="1" s="1"/>
  <c r="AI499" i="1"/>
  <c r="CW499" i="1" s="1"/>
  <c r="V499" i="1" s="1"/>
  <c r="AJ499" i="1"/>
  <c r="CX499" i="1" s="1"/>
  <c r="CQ499" i="1"/>
  <c r="CS499" i="1"/>
  <c r="R499" i="1" s="1"/>
  <c r="K967" i="5" s="1"/>
  <c r="CU499" i="1"/>
  <c r="T499" i="1" s="1"/>
  <c r="FR499" i="1"/>
  <c r="GL499" i="1"/>
  <c r="GO499" i="1"/>
  <c r="GP499" i="1"/>
  <c r="GV499" i="1"/>
  <c r="HC499" i="1"/>
  <c r="AC500" i="1"/>
  <c r="AE500" i="1"/>
  <c r="AF500" i="1"/>
  <c r="AG500" i="1"/>
  <c r="CU500" i="1" s="1"/>
  <c r="AH500" i="1"/>
  <c r="AI500" i="1"/>
  <c r="CW500" i="1" s="1"/>
  <c r="AJ500" i="1"/>
  <c r="CX500" i="1" s="1"/>
  <c r="CT500" i="1"/>
  <c r="CV500" i="1"/>
  <c r="FR500" i="1"/>
  <c r="GL500" i="1"/>
  <c r="GO500" i="1"/>
  <c r="GP500" i="1"/>
  <c r="GV500" i="1"/>
  <c r="HC500" i="1" s="1"/>
  <c r="AC501" i="1"/>
  <c r="CQ501" i="1" s="1"/>
  <c r="AD501" i="1"/>
  <c r="AE501" i="1"/>
  <c r="AF501" i="1"/>
  <c r="AG501" i="1"/>
  <c r="CU501" i="1" s="1"/>
  <c r="AH501" i="1"/>
  <c r="CV501" i="1" s="1"/>
  <c r="AI501" i="1"/>
  <c r="AJ501" i="1"/>
  <c r="CX501" i="1" s="1"/>
  <c r="CS501" i="1"/>
  <c r="CW501" i="1"/>
  <c r="FR501" i="1"/>
  <c r="GL501" i="1"/>
  <c r="GN501" i="1"/>
  <c r="GO501" i="1"/>
  <c r="GV501" i="1"/>
  <c r="HC501" i="1" s="1"/>
  <c r="C502" i="1"/>
  <c r="D502" i="1"/>
  <c r="I502" i="1"/>
  <c r="U502" i="1"/>
  <c r="AC502" i="1"/>
  <c r="H980" i="5" s="1"/>
  <c r="AE502" i="1"/>
  <c r="AF502" i="1"/>
  <c r="AG502" i="1"/>
  <c r="CU502" i="1" s="1"/>
  <c r="T502" i="1" s="1"/>
  <c r="AH502" i="1"/>
  <c r="AI502" i="1"/>
  <c r="CW502" i="1" s="1"/>
  <c r="V502" i="1" s="1"/>
  <c r="AJ502" i="1"/>
  <c r="CX502" i="1" s="1"/>
  <c r="W502" i="1" s="1"/>
  <c r="CT502" i="1"/>
  <c r="S502" i="1" s="1"/>
  <c r="K977" i="5" s="1"/>
  <c r="CV502" i="1"/>
  <c r="FR502" i="1"/>
  <c r="GL502" i="1"/>
  <c r="GO502" i="1"/>
  <c r="GP502" i="1"/>
  <c r="GV502" i="1"/>
  <c r="GX502" i="1"/>
  <c r="HC502" i="1"/>
  <c r="I503" i="1"/>
  <c r="E984" i="5" s="1"/>
  <c r="AC503" i="1"/>
  <c r="AD503" i="1"/>
  <c r="AE503" i="1"/>
  <c r="AF503" i="1"/>
  <c r="AG503" i="1"/>
  <c r="AH503" i="1"/>
  <c r="CV503" i="1" s="1"/>
  <c r="U503" i="1" s="1"/>
  <c r="AI503" i="1"/>
  <c r="CW503" i="1" s="1"/>
  <c r="V503" i="1" s="1"/>
  <c r="AJ503" i="1"/>
  <c r="CX503" i="1" s="1"/>
  <c r="W503" i="1" s="1"/>
  <c r="CQ503" i="1"/>
  <c r="P503" i="1" s="1"/>
  <c r="CS503" i="1"/>
  <c r="R503" i="1" s="1"/>
  <c r="CU503" i="1"/>
  <c r="T503" i="1" s="1"/>
  <c r="FR503" i="1"/>
  <c r="GL503" i="1"/>
  <c r="GO503" i="1"/>
  <c r="GP503" i="1"/>
  <c r="GV503" i="1"/>
  <c r="HC503" i="1" s="1"/>
  <c r="GX503" i="1" s="1"/>
  <c r="C504" i="1"/>
  <c r="D504" i="1"/>
  <c r="I504" i="1"/>
  <c r="U504" i="1"/>
  <c r="AC504" i="1"/>
  <c r="H990" i="5" s="1"/>
  <c r="AE504" i="1"/>
  <c r="AF504" i="1"/>
  <c r="AG504" i="1"/>
  <c r="CU504" i="1" s="1"/>
  <c r="T504" i="1" s="1"/>
  <c r="AH504" i="1"/>
  <c r="AI504" i="1"/>
  <c r="CW504" i="1" s="1"/>
  <c r="AJ504" i="1"/>
  <c r="CX504" i="1" s="1"/>
  <c r="W504" i="1" s="1"/>
  <c r="CT504" i="1"/>
  <c r="S504" i="1" s="1"/>
  <c r="K988" i="5" s="1"/>
  <c r="CV504" i="1"/>
  <c r="FR504" i="1"/>
  <c r="GL504" i="1"/>
  <c r="GO504" i="1"/>
  <c r="GP504" i="1"/>
  <c r="GV504" i="1"/>
  <c r="GX504" i="1"/>
  <c r="HC504" i="1"/>
  <c r="I505" i="1"/>
  <c r="AC505" i="1"/>
  <c r="H994" i="5" s="1"/>
  <c r="W994" i="5" s="1"/>
  <c r="AD505" i="1"/>
  <c r="CR505" i="1" s="1"/>
  <c r="Q505" i="1" s="1"/>
  <c r="AE505" i="1"/>
  <c r="AF505" i="1"/>
  <c r="AG505" i="1"/>
  <c r="CU505" i="1" s="1"/>
  <c r="AH505" i="1"/>
  <c r="CV505" i="1" s="1"/>
  <c r="U505" i="1" s="1"/>
  <c r="AI505" i="1"/>
  <c r="AJ505" i="1"/>
  <c r="CX505" i="1" s="1"/>
  <c r="CQ505" i="1"/>
  <c r="P505" i="1" s="1"/>
  <c r="CS505" i="1"/>
  <c r="R505" i="1" s="1"/>
  <c r="CW505" i="1"/>
  <c r="V505" i="1" s="1"/>
  <c r="FR505" i="1"/>
  <c r="GL505" i="1"/>
  <c r="GO505" i="1"/>
  <c r="GP505" i="1"/>
  <c r="GV505" i="1"/>
  <c r="HC505" i="1" s="1"/>
  <c r="I506" i="1"/>
  <c r="E995" i="5" s="1"/>
  <c r="W506" i="1"/>
  <c r="AC506" i="1"/>
  <c r="AE506" i="1"/>
  <c r="AF506" i="1"/>
  <c r="AG506" i="1"/>
  <c r="CU506" i="1" s="1"/>
  <c r="T506" i="1" s="1"/>
  <c r="AH506" i="1"/>
  <c r="AI506" i="1"/>
  <c r="CW506" i="1" s="1"/>
  <c r="V506" i="1" s="1"/>
  <c r="AJ506" i="1"/>
  <c r="CT506" i="1"/>
  <c r="S506" i="1" s="1"/>
  <c r="CV506" i="1"/>
  <c r="U506" i="1" s="1"/>
  <c r="CX506" i="1"/>
  <c r="FR506" i="1"/>
  <c r="GL506" i="1"/>
  <c r="GO506" i="1"/>
  <c r="GP506" i="1"/>
  <c r="GV506" i="1"/>
  <c r="HC506" i="1" s="1"/>
  <c r="GX506" i="1" s="1"/>
  <c r="I507" i="1"/>
  <c r="AC507" i="1"/>
  <c r="AE507" i="1"/>
  <c r="AD507" i="1" s="1"/>
  <c r="CR507" i="1" s="1"/>
  <c r="Q507" i="1" s="1"/>
  <c r="AF507" i="1"/>
  <c r="AG507" i="1"/>
  <c r="AH507" i="1"/>
  <c r="CV507" i="1" s="1"/>
  <c r="AI507" i="1"/>
  <c r="CW507" i="1" s="1"/>
  <c r="V507" i="1" s="1"/>
  <c r="AJ507" i="1"/>
  <c r="CX507" i="1" s="1"/>
  <c r="CQ507" i="1"/>
  <c r="CU507" i="1"/>
  <c r="T507" i="1" s="1"/>
  <c r="FR507" i="1"/>
  <c r="GL507" i="1"/>
  <c r="GO507" i="1"/>
  <c r="GP507" i="1"/>
  <c r="GV507" i="1"/>
  <c r="HC507" i="1" s="1"/>
  <c r="GX507" i="1" s="1"/>
  <c r="B509" i="1"/>
  <c r="B479" i="1" s="1"/>
  <c r="C509" i="1"/>
  <c r="C479" i="1" s="1"/>
  <c r="D509" i="1"/>
  <c r="D479" i="1" s="1"/>
  <c r="F509" i="1"/>
  <c r="F479" i="1" s="1"/>
  <c r="G509" i="1"/>
  <c r="AO509" i="1"/>
  <c r="AO479" i="1" s="1"/>
  <c r="BX509" i="1"/>
  <c r="BX479" i="1" s="1"/>
  <c r="BY509" i="1"/>
  <c r="CK509" i="1"/>
  <c r="CL509" i="1"/>
  <c r="CL479" i="1" s="1"/>
  <c r="D538" i="1"/>
  <c r="E540" i="1"/>
  <c r="Z540" i="1"/>
  <c r="AA540" i="1"/>
  <c r="AM540" i="1"/>
  <c r="AN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CM540" i="1"/>
  <c r="CN540" i="1"/>
  <c r="CO540" i="1"/>
  <c r="CP540" i="1"/>
  <c r="CQ540" i="1"/>
  <c r="CR540" i="1"/>
  <c r="CS540" i="1"/>
  <c r="CT540" i="1"/>
  <c r="CU540" i="1"/>
  <c r="CV540" i="1"/>
  <c r="CW540" i="1"/>
  <c r="CX540" i="1"/>
  <c r="CY540" i="1"/>
  <c r="CZ540" i="1"/>
  <c r="DA540" i="1"/>
  <c r="DB540" i="1"/>
  <c r="DC540" i="1"/>
  <c r="DD540" i="1"/>
  <c r="DE540" i="1"/>
  <c r="DF540" i="1"/>
  <c r="DG540" i="1"/>
  <c r="DH540" i="1"/>
  <c r="DI540" i="1"/>
  <c r="DJ540" i="1"/>
  <c r="DK540" i="1"/>
  <c r="DL540" i="1"/>
  <c r="DM540" i="1"/>
  <c r="DN540" i="1"/>
  <c r="DO540" i="1"/>
  <c r="DP540" i="1"/>
  <c r="DQ540" i="1"/>
  <c r="DR540" i="1"/>
  <c r="DS540" i="1"/>
  <c r="DT540" i="1"/>
  <c r="DU540" i="1"/>
  <c r="DV540" i="1"/>
  <c r="DW540" i="1"/>
  <c r="DX540" i="1"/>
  <c r="DY540" i="1"/>
  <c r="DZ540" i="1"/>
  <c r="EA540" i="1"/>
  <c r="EB540" i="1"/>
  <c r="EC540" i="1"/>
  <c r="ED540" i="1"/>
  <c r="EE540" i="1"/>
  <c r="EF540" i="1"/>
  <c r="EG540" i="1"/>
  <c r="EH540" i="1"/>
  <c r="EI540" i="1"/>
  <c r="EJ540" i="1"/>
  <c r="EK540" i="1"/>
  <c r="EL540" i="1"/>
  <c r="EM540" i="1"/>
  <c r="EN540" i="1"/>
  <c r="EO540" i="1"/>
  <c r="EP540" i="1"/>
  <c r="EQ540" i="1"/>
  <c r="ER540" i="1"/>
  <c r="ES540" i="1"/>
  <c r="ET540" i="1"/>
  <c r="EU540" i="1"/>
  <c r="EV540" i="1"/>
  <c r="EW540" i="1"/>
  <c r="EX540" i="1"/>
  <c r="EY540" i="1"/>
  <c r="EZ540" i="1"/>
  <c r="FA540" i="1"/>
  <c r="FB540" i="1"/>
  <c r="FC540" i="1"/>
  <c r="FD540" i="1"/>
  <c r="FE540" i="1"/>
  <c r="FF540" i="1"/>
  <c r="FG540" i="1"/>
  <c r="FH540" i="1"/>
  <c r="FI540" i="1"/>
  <c r="FJ540" i="1"/>
  <c r="FK540" i="1"/>
  <c r="FL540" i="1"/>
  <c r="FM540" i="1"/>
  <c r="FN540" i="1"/>
  <c r="FO540" i="1"/>
  <c r="FP540" i="1"/>
  <c r="FQ540" i="1"/>
  <c r="FR540" i="1"/>
  <c r="FS540" i="1"/>
  <c r="FT540" i="1"/>
  <c r="FU540" i="1"/>
  <c r="FV540" i="1"/>
  <c r="FW540" i="1"/>
  <c r="FX540" i="1"/>
  <c r="FY540" i="1"/>
  <c r="FZ540" i="1"/>
  <c r="GA540" i="1"/>
  <c r="GB540" i="1"/>
  <c r="GC540" i="1"/>
  <c r="GD540" i="1"/>
  <c r="GE540" i="1"/>
  <c r="GF540" i="1"/>
  <c r="GG540" i="1"/>
  <c r="GH540" i="1"/>
  <c r="GI540" i="1"/>
  <c r="GJ540" i="1"/>
  <c r="GK540" i="1"/>
  <c r="GL540" i="1"/>
  <c r="GM540" i="1"/>
  <c r="GN540" i="1"/>
  <c r="GO540" i="1"/>
  <c r="GP540" i="1"/>
  <c r="GQ540" i="1"/>
  <c r="GR540" i="1"/>
  <c r="GS540" i="1"/>
  <c r="GT540" i="1"/>
  <c r="GU540" i="1"/>
  <c r="GV540" i="1"/>
  <c r="GW540" i="1"/>
  <c r="GX540" i="1"/>
  <c r="C542" i="1"/>
  <c r="D542" i="1"/>
  <c r="I542" i="1"/>
  <c r="AC542" i="1"/>
  <c r="H1009" i="5" s="1"/>
  <c r="AE542" i="1"/>
  <c r="H1008" i="5" s="1"/>
  <c r="R1008" i="5" s="1"/>
  <c r="AF542" i="1"/>
  <c r="AG542" i="1"/>
  <c r="CU542" i="1" s="1"/>
  <c r="AH542" i="1"/>
  <c r="CV542" i="1" s="1"/>
  <c r="U542" i="1" s="1"/>
  <c r="AI542" i="1"/>
  <c r="CW542" i="1" s="1"/>
  <c r="V542" i="1" s="1"/>
  <c r="AJ542" i="1"/>
  <c r="CT542" i="1"/>
  <c r="S542" i="1" s="1"/>
  <c r="K1006" i="5" s="1"/>
  <c r="CX542" i="1"/>
  <c r="W542" i="1" s="1"/>
  <c r="FR542" i="1"/>
  <c r="GL542" i="1"/>
  <c r="GO542" i="1"/>
  <c r="GP542" i="1"/>
  <c r="GV542" i="1"/>
  <c r="HC542" i="1"/>
  <c r="GX542" i="1" s="1"/>
  <c r="I543" i="1"/>
  <c r="E1013" i="5" s="1"/>
  <c r="AC543" i="1"/>
  <c r="AD543" i="1"/>
  <c r="CR543" i="1" s="1"/>
  <c r="Q543" i="1" s="1"/>
  <c r="AE543" i="1"/>
  <c r="AF543" i="1"/>
  <c r="AG543" i="1"/>
  <c r="AH543" i="1"/>
  <c r="CV543" i="1" s="1"/>
  <c r="U543" i="1" s="1"/>
  <c r="AI543" i="1"/>
  <c r="CW543" i="1" s="1"/>
  <c r="V543" i="1" s="1"/>
  <c r="AJ543" i="1"/>
  <c r="CX543" i="1" s="1"/>
  <c r="CQ543" i="1"/>
  <c r="P543" i="1" s="1"/>
  <c r="CS543" i="1"/>
  <c r="R543" i="1" s="1"/>
  <c r="CU543" i="1"/>
  <c r="T543" i="1" s="1"/>
  <c r="FR543" i="1"/>
  <c r="GL543" i="1"/>
  <c r="BZ551" i="1" s="1"/>
  <c r="BZ540" i="1" s="1"/>
  <c r="GO543" i="1"/>
  <c r="GP543" i="1"/>
  <c r="GV543" i="1"/>
  <c r="HC543" i="1" s="1"/>
  <c r="I544" i="1"/>
  <c r="E1014" i="5" s="1"/>
  <c r="AC544" i="1"/>
  <c r="AE544" i="1"/>
  <c r="CS544" i="1" s="1"/>
  <c r="AF544" i="1"/>
  <c r="CT544" i="1" s="1"/>
  <c r="S544" i="1" s="1"/>
  <c r="AG544" i="1"/>
  <c r="CU544" i="1" s="1"/>
  <c r="T544" i="1" s="1"/>
  <c r="AH544" i="1"/>
  <c r="AI544" i="1"/>
  <c r="CW544" i="1" s="1"/>
  <c r="AJ544" i="1"/>
  <c r="CX544" i="1" s="1"/>
  <c r="W544" i="1" s="1"/>
  <c r="CQ544" i="1"/>
  <c r="CV544" i="1"/>
  <c r="U544" i="1" s="1"/>
  <c r="FR544" i="1"/>
  <c r="GL544" i="1"/>
  <c r="GO544" i="1"/>
  <c r="GP544" i="1"/>
  <c r="GV544" i="1"/>
  <c r="HC544" i="1" s="1"/>
  <c r="C545" i="1"/>
  <c r="D545" i="1"/>
  <c r="I545" i="1"/>
  <c r="AC545" i="1"/>
  <c r="AE545" i="1"/>
  <c r="AF545" i="1"/>
  <c r="AG545" i="1"/>
  <c r="CU545" i="1" s="1"/>
  <c r="AH545" i="1"/>
  <c r="AI545" i="1"/>
  <c r="CW545" i="1" s="1"/>
  <c r="AJ545" i="1"/>
  <c r="CX545" i="1" s="1"/>
  <c r="CQ545" i="1"/>
  <c r="P545" i="1" s="1"/>
  <c r="K1020" i="5" s="1"/>
  <c r="CV545" i="1"/>
  <c r="U545" i="1" s="1"/>
  <c r="FR545" i="1"/>
  <c r="GL545" i="1"/>
  <c r="GO545" i="1"/>
  <c r="GP545" i="1"/>
  <c r="GV545" i="1"/>
  <c r="HC545" i="1"/>
  <c r="GX545" i="1" s="1"/>
  <c r="AC546" i="1"/>
  <c r="AE546" i="1"/>
  <c r="AD546" i="1" s="1"/>
  <c r="AB546" i="1" s="1"/>
  <c r="AF546" i="1"/>
  <c r="AG546" i="1"/>
  <c r="CU546" i="1" s="1"/>
  <c r="AH546" i="1"/>
  <c r="CV546" i="1" s="1"/>
  <c r="AI546" i="1"/>
  <c r="AJ546" i="1"/>
  <c r="CX546" i="1" s="1"/>
  <c r="CQ546" i="1"/>
  <c r="CW546" i="1"/>
  <c r="FR546" i="1"/>
  <c r="GL546" i="1"/>
  <c r="GO546" i="1"/>
  <c r="GP546" i="1"/>
  <c r="GV546" i="1"/>
  <c r="HC546" i="1" s="1"/>
  <c r="AC547" i="1"/>
  <c r="AE547" i="1"/>
  <c r="CS547" i="1" s="1"/>
  <c r="AF547" i="1"/>
  <c r="AG547" i="1"/>
  <c r="CU547" i="1" s="1"/>
  <c r="AH547" i="1"/>
  <c r="AI547" i="1"/>
  <c r="CW547" i="1" s="1"/>
  <c r="AJ547" i="1"/>
  <c r="CX547" i="1" s="1"/>
  <c r="CV547" i="1"/>
  <c r="FR547" i="1"/>
  <c r="GL547" i="1"/>
  <c r="GO547" i="1"/>
  <c r="GP547" i="1"/>
  <c r="GV547" i="1"/>
  <c r="HC547" i="1" s="1"/>
  <c r="C548" i="1"/>
  <c r="D548" i="1"/>
  <c r="I548" i="1"/>
  <c r="AC548" i="1"/>
  <c r="AE548" i="1"/>
  <c r="AF548" i="1"/>
  <c r="AG548" i="1"/>
  <c r="CU548" i="1" s="1"/>
  <c r="T548" i="1" s="1"/>
  <c r="AH548" i="1"/>
  <c r="CV548" i="1" s="1"/>
  <c r="AI548" i="1"/>
  <c r="AJ548" i="1"/>
  <c r="CX548" i="1" s="1"/>
  <c r="W548" i="1" s="1"/>
  <c r="CQ548" i="1"/>
  <c r="CS548" i="1"/>
  <c r="CW548" i="1"/>
  <c r="V548" i="1" s="1"/>
  <c r="FR548" i="1"/>
  <c r="GL548" i="1"/>
  <c r="GO548" i="1"/>
  <c r="GP548" i="1"/>
  <c r="GV548" i="1"/>
  <c r="HC548" i="1" s="1"/>
  <c r="C549" i="1"/>
  <c r="D549" i="1"/>
  <c r="AC549" i="1"/>
  <c r="AE549" i="1"/>
  <c r="AF549" i="1"/>
  <c r="AG549" i="1"/>
  <c r="CU549" i="1" s="1"/>
  <c r="AH549" i="1"/>
  <c r="CV549" i="1" s="1"/>
  <c r="AI549" i="1"/>
  <c r="CW549" i="1" s="1"/>
  <c r="AJ549" i="1"/>
  <c r="CT549" i="1"/>
  <c r="CX549" i="1"/>
  <c r="FR549" i="1"/>
  <c r="GL549" i="1"/>
  <c r="GO549" i="1"/>
  <c r="GP549" i="1"/>
  <c r="GV549" i="1"/>
  <c r="HC549" i="1"/>
  <c r="B551" i="1"/>
  <c r="B540" i="1" s="1"/>
  <c r="C551" i="1"/>
  <c r="C540" i="1" s="1"/>
  <c r="D551" i="1"/>
  <c r="D540" i="1" s="1"/>
  <c r="F551" i="1"/>
  <c r="F540" i="1" s="1"/>
  <c r="G551" i="1"/>
  <c r="BX551" i="1"/>
  <c r="BX540" i="1" s="1"/>
  <c r="CD551" i="1"/>
  <c r="AU551" i="1" s="1"/>
  <c r="CK551" i="1"/>
  <c r="CK540" i="1" s="1"/>
  <c r="CL551" i="1"/>
  <c r="BC551" i="1" s="1"/>
  <c r="B580" i="1"/>
  <c r="B322" i="1" s="1"/>
  <c r="C580" i="1"/>
  <c r="C322" i="1" s="1"/>
  <c r="D580" i="1"/>
  <c r="D322" i="1" s="1"/>
  <c r="F580" i="1"/>
  <c r="F322" i="1" s="1"/>
  <c r="G580" i="1"/>
  <c r="B609" i="1"/>
  <c r="B22" i="1" s="1"/>
  <c r="C609" i="1"/>
  <c r="C22" i="1" s="1"/>
  <c r="D609" i="1"/>
  <c r="D22" i="1" s="1"/>
  <c r="F609" i="1"/>
  <c r="F22" i="1" s="1"/>
  <c r="G609" i="1"/>
  <c r="B638" i="1"/>
  <c r="B18" i="1" s="1"/>
  <c r="C638" i="1"/>
  <c r="C18" i="1" s="1"/>
  <c r="D638" i="1"/>
  <c r="D18" i="1" s="1"/>
  <c r="F638" i="1"/>
  <c r="F18" i="1" s="1"/>
  <c r="G638" i="1"/>
  <c r="CR487" i="1" l="1"/>
  <c r="Q487" i="1" s="1"/>
  <c r="K904" i="5" s="1"/>
  <c r="H904" i="5"/>
  <c r="L1012" i="5"/>
  <c r="L1015" i="5"/>
  <c r="Q1015" i="5" s="1"/>
  <c r="L899" i="5"/>
  <c r="L900" i="5"/>
  <c r="Q900" i="5" s="1"/>
  <c r="W329" i="1"/>
  <c r="T491" i="1"/>
  <c r="P491" i="1"/>
  <c r="U549" i="1"/>
  <c r="S494" i="1"/>
  <c r="L880" i="5"/>
  <c r="Q880" i="5" s="1"/>
  <c r="L878" i="5"/>
  <c r="CR350" i="1"/>
  <c r="Q350" i="1" s="1"/>
  <c r="K681" i="5" s="1"/>
  <c r="H681" i="5"/>
  <c r="T340" i="1"/>
  <c r="CR332" i="1"/>
  <c r="Q332" i="1" s="1"/>
  <c r="K587" i="5" s="1"/>
  <c r="H587" i="5"/>
  <c r="S218" i="1"/>
  <c r="G540" i="1"/>
  <c r="A1046" i="5"/>
  <c r="U1016" i="5"/>
  <c r="S1016" i="5"/>
  <c r="H1017" i="5"/>
  <c r="L993" i="5"/>
  <c r="L997" i="5"/>
  <c r="Q997" i="5" s="1"/>
  <c r="CR499" i="1"/>
  <c r="Q499" i="1" s="1"/>
  <c r="H966" i="5"/>
  <c r="CT489" i="1"/>
  <c r="S489" i="1" s="1"/>
  <c r="H920" i="5"/>
  <c r="U919" i="5"/>
  <c r="H924" i="5" s="1"/>
  <c r="S919" i="5"/>
  <c r="H923" i="5" s="1"/>
  <c r="E881" i="5"/>
  <c r="C882" i="5"/>
  <c r="C846" i="5"/>
  <c r="E845" i="5"/>
  <c r="C835" i="5"/>
  <c r="E834" i="5"/>
  <c r="U832" i="5"/>
  <c r="C824" i="5"/>
  <c r="E823" i="5"/>
  <c r="C813" i="5"/>
  <c r="E812" i="5"/>
  <c r="CQ438" i="1"/>
  <c r="P438" i="1" s="1"/>
  <c r="K806" i="5" s="1"/>
  <c r="CT432" i="1"/>
  <c r="S432" i="1" s="1"/>
  <c r="K768" i="5" s="1"/>
  <c r="U766" i="5"/>
  <c r="S766" i="5"/>
  <c r="H768" i="5"/>
  <c r="E766" i="5"/>
  <c r="C767" i="5"/>
  <c r="X754" i="5"/>
  <c r="G754" i="5"/>
  <c r="O754" i="5" s="1"/>
  <c r="CT428" i="1"/>
  <c r="U750" i="5"/>
  <c r="S750" i="5"/>
  <c r="V428" i="1"/>
  <c r="E750" i="5"/>
  <c r="AD427" i="1"/>
  <c r="H745" i="5"/>
  <c r="R745" i="5" s="1"/>
  <c r="CT426" i="1"/>
  <c r="S426" i="1" s="1"/>
  <c r="CY426" i="1" s="1"/>
  <c r="X426" i="1" s="1"/>
  <c r="T739" i="5" s="1"/>
  <c r="S739" i="5"/>
  <c r="U739" i="5"/>
  <c r="CR425" i="1"/>
  <c r="Q425" i="1" s="1"/>
  <c r="K735" i="5" s="1"/>
  <c r="H735" i="5"/>
  <c r="BY392" i="1"/>
  <c r="AP392" i="1" s="1"/>
  <c r="L712" i="5"/>
  <c r="L713" i="5"/>
  <c r="Q713" i="5" s="1"/>
  <c r="L703" i="5"/>
  <c r="Q703" i="5" s="1"/>
  <c r="L701" i="5"/>
  <c r="H670" i="5"/>
  <c r="U668" i="5"/>
  <c r="H675" i="5" s="1"/>
  <c r="S668" i="5"/>
  <c r="H674" i="5" s="1"/>
  <c r="L676" i="5"/>
  <c r="L677" i="5"/>
  <c r="Q677" i="5" s="1"/>
  <c r="CT346" i="1"/>
  <c r="S346" i="1" s="1"/>
  <c r="K650" i="5" s="1"/>
  <c r="U648" i="5"/>
  <c r="S648" i="5"/>
  <c r="H650" i="5"/>
  <c r="CP346" i="1"/>
  <c r="O346" i="1" s="1"/>
  <c r="K653" i="5"/>
  <c r="L636" i="5"/>
  <c r="L637" i="5"/>
  <c r="Q637" i="5" s="1"/>
  <c r="U342" i="1"/>
  <c r="C617" i="5"/>
  <c r="E616" i="5"/>
  <c r="CT338" i="1"/>
  <c r="S338" i="1" s="1"/>
  <c r="S614" i="5"/>
  <c r="U614" i="5"/>
  <c r="H612" i="5"/>
  <c r="W612" i="5" s="1"/>
  <c r="S604" i="5"/>
  <c r="H606" i="5"/>
  <c r="U604" i="5"/>
  <c r="CT334" i="1"/>
  <c r="S334" i="1" s="1"/>
  <c r="S602" i="5"/>
  <c r="U602" i="5"/>
  <c r="CS333" i="1"/>
  <c r="R333" i="1" s="1"/>
  <c r="K597" i="5" s="1"/>
  <c r="H597" i="5"/>
  <c r="R597" i="5" s="1"/>
  <c r="CT330" i="1"/>
  <c r="S330" i="1" s="1"/>
  <c r="U581" i="5"/>
  <c r="S581" i="5"/>
  <c r="L583" i="5"/>
  <c r="Q583" i="5" s="1"/>
  <c r="L579" i="5"/>
  <c r="CR328" i="1"/>
  <c r="Q328" i="1" s="1"/>
  <c r="K575" i="5" s="1"/>
  <c r="H575" i="5"/>
  <c r="L559" i="5"/>
  <c r="Q559" i="5" s="1"/>
  <c r="L558" i="5"/>
  <c r="CQ260" i="1"/>
  <c r="P260" i="1" s="1"/>
  <c r="H555" i="5"/>
  <c r="L548" i="5"/>
  <c r="L549" i="5"/>
  <c r="Q549" i="5" s="1"/>
  <c r="AB259" i="1"/>
  <c r="H543" i="5"/>
  <c r="CC262" i="1"/>
  <c r="U218" i="1"/>
  <c r="Q217" i="1"/>
  <c r="L507" i="5"/>
  <c r="L510" i="5"/>
  <c r="Q510" i="5" s="1"/>
  <c r="W213" i="1"/>
  <c r="CT213" i="1"/>
  <c r="CQ204" i="1"/>
  <c r="P204" i="1" s="1"/>
  <c r="L458" i="5"/>
  <c r="L460" i="5"/>
  <c r="Q460" i="5" s="1"/>
  <c r="CR203" i="1"/>
  <c r="Q203" i="1" s="1"/>
  <c r="K453" i="5" s="1"/>
  <c r="H453" i="5"/>
  <c r="CR199" i="1"/>
  <c r="Q199" i="1" s="1"/>
  <c r="K432" i="5" s="1"/>
  <c r="H432" i="5"/>
  <c r="CP195" i="1"/>
  <c r="O195" i="1" s="1"/>
  <c r="GM195" i="1" s="1"/>
  <c r="K397" i="5"/>
  <c r="U192" i="1"/>
  <c r="V191" i="1"/>
  <c r="CQ549" i="1"/>
  <c r="P549" i="1" s="1"/>
  <c r="K1040" i="5" s="1"/>
  <c r="H1040" i="5"/>
  <c r="I549" i="1"/>
  <c r="E1036" i="5" s="1"/>
  <c r="E1027" i="5"/>
  <c r="CT546" i="1"/>
  <c r="L962" i="5"/>
  <c r="Q962" i="5" s="1"/>
  <c r="L958" i="5"/>
  <c r="U927" i="5"/>
  <c r="S927" i="5"/>
  <c r="H929" i="5"/>
  <c r="L917" i="5"/>
  <c r="L918" i="5"/>
  <c r="Q918" i="5" s="1"/>
  <c r="L854" i="5"/>
  <c r="Q854" i="5" s="1"/>
  <c r="L853" i="5"/>
  <c r="L842" i="5"/>
  <c r="L844" i="5"/>
  <c r="Q844" i="5" s="1"/>
  <c r="CR442" i="1"/>
  <c r="Q442" i="1" s="1"/>
  <c r="K826" i="5" s="1"/>
  <c r="H826" i="5"/>
  <c r="L822" i="5"/>
  <c r="Q822" i="5" s="1"/>
  <c r="L820" i="5"/>
  <c r="S549" i="1"/>
  <c r="K1037" i="5" s="1"/>
  <c r="T549" i="1"/>
  <c r="H1030" i="5"/>
  <c r="R1030" i="5" s="1"/>
  <c r="V545" i="1"/>
  <c r="AD545" i="1"/>
  <c r="H1018" i="5" s="1"/>
  <c r="H1019" i="5"/>
  <c r="R1019" i="5" s="1"/>
  <c r="V544" i="1"/>
  <c r="R544" i="1"/>
  <c r="GX543" i="1"/>
  <c r="H1013" i="5"/>
  <c r="W1013" i="5" s="1"/>
  <c r="T542" i="1"/>
  <c r="F513" i="1"/>
  <c r="CS507" i="1"/>
  <c r="R507" i="1" s="1"/>
  <c r="U507" i="1"/>
  <c r="U995" i="5"/>
  <c r="S995" i="5"/>
  <c r="CT505" i="1"/>
  <c r="U994" i="5"/>
  <c r="S994" i="5"/>
  <c r="U986" i="5"/>
  <c r="S986" i="5"/>
  <c r="H988" i="5"/>
  <c r="C987" i="5"/>
  <c r="E986" i="5"/>
  <c r="H984" i="5"/>
  <c r="W984" i="5" s="1"/>
  <c r="U975" i="5"/>
  <c r="S975" i="5"/>
  <c r="H981" i="5" s="1"/>
  <c r="H977" i="5"/>
  <c r="E975" i="5"/>
  <c r="C976" i="5"/>
  <c r="CT501" i="1"/>
  <c r="S972" i="5"/>
  <c r="P499" i="1"/>
  <c r="K968" i="5" s="1"/>
  <c r="H968" i="5"/>
  <c r="CS497" i="1"/>
  <c r="R497" i="1" s="1"/>
  <c r="S959" i="5"/>
  <c r="GX495" i="1"/>
  <c r="H955" i="5"/>
  <c r="U494" i="1"/>
  <c r="W493" i="1"/>
  <c r="CT493" i="1"/>
  <c r="S493" i="1" s="1"/>
  <c r="U939" i="5"/>
  <c r="S939" i="5"/>
  <c r="H941" i="5"/>
  <c r="H937" i="5"/>
  <c r="Z937" i="5" s="1"/>
  <c r="W491" i="1"/>
  <c r="CT491" i="1"/>
  <c r="S491" i="1" s="1"/>
  <c r="U936" i="5"/>
  <c r="S936" i="5"/>
  <c r="V490" i="1"/>
  <c r="H931" i="5"/>
  <c r="R931" i="5" s="1"/>
  <c r="T488" i="1"/>
  <c r="CS487" i="1"/>
  <c r="R487" i="1" s="1"/>
  <c r="CY487" i="1" s="1"/>
  <c r="X487" i="1" s="1"/>
  <c r="T901" i="5" s="1"/>
  <c r="K906" i="5" s="1"/>
  <c r="U487" i="1"/>
  <c r="H896" i="5"/>
  <c r="CS485" i="1"/>
  <c r="R485" i="1" s="1"/>
  <c r="K885" i="5" s="1"/>
  <c r="U485" i="1"/>
  <c r="AD485" i="1"/>
  <c r="H884" i="5" s="1"/>
  <c r="W483" i="1"/>
  <c r="S870" i="5"/>
  <c r="H872" i="5"/>
  <c r="U870" i="5"/>
  <c r="H868" i="5"/>
  <c r="X868" i="5" s="1"/>
  <c r="T481" i="1"/>
  <c r="AO448" i="1"/>
  <c r="P446" i="1"/>
  <c r="H850" i="5"/>
  <c r="P444" i="1"/>
  <c r="H839" i="5"/>
  <c r="P442" i="1"/>
  <c r="H828" i="5"/>
  <c r="P440" i="1"/>
  <c r="H817" i="5"/>
  <c r="CT438" i="1"/>
  <c r="H803" i="5"/>
  <c r="U801" i="5"/>
  <c r="S801" i="5"/>
  <c r="H798" i="5"/>
  <c r="CT436" i="1"/>
  <c r="U788" i="5"/>
  <c r="H795" i="5" s="1"/>
  <c r="S788" i="5"/>
  <c r="H794" i="5" s="1"/>
  <c r="H790" i="5"/>
  <c r="L786" i="5"/>
  <c r="L787" i="5"/>
  <c r="Q787" i="5" s="1"/>
  <c r="H770" i="5"/>
  <c r="R770" i="5" s="1"/>
  <c r="CT430" i="1"/>
  <c r="U755" i="5"/>
  <c r="S755" i="5"/>
  <c r="H757" i="5"/>
  <c r="E755" i="5"/>
  <c r="C756" i="5"/>
  <c r="C753" i="5"/>
  <c r="E752" i="5"/>
  <c r="U427" i="1"/>
  <c r="H746" i="5"/>
  <c r="U425" i="1"/>
  <c r="G383" i="1"/>
  <c r="A727" i="5"/>
  <c r="CS390" i="1"/>
  <c r="CT388" i="1"/>
  <c r="S388" i="1" s="1"/>
  <c r="K716" i="5" s="1"/>
  <c r="H716" i="5"/>
  <c r="S714" i="5"/>
  <c r="U714" i="5"/>
  <c r="E714" i="5"/>
  <c r="C715" i="5"/>
  <c r="BZ392" i="1"/>
  <c r="AQ392" i="1" s="1"/>
  <c r="AQ383" i="1" s="1"/>
  <c r="E704" i="5"/>
  <c r="C705" i="5"/>
  <c r="H702" i="5"/>
  <c r="W702" i="5" s="1"/>
  <c r="S693" i="5"/>
  <c r="H699" i="5" s="1"/>
  <c r="H695" i="5"/>
  <c r="U693" i="5"/>
  <c r="C694" i="5"/>
  <c r="E693" i="5"/>
  <c r="AO352" i="1"/>
  <c r="CT350" i="1"/>
  <c r="S350" i="1" s="1"/>
  <c r="K680" i="5" s="1"/>
  <c r="H680" i="5"/>
  <c r="S678" i="5"/>
  <c r="H683" i="5" s="1"/>
  <c r="U678" i="5"/>
  <c r="H684" i="5" s="1"/>
  <c r="E668" i="5"/>
  <c r="C669" i="5"/>
  <c r="W348" i="1"/>
  <c r="CT348" i="1"/>
  <c r="H660" i="5"/>
  <c r="U659" i="5"/>
  <c r="H665" i="5" s="1"/>
  <c r="S659" i="5"/>
  <c r="H664" i="5" s="1"/>
  <c r="I347" i="1"/>
  <c r="C649" i="5"/>
  <c r="E648" i="5"/>
  <c r="CT344" i="1"/>
  <c r="S344" i="1" s="1"/>
  <c r="K639" i="5" s="1"/>
  <c r="H639" i="5"/>
  <c r="U638" i="5"/>
  <c r="S638" i="5"/>
  <c r="I345" i="1"/>
  <c r="S345" i="1" s="1"/>
  <c r="E638" i="5"/>
  <c r="C629" i="5"/>
  <c r="E628" i="5"/>
  <c r="P342" i="1"/>
  <c r="S625" i="5"/>
  <c r="U625" i="5"/>
  <c r="GX340" i="1"/>
  <c r="S616" i="5"/>
  <c r="H618" i="5"/>
  <c r="U616" i="5"/>
  <c r="T338" i="1"/>
  <c r="U337" i="1"/>
  <c r="CQ337" i="1"/>
  <c r="P337" i="1" s="1"/>
  <c r="CP337" i="1" s="1"/>
  <c r="O337" i="1" s="1"/>
  <c r="K613" i="5" s="1"/>
  <c r="H613" i="5"/>
  <c r="Z613" i="5" s="1"/>
  <c r="AB336" i="1"/>
  <c r="U612" i="5"/>
  <c r="S612" i="5"/>
  <c r="T334" i="1"/>
  <c r="L603" i="5"/>
  <c r="Q603" i="5" s="1"/>
  <c r="L601" i="5"/>
  <c r="H598" i="5"/>
  <c r="CS332" i="1"/>
  <c r="R332" i="1" s="1"/>
  <c r="L591" i="5"/>
  <c r="L592" i="5"/>
  <c r="Q592" i="5" s="1"/>
  <c r="CQ331" i="1"/>
  <c r="T330" i="1"/>
  <c r="S580" i="5"/>
  <c r="C551" i="5"/>
  <c r="E550" i="5"/>
  <c r="H545" i="5"/>
  <c r="CS257" i="1"/>
  <c r="AD256" i="1"/>
  <c r="CS255" i="1"/>
  <c r="L528" i="5"/>
  <c r="Q528" i="5" s="1"/>
  <c r="L525" i="5"/>
  <c r="CT253" i="1"/>
  <c r="S517" i="5"/>
  <c r="H519" i="5"/>
  <c r="U517" i="5"/>
  <c r="I254" i="1"/>
  <c r="T254" i="1" s="1"/>
  <c r="C518" i="5"/>
  <c r="E517" i="5"/>
  <c r="BZ220" i="1"/>
  <c r="T218" i="1"/>
  <c r="E499" i="5"/>
  <c r="C500" i="5"/>
  <c r="P215" i="1"/>
  <c r="H497" i="5"/>
  <c r="W497" i="5" s="1"/>
  <c r="AD213" i="1"/>
  <c r="CR213" i="1" s="1"/>
  <c r="Q213" i="1" s="1"/>
  <c r="CS213" i="1"/>
  <c r="GX211" i="1"/>
  <c r="W211" i="1"/>
  <c r="AB211" i="1"/>
  <c r="U484" i="5"/>
  <c r="S484" i="5"/>
  <c r="CS207" i="1"/>
  <c r="R207" i="1" s="1"/>
  <c r="CY207" i="1" s="1"/>
  <c r="X207" i="1" s="1"/>
  <c r="T471" i="5" s="1"/>
  <c r="L473" i="5"/>
  <c r="Q473" i="5" s="1"/>
  <c r="L469" i="5"/>
  <c r="CR205" i="1"/>
  <c r="Q205" i="1" s="1"/>
  <c r="K464" i="5" s="1"/>
  <c r="H464" i="5"/>
  <c r="GX202" i="1"/>
  <c r="V202" i="1"/>
  <c r="Q202" i="1"/>
  <c r="U438" i="5"/>
  <c r="S438" i="5"/>
  <c r="H440" i="5"/>
  <c r="CT200" i="1"/>
  <c r="S200" i="1" s="1"/>
  <c r="K440" i="5" s="1"/>
  <c r="C373" i="5"/>
  <c r="E372" i="5"/>
  <c r="L365" i="5"/>
  <c r="Q365" i="5" s="1"/>
  <c r="L363" i="5"/>
  <c r="V136" i="1"/>
  <c r="E250" i="5"/>
  <c r="L240" i="5"/>
  <c r="Q240" i="5" s="1"/>
  <c r="L238" i="5"/>
  <c r="V94" i="1"/>
  <c r="L205" i="5"/>
  <c r="Q205" i="5" s="1"/>
  <c r="L202" i="5"/>
  <c r="CT548" i="1"/>
  <c r="S548" i="1" s="1"/>
  <c r="K1028" i="5" s="1"/>
  <c r="S1027" i="5"/>
  <c r="H1032" i="5" s="1"/>
  <c r="H1028" i="5"/>
  <c r="U1027" i="5"/>
  <c r="H1033" i="5" s="1"/>
  <c r="L985" i="5"/>
  <c r="Q985" i="5" s="1"/>
  <c r="L983" i="5"/>
  <c r="T496" i="1"/>
  <c r="CQ493" i="1"/>
  <c r="P493" i="1" s="1"/>
  <c r="K944" i="5" s="1"/>
  <c r="GX491" i="1"/>
  <c r="C871" i="5"/>
  <c r="E870" i="5"/>
  <c r="L869" i="5"/>
  <c r="Q869" i="5" s="1"/>
  <c r="L867" i="5"/>
  <c r="CR446" i="1"/>
  <c r="Q446" i="1" s="1"/>
  <c r="K848" i="5" s="1"/>
  <c r="H848" i="5"/>
  <c r="CR444" i="1"/>
  <c r="Q444" i="1" s="1"/>
  <c r="K837" i="5" s="1"/>
  <c r="H837" i="5"/>
  <c r="L831" i="5"/>
  <c r="L833" i="5"/>
  <c r="Q833" i="5" s="1"/>
  <c r="CR440" i="1"/>
  <c r="Q440" i="1" s="1"/>
  <c r="K815" i="5" s="1"/>
  <c r="H815" i="5"/>
  <c r="G18" i="1"/>
  <c r="AF1058" i="5"/>
  <c r="A1058" i="5"/>
  <c r="U1036" i="5"/>
  <c r="H1042" i="5" s="1"/>
  <c r="S1036" i="5"/>
  <c r="H1041" i="5" s="1"/>
  <c r="H1037" i="5"/>
  <c r="R548" i="1"/>
  <c r="K1030" i="5" s="1"/>
  <c r="U548" i="1"/>
  <c r="AD548" i="1"/>
  <c r="CS546" i="1"/>
  <c r="CT545" i="1"/>
  <c r="H1020" i="5"/>
  <c r="GX544" i="1"/>
  <c r="AD544" i="1"/>
  <c r="CR544" i="1" s="1"/>
  <c r="Q544" i="1" s="1"/>
  <c r="W543" i="1"/>
  <c r="CT543" i="1"/>
  <c r="S543" i="1" s="1"/>
  <c r="CP543" i="1" s="1"/>
  <c r="O543" i="1" s="1"/>
  <c r="U1013" i="5"/>
  <c r="S1013" i="5"/>
  <c r="H1006" i="5"/>
  <c r="U1004" i="5"/>
  <c r="H1011" i="5" s="1"/>
  <c r="S1004" i="5"/>
  <c r="BC509" i="1"/>
  <c r="BC479" i="1" s="1"/>
  <c r="H996" i="5"/>
  <c r="W996" i="5" s="1"/>
  <c r="T505" i="1"/>
  <c r="E994" i="5"/>
  <c r="V504" i="1"/>
  <c r="CT503" i="1"/>
  <c r="S503" i="1" s="1"/>
  <c r="CY503" i="1" s="1"/>
  <c r="X503" i="1" s="1"/>
  <c r="T984" i="5" s="1"/>
  <c r="U984" i="5"/>
  <c r="S984" i="5"/>
  <c r="H979" i="5"/>
  <c r="R979" i="5" s="1"/>
  <c r="CT499" i="1"/>
  <c r="H965" i="5"/>
  <c r="U963" i="5"/>
  <c r="S963" i="5"/>
  <c r="S961" i="5"/>
  <c r="P497" i="1"/>
  <c r="H960" i="5"/>
  <c r="Z960" i="5" s="1"/>
  <c r="Q496" i="1"/>
  <c r="W495" i="1"/>
  <c r="CT495" i="1"/>
  <c r="S495" i="1" s="1"/>
  <c r="U950" i="5"/>
  <c r="S950" i="5"/>
  <c r="H952" i="5"/>
  <c r="I494" i="1"/>
  <c r="C940" i="5"/>
  <c r="E939" i="5"/>
  <c r="H932" i="5"/>
  <c r="L926" i="5"/>
  <c r="Q926" i="5" s="1"/>
  <c r="L925" i="5"/>
  <c r="H911" i="5"/>
  <c r="U910" i="5"/>
  <c r="H916" i="5" s="1"/>
  <c r="S910" i="5"/>
  <c r="H915" i="5" s="1"/>
  <c r="P487" i="1"/>
  <c r="K905" i="5" s="1"/>
  <c r="H905" i="5"/>
  <c r="T486" i="1"/>
  <c r="GX485" i="1"/>
  <c r="H886" i="5"/>
  <c r="CQ484" i="1"/>
  <c r="S483" i="1"/>
  <c r="K872" i="5" s="1"/>
  <c r="AD483" i="1"/>
  <c r="H874" i="5"/>
  <c r="R874" i="5" s="1"/>
  <c r="T482" i="1"/>
  <c r="W482" i="1"/>
  <c r="CT482" i="1"/>
  <c r="S482" i="1" s="1"/>
  <c r="CZ482" i="1" s="1"/>
  <c r="Y482" i="1" s="1"/>
  <c r="V868" i="5" s="1"/>
  <c r="S868" i="5"/>
  <c r="U868" i="5"/>
  <c r="S861" i="5"/>
  <c r="H865" i="5" s="1"/>
  <c r="H863" i="5"/>
  <c r="U861" i="5"/>
  <c r="W446" i="1"/>
  <c r="CT446" i="1"/>
  <c r="S446" i="1" s="1"/>
  <c r="S845" i="5"/>
  <c r="H851" i="5" s="1"/>
  <c r="H847" i="5"/>
  <c r="U845" i="5"/>
  <c r="H852" i="5" s="1"/>
  <c r="H843" i="5"/>
  <c r="X843" i="5" s="1"/>
  <c r="W444" i="1"/>
  <c r="CT444" i="1"/>
  <c r="S444" i="1" s="1"/>
  <c r="S834" i="5"/>
  <c r="H836" i="5"/>
  <c r="U834" i="5"/>
  <c r="W442" i="1"/>
  <c r="CT442" i="1"/>
  <c r="S442" i="1" s="1"/>
  <c r="S823" i="5"/>
  <c r="H825" i="5"/>
  <c r="U823" i="5"/>
  <c r="W440" i="1"/>
  <c r="CT440" i="1"/>
  <c r="S440" i="1" s="1"/>
  <c r="S812" i="5"/>
  <c r="H814" i="5"/>
  <c r="U812" i="5"/>
  <c r="C802" i="5"/>
  <c r="E801" i="5"/>
  <c r="E798" i="5"/>
  <c r="C799" i="5"/>
  <c r="E788" i="5"/>
  <c r="C789" i="5"/>
  <c r="C779" i="5"/>
  <c r="E778" i="5"/>
  <c r="CT434" i="1"/>
  <c r="R432" i="1"/>
  <c r="K770" i="5" s="1"/>
  <c r="U432" i="1"/>
  <c r="AD432" i="1"/>
  <c r="H759" i="5"/>
  <c r="R759" i="5" s="1"/>
  <c r="U752" i="5"/>
  <c r="S752" i="5"/>
  <c r="R428" i="1"/>
  <c r="T427" i="1"/>
  <c r="R426" i="1"/>
  <c r="U426" i="1"/>
  <c r="T425" i="1"/>
  <c r="F396" i="1"/>
  <c r="BC392" i="1"/>
  <c r="H724" i="5"/>
  <c r="Z724" i="5" s="1"/>
  <c r="CC392" i="1"/>
  <c r="H718" i="5"/>
  <c r="R718" i="5" s="1"/>
  <c r="H706" i="5"/>
  <c r="U704" i="5"/>
  <c r="H711" i="5" s="1"/>
  <c r="S704" i="5"/>
  <c r="H710" i="5" s="1"/>
  <c r="CT386" i="1"/>
  <c r="S386" i="1" s="1"/>
  <c r="U702" i="5"/>
  <c r="S702" i="5"/>
  <c r="G326" i="1"/>
  <c r="A688" i="5"/>
  <c r="T347" i="1"/>
  <c r="K652" i="5"/>
  <c r="L658" i="5"/>
  <c r="Q658" i="5" s="1"/>
  <c r="L656" i="5"/>
  <c r="CR346" i="1"/>
  <c r="Q346" i="1" s="1"/>
  <c r="K651" i="5" s="1"/>
  <c r="H651" i="5"/>
  <c r="V345" i="1"/>
  <c r="U628" i="5"/>
  <c r="H635" i="5" s="1"/>
  <c r="S628" i="5"/>
  <c r="H634" i="5" s="1"/>
  <c r="H630" i="5"/>
  <c r="AB342" i="1"/>
  <c r="U626" i="5"/>
  <c r="I342" i="1"/>
  <c r="E626" i="5" s="1"/>
  <c r="W341" i="1"/>
  <c r="V341" i="1"/>
  <c r="R341" i="1"/>
  <c r="CT340" i="1"/>
  <c r="S340" i="1" s="1"/>
  <c r="I340" i="1"/>
  <c r="E624" i="5" s="1"/>
  <c r="W339" i="1"/>
  <c r="V339" i="1"/>
  <c r="CR339" i="1"/>
  <c r="Q339" i="1" s="1"/>
  <c r="K619" i="5" s="1"/>
  <c r="H619" i="5"/>
  <c r="R338" i="1"/>
  <c r="CZ338" i="1" s="1"/>
  <c r="Y338" i="1" s="1"/>
  <c r="V614" i="5" s="1"/>
  <c r="U338" i="1"/>
  <c r="AB338" i="1"/>
  <c r="L615" i="5"/>
  <c r="Q615" i="5" s="1"/>
  <c r="L611" i="5"/>
  <c r="GX334" i="1"/>
  <c r="R334" i="1"/>
  <c r="U334" i="1"/>
  <c r="Q334" i="1"/>
  <c r="C594" i="5"/>
  <c r="E593" i="5"/>
  <c r="GX330" i="1"/>
  <c r="CS330" i="1"/>
  <c r="R330" i="1" s="1"/>
  <c r="U330" i="1"/>
  <c r="V329" i="1"/>
  <c r="R329" i="1"/>
  <c r="AB328" i="1"/>
  <c r="H574" i="5"/>
  <c r="U572" i="5"/>
  <c r="S572" i="5"/>
  <c r="I329" i="1"/>
  <c r="E580" i="5" s="1"/>
  <c r="E572" i="5"/>
  <c r="C573" i="5"/>
  <c r="BB262" i="1"/>
  <c r="U550" i="5"/>
  <c r="H557" i="5" s="1"/>
  <c r="S550" i="5"/>
  <c r="H556" i="5" s="1"/>
  <c r="H552" i="5"/>
  <c r="CT259" i="1"/>
  <c r="S259" i="1" s="1"/>
  <c r="K542" i="5" s="1"/>
  <c r="U540" i="5"/>
  <c r="H547" i="5" s="1"/>
  <c r="S540" i="5"/>
  <c r="H546" i="5" s="1"/>
  <c r="H542" i="5"/>
  <c r="C541" i="5"/>
  <c r="E540" i="5"/>
  <c r="BY262" i="1"/>
  <c r="CI262" i="1" s="1"/>
  <c r="CQ256" i="1"/>
  <c r="P255" i="1"/>
  <c r="V253" i="1"/>
  <c r="AD253" i="1"/>
  <c r="H520" i="5" s="1"/>
  <c r="H521" i="5"/>
  <c r="R521" i="5" s="1"/>
  <c r="BB220" i="1"/>
  <c r="S509" i="5"/>
  <c r="CT217" i="1"/>
  <c r="S217" i="1" s="1"/>
  <c r="H501" i="5"/>
  <c r="U499" i="5"/>
  <c r="S499" i="5"/>
  <c r="AB215" i="1"/>
  <c r="U497" i="5"/>
  <c r="S497" i="5"/>
  <c r="T213" i="1"/>
  <c r="C487" i="5"/>
  <c r="E486" i="5"/>
  <c r="I214" i="1"/>
  <c r="E496" i="5" s="1"/>
  <c r="V211" i="1"/>
  <c r="Q211" i="1"/>
  <c r="L485" i="5"/>
  <c r="Q485" i="5" s="1"/>
  <c r="L482" i="5"/>
  <c r="AB209" i="1"/>
  <c r="H477" i="5"/>
  <c r="CP205" i="1"/>
  <c r="O205" i="1" s="1"/>
  <c r="GM205" i="1" s="1"/>
  <c r="K466" i="5"/>
  <c r="W202" i="1"/>
  <c r="P201" i="1"/>
  <c r="CP201" i="1" s="1"/>
  <c r="O201" i="1" s="1"/>
  <c r="K447" i="5" s="1"/>
  <c r="L410" i="5"/>
  <c r="L411" i="5"/>
  <c r="Q411" i="5" s="1"/>
  <c r="K386" i="5"/>
  <c r="S372" i="5"/>
  <c r="H374" i="5"/>
  <c r="U372" i="5"/>
  <c r="CT191" i="1"/>
  <c r="S191" i="1" s="1"/>
  <c r="K374" i="5" s="1"/>
  <c r="CT156" i="1"/>
  <c r="U94" i="1"/>
  <c r="L192" i="5"/>
  <c r="L193" i="5"/>
  <c r="Q193" i="5" s="1"/>
  <c r="L101" i="5"/>
  <c r="L105" i="5"/>
  <c r="Q105" i="5" s="1"/>
  <c r="S38" i="1"/>
  <c r="G322" i="1"/>
  <c r="A1050" i="5"/>
  <c r="L1026" i="5"/>
  <c r="Q1026" i="5" s="1"/>
  <c r="L1023" i="5"/>
  <c r="U1014" i="5"/>
  <c r="S1014" i="5"/>
  <c r="G479" i="1"/>
  <c r="A999" i="5"/>
  <c r="P507" i="1"/>
  <c r="E996" i="5"/>
  <c r="H936" i="5"/>
  <c r="W936" i="5" s="1"/>
  <c r="E927" i="5"/>
  <c r="C928" i="5"/>
  <c r="G22" i="1"/>
  <c r="A1054" i="5"/>
  <c r="BB551" i="1"/>
  <c r="W549" i="1"/>
  <c r="V549" i="1"/>
  <c r="AD549" i="1"/>
  <c r="H1039" i="5"/>
  <c r="R1039" i="5" s="1"/>
  <c r="GX548" i="1"/>
  <c r="P548" i="1"/>
  <c r="H1031" i="5"/>
  <c r="CT547" i="1"/>
  <c r="BY551" i="1"/>
  <c r="T545" i="1"/>
  <c r="E1016" i="5"/>
  <c r="P544" i="1"/>
  <c r="CP544" i="1" s="1"/>
  <c r="O544" i="1" s="1"/>
  <c r="K1014" i="5" s="1"/>
  <c r="H1014" i="5"/>
  <c r="W1014" i="5" s="1"/>
  <c r="CC551" i="1"/>
  <c r="E1004" i="5"/>
  <c r="C1005" i="5"/>
  <c r="W507" i="1"/>
  <c r="CT507" i="1"/>
  <c r="S507" i="1" s="1"/>
  <c r="CZ507" i="1" s="1"/>
  <c r="Y507" i="1" s="1"/>
  <c r="V996" i="5" s="1"/>
  <c r="S996" i="5"/>
  <c r="U996" i="5"/>
  <c r="E963" i="5"/>
  <c r="C964" i="5"/>
  <c r="CT497" i="1"/>
  <c r="U960" i="5"/>
  <c r="S960" i="5"/>
  <c r="V497" i="1"/>
  <c r="E960" i="5"/>
  <c r="U496" i="1"/>
  <c r="H959" i="5"/>
  <c r="W959" i="5" s="1"/>
  <c r="I496" i="1"/>
  <c r="S496" i="1" s="1"/>
  <c r="C951" i="5"/>
  <c r="E950" i="5"/>
  <c r="U948" i="5"/>
  <c r="S948" i="5"/>
  <c r="L947" i="5"/>
  <c r="L949" i="5"/>
  <c r="Q949" i="5" s="1"/>
  <c r="U937" i="5"/>
  <c r="I492" i="1"/>
  <c r="E937" i="5" s="1"/>
  <c r="R491" i="1"/>
  <c r="U491" i="1"/>
  <c r="CT490" i="1"/>
  <c r="S490" i="1" s="1"/>
  <c r="K929" i="5" s="1"/>
  <c r="T490" i="1"/>
  <c r="U490" i="1"/>
  <c r="AD488" i="1"/>
  <c r="H913" i="5"/>
  <c r="R913" i="5" s="1"/>
  <c r="CT487" i="1"/>
  <c r="S487" i="1" s="1"/>
  <c r="K903" i="5" s="1"/>
  <c r="S901" i="5"/>
  <c r="H906" i="5" s="1"/>
  <c r="H903" i="5"/>
  <c r="U901" i="5"/>
  <c r="H907" i="5" s="1"/>
  <c r="C902" i="5"/>
  <c r="E901" i="5"/>
  <c r="H893" i="5"/>
  <c r="U891" i="5"/>
  <c r="H898" i="5" s="1"/>
  <c r="S891" i="5"/>
  <c r="H897" i="5" s="1"/>
  <c r="E891" i="5"/>
  <c r="C892" i="5"/>
  <c r="W485" i="1"/>
  <c r="CT485" i="1"/>
  <c r="S485" i="1" s="1"/>
  <c r="H883" i="5"/>
  <c r="U881" i="5"/>
  <c r="H888" i="5" s="1"/>
  <c r="S881" i="5"/>
  <c r="H887" i="5" s="1"/>
  <c r="P485" i="1"/>
  <c r="K886" i="5" s="1"/>
  <c r="CT484" i="1"/>
  <c r="GX483" i="1"/>
  <c r="R483" i="1"/>
  <c r="K874" i="5" s="1"/>
  <c r="CQ483" i="1"/>
  <c r="H875" i="5"/>
  <c r="GX482" i="1"/>
  <c r="P482" i="1"/>
  <c r="C862" i="5"/>
  <c r="E861" i="5"/>
  <c r="H849" i="5"/>
  <c r="R849" i="5" s="1"/>
  <c r="CT445" i="1"/>
  <c r="H838" i="5"/>
  <c r="R838" i="5" s="1"/>
  <c r="CT443" i="1"/>
  <c r="H827" i="5"/>
  <c r="R827" i="5" s="1"/>
  <c r="CT441" i="1"/>
  <c r="H816" i="5"/>
  <c r="R816" i="5" s="1"/>
  <c r="CT439" i="1"/>
  <c r="CR438" i="1"/>
  <c r="Q438" i="1" s="1"/>
  <c r="K804" i="5" s="1"/>
  <c r="H804" i="5"/>
  <c r="S798" i="5"/>
  <c r="U798" i="5"/>
  <c r="CR436" i="1"/>
  <c r="Q436" i="1" s="1"/>
  <c r="K791" i="5" s="1"/>
  <c r="H791" i="5"/>
  <c r="U778" i="5"/>
  <c r="H785" i="5" s="1"/>
  <c r="S778" i="5"/>
  <c r="H784" i="5" s="1"/>
  <c r="H780" i="5"/>
  <c r="P432" i="1"/>
  <c r="K771" i="5" s="1"/>
  <c r="H771" i="5"/>
  <c r="CT431" i="1"/>
  <c r="CR430" i="1"/>
  <c r="H758" i="5"/>
  <c r="BY448" i="1"/>
  <c r="AP448" i="1" s="1"/>
  <c r="P428" i="1"/>
  <c r="H750" i="5"/>
  <c r="X750" i="5" s="1"/>
  <c r="H743" i="5"/>
  <c r="U741" i="5"/>
  <c r="H748" i="5" s="1"/>
  <c r="S741" i="5"/>
  <c r="H747" i="5" s="1"/>
  <c r="C742" i="5"/>
  <c r="E741" i="5"/>
  <c r="P426" i="1"/>
  <c r="CP426" i="1" s="1"/>
  <c r="O426" i="1" s="1"/>
  <c r="K739" i="5" s="1"/>
  <c r="H739" i="5"/>
  <c r="X739" i="5" s="1"/>
  <c r="S732" i="5"/>
  <c r="H736" i="5" s="1"/>
  <c r="H734" i="5"/>
  <c r="U732" i="5"/>
  <c r="H737" i="5" s="1"/>
  <c r="C733" i="5"/>
  <c r="E732" i="5"/>
  <c r="G423" i="1"/>
  <c r="CT390" i="1"/>
  <c r="S390" i="1" s="1"/>
  <c r="CT389" i="1"/>
  <c r="L725" i="5"/>
  <c r="Q725" i="5" s="1"/>
  <c r="L722" i="5"/>
  <c r="CR388" i="1"/>
  <c r="Q388" i="1" s="1"/>
  <c r="K717" i="5" s="1"/>
  <c r="H717" i="5"/>
  <c r="CS350" i="1"/>
  <c r="R350" i="1" s="1"/>
  <c r="CZ350" i="1" s="1"/>
  <c r="Y350" i="1" s="1"/>
  <c r="V678" i="5" s="1"/>
  <c r="K684" i="5" s="1"/>
  <c r="L685" i="5"/>
  <c r="L686" i="5"/>
  <c r="Q686" i="5" s="1"/>
  <c r="E678" i="5"/>
  <c r="C679" i="5"/>
  <c r="CT349" i="1"/>
  <c r="S349" i="1" s="1"/>
  <c r="K670" i="5" s="1"/>
  <c r="T349" i="1"/>
  <c r="CS348" i="1"/>
  <c r="R348" i="1" s="1"/>
  <c r="K662" i="5" s="1"/>
  <c r="U348" i="1"/>
  <c r="AD348" i="1"/>
  <c r="U657" i="5"/>
  <c r="S657" i="5"/>
  <c r="H653" i="5"/>
  <c r="CS344" i="1"/>
  <c r="R344" i="1" s="1"/>
  <c r="K641" i="5" s="1"/>
  <c r="U344" i="1"/>
  <c r="AD344" i="1"/>
  <c r="V343" i="1"/>
  <c r="CS343" i="1"/>
  <c r="R343" i="1" s="1"/>
  <c r="K632" i="5" s="1"/>
  <c r="H632" i="5"/>
  <c r="R632" i="5" s="1"/>
  <c r="U341" i="1"/>
  <c r="U339" i="1"/>
  <c r="CQ339" i="1"/>
  <c r="P339" i="1" s="1"/>
  <c r="K620" i="5" s="1"/>
  <c r="H620" i="5"/>
  <c r="GX338" i="1"/>
  <c r="P338" i="1"/>
  <c r="H614" i="5"/>
  <c r="W614" i="5" s="1"/>
  <c r="U613" i="5"/>
  <c r="S613" i="5"/>
  <c r="CS336" i="1"/>
  <c r="R336" i="1" s="1"/>
  <c r="U336" i="1"/>
  <c r="CT335" i="1"/>
  <c r="S335" i="1" s="1"/>
  <c r="K606" i="5" s="1"/>
  <c r="C605" i="5"/>
  <c r="E604" i="5"/>
  <c r="P334" i="1"/>
  <c r="H602" i="5"/>
  <c r="W602" i="5" s="1"/>
  <c r="U593" i="5"/>
  <c r="S593" i="5"/>
  <c r="H599" i="5" s="1"/>
  <c r="H595" i="5"/>
  <c r="CT332" i="1"/>
  <c r="S332" i="1" s="1"/>
  <c r="K586" i="5" s="1"/>
  <c r="H586" i="5"/>
  <c r="U584" i="5"/>
  <c r="H590" i="5" s="1"/>
  <c r="S584" i="5"/>
  <c r="H589" i="5" s="1"/>
  <c r="E584" i="5"/>
  <c r="C585" i="5"/>
  <c r="S582" i="5"/>
  <c r="P330" i="1"/>
  <c r="H581" i="5"/>
  <c r="W581" i="5" s="1"/>
  <c r="U329" i="1"/>
  <c r="H580" i="5"/>
  <c r="W580" i="5" s="1"/>
  <c r="G26" i="1"/>
  <c r="A565" i="5"/>
  <c r="G251" i="1"/>
  <c r="A561" i="5"/>
  <c r="V260" i="1"/>
  <c r="AD260" i="1"/>
  <c r="H554" i="5"/>
  <c r="R554" i="5" s="1"/>
  <c r="H544" i="5"/>
  <c r="R544" i="5" s="1"/>
  <c r="AB257" i="1"/>
  <c r="CT256" i="1"/>
  <c r="AB255" i="1"/>
  <c r="U527" i="5"/>
  <c r="S527" i="5"/>
  <c r="I255" i="1"/>
  <c r="E527" i="5" s="1"/>
  <c r="CQ254" i="1"/>
  <c r="CS253" i="1"/>
  <c r="R253" i="1" s="1"/>
  <c r="K521" i="5" s="1"/>
  <c r="H522" i="5"/>
  <c r="G189" i="1"/>
  <c r="A512" i="5"/>
  <c r="V218" i="1"/>
  <c r="I218" i="1"/>
  <c r="E509" i="5" s="1"/>
  <c r="I217" i="1"/>
  <c r="V217" i="1" s="1"/>
  <c r="V216" i="1"/>
  <c r="AD216" i="1"/>
  <c r="AB216" i="1" s="1"/>
  <c r="H503" i="5"/>
  <c r="R503" i="5" s="1"/>
  <c r="CQ214" i="1"/>
  <c r="H496" i="5"/>
  <c r="Z496" i="5" s="1"/>
  <c r="I213" i="1"/>
  <c r="E495" i="5" s="1"/>
  <c r="W212" i="1"/>
  <c r="U486" i="5"/>
  <c r="S486" i="5"/>
  <c r="H488" i="5"/>
  <c r="H484" i="5"/>
  <c r="Z484" i="5" s="1"/>
  <c r="CT206" i="1"/>
  <c r="GX201" i="1"/>
  <c r="GX199" i="1"/>
  <c r="W199" i="1"/>
  <c r="CT199" i="1"/>
  <c r="S199" i="1" s="1"/>
  <c r="K431" i="5" s="1"/>
  <c r="H431" i="5"/>
  <c r="U430" i="5"/>
  <c r="H435" i="5" s="1"/>
  <c r="S430" i="5"/>
  <c r="H434" i="5" s="1"/>
  <c r="W192" i="1"/>
  <c r="S379" i="5"/>
  <c r="U379" i="5"/>
  <c r="AB192" i="1"/>
  <c r="CT192" i="1"/>
  <c r="S192" i="1" s="1"/>
  <c r="GX191" i="1"/>
  <c r="CR191" i="1"/>
  <c r="Q191" i="1" s="1"/>
  <c r="K375" i="5" s="1"/>
  <c r="H375" i="5"/>
  <c r="U147" i="1"/>
  <c r="U91" i="1"/>
  <c r="CR41" i="1"/>
  <c r="Q41" i="1" s="1"/>
  <c r="K86" i="5" s="1"/>
  <c r="H86" i="5"/>
  <c r="CT155" i="1"/>
  <c r="S155" i="1" s="1"/>
  <c r="S355" i="5"/>
  <c r="H357" i="5"/>
  <c r="U355" i="5"/>
  <c r="L353" i="5"/>
  <c r="L354" i="5"/>
  <c r="Q354" i="5" s="1"/>
  <c r="H347" i="5"/>
  <c r="U345" i="5"/>
  <c r="H352" i="5" s="1"/>
  <c r="S345" i="5"/>
  <c r="H351" i="5" s="1"/>
  <c r="CR150" i="1"/>
  <c r="H326" i="5"/>
  <c r="S312" i="5"/>
  <c r="H314" i="5"/>
  <c r="U312" i="5"/>
  <c r="GX147" i="1"/>
  <c r="T147" i="1"/>
  <c r="AB146" i="1"/>
  <c r="H306" i="5"/>
  <c r="E298" i="5"/>
  <c r="C299" i="5"/>
  <c r="U288" i="5"/>
  <c r="H295" i="5" s="1"/>
  <c r="S288" i="5"/>
  <c r="H294" i="5" s="1"/>
  <c r="H290" i="5"/>
  <c r="AD143" i="1"/>
  <c r="H282" i="5"/>
  <c r="R282" i="5" s="1"/>
  <c r="P142" i="1"/>
  <c r="E276" i="5"/>
  <c r="U266" i="5"/>
  <c r="S266" i="5"/>
  <c r="H268" i="5"/>
  <c r="E266" i="5"/>
  <c r="C267" i="5"/>
  <c r="S241" i="5"/>
  <c r="H243" i="5"/>
  <c r="U241" i="5"/>
  <c r="GX97" i="1"/>
  <c r="AB97" i="1"/>
  <c r="H214" i="5"/>
  <c r="W214" i="5" s="1"/>
  <c r="L215" i="5"/>
  <c r="Q215" i="5" s="1"/>
  <c r="L213" i="5"/>
  <c r="CT96" i="1"/>
  <c r="S96" i="1" s="1"/>
  <c r="K208" i="5" s="1"/>
  <c r="U206" i="5"/>
  <c r="S206" i="5"/>
  <c r="H208" i="5"/>
  <c r="S204" i="5"/>
  <c r="I95" i="1"/>
  <c r="E204" i="5" s="1"/>
  <c r="E194" i="5"/>
  <c r="C195" i="5"/>
  <c r="AB91" i="1"/>
  <c r="L183" i="5"/>
  <c r="Q183" i="5" s="1"/>
  <c r="L181" i="5"/>
  <c r="CT90" i="1"/>
  <c r="S90" i="1" s="1"/>
  <c r="K175" i="5" s="1"/>
  <c r="S173" i="5"/>
  <c r="H175" i="5"/>
  <c r="U173" i="5"/>
  <c r="H160" i="5"/>
  <c r="U158" i="5"/>
  <c r="H164" i="5" s="1"/>
  <c r="S158" i="5"/>
  <c r="H163" i="5" s="1"/>
  <c r="T54" i="1"/>
  <c r="H152" i="5"/>
  <c r="R152" i="5" s="1"/>
  <c r="H140" i="5"/>
  <c r="U138" i="5"/>
  <c r="H145" i="5" s="1"/>
  <c r="S138" i="5"/>
  <c r="H144" i="5" s="1"/>
  <c r="AB52" i="1"/>
  <c r="U136" i="5"/>
  <c r="S136" i="5"/>
  <c r="AD51" i="1"/>
  <c r="H131" i="5"/>
  <c r="R131" i="5" s="1"/>
  <c r="T50" i="1"/>
  <c r="L126" i="5"/>
  <c r="Q126" i="5" s="1"/>
  <c r="L124" i="5"/>
  <c r="CQ49" i="1"/>
  <c r="P49" i="1" s="1"/>
  <c r="H121" i="5"/>
  <c r="CS48" i="1"/>
  <c r="R48" i="1" s="1"/>
  <c r="K110" i="5" s="1"/>
  <c r="L114" i="5"/>
  <c r="L115" i="5"/>
  <c r="Q115" i="5" s="1"/>
  <c r="AD48" i="1"/>
  <c r="E104" i="5"/>
  <c r="H102" i="5"/>
  <c r="W102" i="5" s="1"/>
  <c r="CP43" i="1"/>
  <c r="O43" i="1" s="1"/>
  <c r="K92" i="5" s="1"/>
  <c r="H92" i="5"/>
  <c r="W92" i="5" s="1"/>
  <c r="CS41" i="1"/>
  <c r="R41" i="1" s="1"/>
  <c r="L90" i="5"/>
  <c r="L93" i="5"/>
  <c r="Q93" i="5" s="1"/>
  <c r="CQ40" i="1"/>
  <c r="T39" i="1"/>
  <c r="H76" i="5"/>
  <c r="R76" i="5" s="1"/>
  <c r="V38" i="1"/>
  <c r="Q38" i="1"/>
  <c r="AB37" i="1"/>
  <c r="H64" i="5"/>
  <c r="U62" i="5"/>
  <c r="S62" i="5"/>
  <c r="H68" i="5" s="1"/>
  <c r="I38" i="1"/>
  <c r="W38" i="1" s="1"/>
  <c r="E62" i="5"/>
  <c r="C63" i="5"/>
  <c r="CR36" i="1"/>
  <c r="Q36" i="1" s="1"/>
  <c r="K56" i="5" s="1"/>
  <c r="H56" i="5"/>
  <c r="CS35" i="1"/>
  <c r="R35" i="1" s="1"/>
  <c r="CS33" i="1"/>
  <c r="R33" i="1" s="1"/>
  <c r="H49" i="5"/>
  <c r="W49" i="5" s="1"/>
  <c r="U213" i="1"/>
  <c r="V212" i="1"/>
  <c r="CS212" i="1"/>
  <c r="R212" i="1" s="1"/>
  <c r="K490" i="5" s="1"/>
  <c r="H490" i="5"/>
  <c r="R490" i="5" s="1"/>
  <c r="U472" i="5"/>
  <c r="H471" i="5"/>
  <c r="Z471" i="5" s="1"/>
  <c r="V206" i="1"/>
  <c r="Q206" i="1"/>
  <c r="CT205" i="1"/>
  <c r="S205" i="1" s="1"/>
  <c r="K463" i="5" s="1"/>
  <c r="S461" i="5"/>
  <c r="H463" i="5"/>
  <c r="U461" i="5"/>
  <c r="I206" i="1"/>
  <c r="U470" i="5" s="1"/>
  <c r="C462" i="5"/>
  <c r="E461" i="5"/>
  <c r="S459" i="5"/>
  <c r="U202" i="1"/>
  <c r="CQ202" i="1"/>
  <c r="P202" i="1" s="1"/>
  <c r="H448" i="5"/>
  <c r="Z448" i="5" s="1"/>
  <c r="CT201" i="1"/>
  <c r="S201" i="1" s="1"/>
  <c r="S447" i="5"/>
  <c r="I201" i="1"/>
  <c r="E447" i="5" s="1"/>
  <c r="V200" i="1"/>
  <c r="CS200" i="1"/>
  <c r="R200" i="1" s="1"/>
  <c r="K442" i="5" s="1"/>
  <c r="H442" i="5"/>
  <c r="R442" i="5" s="1"/>
  <c r="U421" i="5"/>
  <c r="H427" i="5" s="1"/>
  <c r="S421" i="5"/>
  <c r="H426" i="5" s="1"/>
  <c r="H422" i="5"/>
  <c r="CT197" i="1"/>
  <c r="S197" i="1" s="1"/>
  <c r="K414" i="5" s="1"/>
  <c r="H414" i="5"/>
  <c r="U412" i="5"/>
  <c r="H418" i="5" s="1"/>
  <c r="S412" i="5"/>
  <c r="H417" i="5" s="1"/>
  <c r="E412" i="5"/>
  <c r="C413" i="5"/>
  <c r="E402" i="5"/>
  <c r="C403" i="5"/>
  <c r="CT195" i="1"/>
  <c r="S195" i="1" s="1"/>
  <c r="K394" i="5" s="1"/>
  <c r="H394" i="5"/>
  <c r="U392" i="5"/>
  <c r="H399" i="5" s="1"/>
  <c r="S392" i="5"/>
  <c r="H398" i="5" s="1"/>
  <c r="E392" i="5"/>
  <c r="C393" i="5"/>
  <c r="U390" i="5"/>
  <c r="CT193" i="1"/>
  <c r="S193" i="1" s="1"/>
  <c r="K383" i="5" s="1"/>
  <c r="S381" i="5"/>
  <c r="H383" i="5"/>
  <c r="U381" i="5"/>
  <c r="I194" i="1"/>
  <c r="T194" i="1" s="1"/>
  <c r="C382" i="5"/>
  <c r="E381" i="5"/>
  <c r="V192" i="1"/>
  <c r="G131" i="1"/>
  <c r="A367" i="5"/>
  <c r="AD155" i="1"/>
  <c r="H359" i="5"/>
  <c r="R359" i="5" s="1"/>
  <c r="C356" i="5"/>
  <c r="E355" i="5"/>
  <c r="CS154" i="1"/>
  <c r="R154" i="1" s="1"/>
  <c r="K349" i="5" s="1"/>
  <c r="H349" i="5"/>
  <c r="R349" i="5" s="1"/>
  <c r="E345" i="5"/>
  <c r="C346" i="5"/>
  <c r="CS153" i="1"/>
  <c r="R153" i="1" s="1"/>
  <c r="CZ153" i="1" s="1"/>
  <c r="Y153" i="1" s="1"/>
  <c r="U153" i="1"/>
  <c r="H336" i="5"/>
  <c r="U334" i="5"/>
  <c r="H341" i="5" s="1"/>
  <c r="S334" i="5"/>
  <c r="AD151" i="1"/>
  <c r="CR151" i="1" s="1"/>
  <c r="CQ149" i="1"/>
  <c r="H321" i="5"/>
  <c r="X321" i="5" s="1"/>
  <c r="C313" i="5"/>
  <c r="E312" i="5"/>
  <c r="W147" i="1"/>
  <c r="U310" i="5"/>
  <c r="S310" i="5"/>
  <c r="W146" i="1"/>
  <c r="S301" i="5"/>
  <c r="H303" i="5"/>
  <c r="U301" i="5"/>
  <c r="H308" i="5" s="1"/>
  <c r="W145" i="1"/>
  <c r="U298" i="5"/>
  <c r="S298" i="5"/>
  <c r="CT144" i="1"/>
  <c r="U143" i="1"/>
  <c r="H283" i="5"/>
  <c r="CS142" i="1"/>
  <c r="R142" i="1" s="1"/>
  <c r="U142" i="1"/>
  <c r="H276" i="5"/>
  <c r="W276" i="5" s="1"/>
  <c r="CT141" i="1"/>
  <c r="I141" i="1"/>
  <c r="E275" i="5" s="1"/>
  <c r="H270" i="5"/>
  <c r="R270" i="5" s="1"/>
  <c r="CS139" i="1"/>
  <c r="CQ139" i="1"/>
  <c r="U255" i="5"/>
  <c r="S255" i="5"/>
  <c r="H257" i="5"/>
  <c r="E255" i="5"/>
  <c r="C256" i="5"/>
  <c r="U252" i="5"/>
  <c r="S252" i="5"/>
  <c r="CQ136" i="1"/>
  <c r="H250" i="5"/>
  <c r="X250" i="5" s="1"/>
  <c r="V135" i="1"/>
  <c r="CS135" i="1"/>
  <c r="R135" i="1" s="1"/>
  <c r="K245" i="5" s="1"/>
  <c r="H245" i="5"/>
  <c r="R245" i="5" s="1"/>
  <c r="CS134" i="1"/>
  <c r="R134" i="1" s="1"/>
  <c r="CY134" i="1" s="1"/>
  <c r="X134" i="1" s="1"/>
  <c r="T239" i="5" s="1"/>
  <c r="U134" i="1"/>
  <c r="AO100" i="1"/>
  <c r="AB98" i="1"/>
  <c r="H218" i="5"/>
  <c r="U216" i="5"/>
  <c r="H223" i="5" s="1"/>
  <c r="S216" i="5"/>
  <c r="H222" i="5" s="1"/>
  <c r="E216" i="5"/>
  <c r="C217" i="5"/>
  <c r="CQ97" i="1"/>
  <c r="GX96" i="1"/>
  <c r="H209" i="5"/>
  <c r="CQ94" i="1"/>
  <c r="P94" i="1" s="1"/>
  <c r="I94" i="1"/>
  <c r="E203" i="5" s="1"/>
  <c r="H196" i="5"/>
  <c r="U194" i="5"/>
  <c r="S194" i="5"/>
  <c r="CQ92" i="1"/>
  <c r="P92" i="1" s="1"/>
  <c r="K189" i="5" s="1"/>
  <c r="E184" i="5"/>
  <c r="C185" i="5"/>
  <c r="CQ91" i="1"/>
  <c r="AD90" i="1"/>
  <c r="H176" i="5" s="1"/>
  <c r="H177" i="5"/>
  <c r="R177" i="5" s="1"/>
  <c r="G30" i="1"/>
  <c r="A168" i="5"/>
  <c r="V55" i="1"/>
  <c r="R55" i="1"/>
  <c r="CS54" i="1"/>
  <c r="R54" i="1" s="1"/>
  <c r="K152" i="5" s="1"/>
  <c r="U54" i="1"/>
  <c r="AD54" i="1"/>
  <c r="V53" i="1"/>
  <c r="AD53" i="1"/>
  <c r="H142" i="5"/>
  <c r="R142" i="5" s="1"/>
  <c r="U51" i="1"/>
  <c r="CQ51" i="1"/>
  <c r="P51" i="1" s="1"/>
  <c r="K132" i="5" s="1"/>
  <c r="H132" i="5"/>
  <c r="CS50" i="1"/>
  <c r="R50" i="1" s="1"/>
  <c r="U50" i="1"/>
  <c r="C117" i="5"/>
  <c r="E116" i="5"/>
  <c r="P48" i="1"/>
  <c r="K111" i="5" s="1"/>
  <c r="H111" i="5"/>
  <c r="CS47" i="1"/>
  <c r="R47" i="1" s="1"/>
  <c r="GX46" i="1"/>
  <c r="U103" i="5"/>
  <c r="S103" i="5"/>
  <c r="W45" i="1"/>
  <c r="CT45" i="1"/>
  <c r="S45" i="1" s="1"/>
  <c r="CZ45" i="1" s="1"/>
  <c r="Y45" i="1" s="1"/>
  <c r="V102" i="5" s="1"/>
  <c r="U102" i="5"/>
  <c r="S102" i="5"/>
  <c r="U94" i="5"/>
  <c r="S94" i="5"/>
  <c r="H99" i="5" s="1"/>
  <c r="H96" i="5"/>
  <c r="C95" i="5"/>
  <c r="E94" i="5"/>
  <c r="W43" i="1"/>
  <c r="CT43" i="1"/>
  <c r="S43" i="1" s="1"/>
  <c r="U92" i="5"/>
  <c r="S92" i="5"/>
  <c r="U91" i="5"/>
  <c r="P41" i="1"/>
  <c r="K87" i="5" s="1"/>
  <c r="H87" i="5"/>
  <c r="CS39" i="1"/>
  <c r="R39" i="1" s="1"/>
  <c r="K76" i="5" s="1"/>
  <c r="U39" i="1"/>
  <c r="AD39" i="1"/>
  <c r="CQ38" i="1"/>
  <c r="P38" i="1" s="1"/>
  <c r="CP38" i="1" s="1"/>
  <c r="O38" i="1" s="1"/>
  <c r="K71" i="5" s="1"/>
  <c r="H71" i="5"/>
  <c r="W71" i="5" s="1"/>
  <c r="H66" i="5"/>
  <c r="R66" i="5" s="1"/>
  <c r="U36" i="1"/>
  <c r="CQ36" i="1"/>
  <c r="P36" i="1" s="1"/>
  <c r="K57" i="5" s="1"/>
  <c r="H57" i="5"/>
  <c r="GX35" i="1"/>
  <c r="P35" i="1"/>
  <c r="H51" i="5"/>
  <c r="W51" i="5" s="1"/>
  <c r="H50" i="5"/>
  <c r="W50" i="5" s="1"/>
  <c r="CQ33" i="1"/>
  <c r="P33" i="1" s="1"/>
  <c r="L48" i="5"/>
  <c r="L52" i="5"/>
  <c r="Q52" i="5" s="1"/>
  <c r="GX213" i="1"/>
  <c r="P213" i="1"/>
  <c r="U212" i="1"/>
  <c r="H491" i="5"/>
  <c r="R211" i="1"/>
  <c r="U211" i="1"/>
  <c r="CT209" i="1"/>
  <c r="S209" i="1" s="1"/>
  <c r="K476" i="5" s="1"/>
  <c r="U474" i="5"/>
  <c r="S474" i="5"/>
  <c r="H476" i="5"/>
  <c r="I210" i="1"/>
  <c r="E483" i="5" s="1"/>
  <c r="E474" i="5"/>
  <c r="C475" i="5"/>
  <c r="CT207" i="1"/>
  <c r="S207" i="1" s="1"/>
  <c r="U471" i="5"/>
  <c r="S471" i="5"/>
  <c r="U206" i="1"/>
  <c r="CQ206" i="1"/>
  <c r="P206" i="1" s="1"/>
  <c r="H470" i="5"/>
  <c r="W470" i="5" s="1"/>
  <c r="CT203" i="1"/>
  <c r="S203" i="1" s="1"/>
  <c r="K452" i="5" s="1"/>
  <c r="S450" i="5"/>
  <c r="H456" i="5" s="1"/>
  <c r="H452" i="5"/>
  <c r="U450" i="5"/>
  <c r="I204" i="1"/>
  <c r="C451" i="5"/>
  <c r="E450" i="5"/>
  <c r="T202" i="1"/>
  <c r="U200" i="1"/>
  <c r="H443" i="5"/>
  <c r="R199" i="1"/>
  <c r="U199" i="1"/>
  <c r="V198" i="1"/>
  <c r="AD198" i="1"/>
  <c r="H424" i="5"/>
  <c r="R424" i="5" s="1"/>
  <c r="H404" i="5"/>
  <c r="U402" i="5"/>
  <c r="H409" i="5" s="1"/>
  <c r="S402" i="5"/>
  <c r="H408" i="5" s="1"/>
  <c r="W194" i="1"/>
  <c r="V194" i="1"/>
  <c r="Q194" i="1"/>
  <c r="Q192" i="1"/>
  <c r="H379" i="5"/>
  <c r="X379" i="5" s="1"/>
  <c r="U191" i="1"/>
  <c r="CT154" i="1"/>
  <c r="S154" i="1" s="1"/>
  <c r="P153" i="1"/>
  <c r="CP153" i="1" s="1"/>
  <c r="O153" i="1" s="1"/>
  <c r="K343" i="5" s="1"/>
  <c r="H343" i="5"/>
  <c r="X343" i="5" s="1"/>
  <c r="CS152" i="1"/>
  <c r="R152" i="1" s="1"/>
  <c r="H338" i="5"/>
  <c r="R338" i="5" s="1"/>
  <c r="E334" i="5"/>
  <c r="C335" i="5"/>
  <c r="AB151" i="1"/>
  <c r="AB150" i="1"/>
  <c r="H325" i="5"/>
  <c r="S323" i="5"/>
  <c r="U323" i="5"/>
  <c r="T150" i="1"/>
  <c r="E323" i="5"/>
  <c r="C324" i="5"/>
  <c r="CT148" i="1"/>
  <c r="S148" i="1" s="1"/>
  <c r="CR148" i="1"/>
  <c r="H315" i="5"/>
  <c r="V147" i="1"/>
  <c r="Q147" i="1"/>
  <c r="H305" i="5"/>
  <c r="R305" i="5" s="1"/>
  <c r="CT145" i="1"/>
  <c r="S145" i="1" s="1"/>
  <c r="L296" i="5"/>
  <c r="L297" i="5"/>
  <c r="Q297" i="5" s="1"/>
  <c r="CR144" i="1"/>
  <c r="Q144" i="1" s="1"/>
  <c r="K291" i="5" s="1"/>
  <c r="H291" i="5"/>
  <c r="S144" i="1"/>
  <c r="K290" i="5" s="1"/>
  <c r="C289" i="5"/>
  <c r="E288" i="5"/>
  <c r="GX142" i="1"/>
  <c r="R141" i="1"/>
  <c r="CQ141" i="1"/>
  <c r="GX140" i="1"/>
  <c r="CT140" i="1"/>
  <c r="S140" i="1" s="1"/>
  <c r="K268" i="5" s="1"/>
  <c r="U140" i="1"/>
  <c r="CR140" i="1"/>
  <c r="Q140" i="1" s="1"/>
  <c r="K269" i="5" s="1"/>
  <c r="H269" i="5"/>
  <c r="C253" i="5"/>
  <c r="E252" i="5"/>
  <c r="AB136" i="1"/>
  <c r="U250" i="5"/>
  <c r="S250" i="5"/>
  <c r="U135" i="1"/>
  <c r="AD135" i="1"/>
  <c r="GX134" i="1"/>
  <c r="P134" i="1"/>
  <c r="H239" i="5"/>
  <c r="X239" i="5" s="1"/>
  <c r="P133" i="1"/>
  <c r="G88" i="1"/>
  <c r="A227" i="5"/>
  <c r="R96" i="1"/>
  <c r="H210" i="5"/>
  <c r="CT95" i="1"/>
  <c r="AB95" i="1"/>
  <c r="H204" i="5"/>
  <c r="Z204" i="5" s="1"/>
  <c r="W94" i="1"/>
  <c r="CT94" i="1"/>
  <c r="S94" i="1" s="1"/>
  <c r="U203" i="5"/>
  <c r="S203" i="5"/>
  <c r="AD93" i="1"/>
  <c r="H198" i="5"/>
  <c r="R198" i="5" s="1"/>
  <c r="CT92" i="1"/>
  <c r="S92" i="1" s="1"/>
  <c r="K186" i="5" s="1"/>
  <c r="H186" i="5"/>
  <c r="U184" i="5"/>
  <c r="H191" i="5" s="1"/>
  <c r="S184" i="5"/>
  <c r="H190" i="5" s="1"/>
  <c r="S182" i="5"/>
  <c r="U55" i="1"/>
  <c r="H162" i="5"/>
  <c r="GX54" i="1"/>
  <c r="P54" i="1"/>
  <c r="H153" i="5"/>
  <c r="U53" i="1"/>
  <c r="CQ53" i="1"/>
  <c r="P53" i="1" s="1"/>
  <c r="H143" i="5"/>
  <c r="R52" i="1"/>
  <c r="U52" i="1"/>
  <c r="Q52" i="1"/>
  <c r="E127" i="5"/>
  <c r="C128" i="5"/>
  <c r="P50" i="1"/>
  <c r="H125" i="5"/>
  <c r="W125" i="5" s="1"/>
  <c r="S116" i="5"/>
  <c r="H118" i="5"/>
  <c r="U116" i="5"/>
  <c r="AB48" i="1"/>
  <c r="S106" i="5"/>
  <c r="H112" i="5" s="1"/>
  <c r="H108" i="5"/>
  <c r="U106" i="5"/>
  <c r="H113" i="5" s="1"/>
  <c r="C107" i="5"/>
  <c r="E106" i="5"/>
  <c r="U47" i="1"/>
  <c r="P47" i="1"/>
  <c r="H104" i="5"/>
  <c r="W104" i="5" s="1"/>
  <c r="V42" i="1"/>
  <c r="AB41" i="1"/>
  <c r="U83" i="5"/>
  <c r="S83" i="5"/>
  <c r="H85" i="5"/>
  <c r="I42" i="1"/>
  <c r="T42" i="1" s="1"/>
  <c r="C84" i="5"/>
  <c r="E83" i="5"/>
  <c r="P39" i="1"/>
  <c r="K77" i="5" s="1"/>
  <c r="H77" i="5"/>
  <c r="T38" i="1"/>
  <c r="R37" i="1"/>
  <c r="K66" i="5" s="1"/>
  <c r="U37" i="1"/>
  <c r="CR37" i="1"/>
  <c r="Q37" i="1" s="1"/>
  <c r="K65" i="5" s="1"/>
  <c r="H65" i="5"/>
  <c r="C54" i="5"/>
  <c r="E53" i="5"/>
  <c r="CT35" i="1"/>
  <c r="S35" i="1" s="1"/>
  <c r="U51" i="5"/>
  <c r="S51" i="5"/>
  <c r="CT33" i="1"/>
  <c r="S33" i="1" s="1"/>
  <c r="U49" i="5"/>
  <c r="S49" i="5"/>
  <c r="E41" i="5"/>
  <c r="C42" i="5"/>
  <c r="S448" i="5"/>
  <c r="U448" i="5"/>
  <c r="R201" i="1"/>
  <c r="U201" i="1"/>
  <c r="Q201" i="1"/>
  <c r="C439" i="5"/>
  <c r="E438" i="5"/>
  <c r="P199" i="1"/>
  <c r="K433" i="5" s="1"/>
  <c r="H433" i="5"/>
  <c r="U198" i="1"/>
  <c r="CQ198" i="1"/>
  <c r="P198" i="1" s="1"/>
  <c r="K425" i="5" s="1"/>
  <c r="H425" i="5"/>
  <c r="L419" i="5"/>
  <c r="L420" i="5"/>
  <c r="Q420" i="5" s="1"/>
  <c r="AB197" i="1"/>
  <c r="H415" i="5"/>
  <c r="CS196" i="1"/>
  <c r="R196" i="1" s="1"/>
  <c r="K406" i="5" s="1"/>
  <c r="H406" i="5"/>
  <c r="R406" i="5" s="1"/>
  <c r="L400" i="5"/>
  <c r="L401" i="5"/>
  <c r="Q401" i="5" s="1"/>
  <c r="CR195" i="1"/>
  <c r="Q195" i="1" s="1"/>
  <c r="K395" i="5" s="1"/>
  <c r="H395" i="5"/>
  <c r="U194" i="1"/>
  <c r="CQ194" i="1"/>
  <c r="P194" i="1" s="1"/>
  <c r="H390" i="5"/>
  <c r="W390" i="5" s="1"/>
  <c r="L391" i="5"/>
  <c r="Q391" i="5" s="1"/>
  <c r="L389" i="5"/>
  <c r="CR193" i="1"/>
  <c r="Q193" i="1" s="1"/>
  <c r="K384" i="5" s="1"/>
  <c r="H384" i="5"/>
  <c r="P192" i="1"/>
  <c r="T192" i="1"/>
  <c r="R191" i="1"/>
  <c r="P191" i="1"/>
  <c r="S343" i="5"/>
  <c r="U343" i="5"/>
  <c r="L344" i="5"/>
  <c r="Q344" i="5" s="1"/>
  <c r="L342" i="5"/>
  <c r="S332" i="5"/>
  <c r="U321" i="5"/>
  <c r="S321" i="5"/>
  <c r="CQ148" i="1"/>
  <c r="P148" i="1" s="1"/>
  <c r="K317" i="5" s="1"/>
  <c r="H317" i="5"/>
  <c r="S147" i="1"/>
  <c r="CQ147" i="1"/>
  <c r="P147" i="1" s="1"/>
  <c r="CP147" i="1" s="1"/>
  <c r="O147" i="1" s="1"/>
  <c r="K310" i="5" s="1"/>
  <c r="H310" i="5"/>
  <c r="X310" i="5" s="1"/>
  <c r="L311" i="5"/>
  <c r="Q311" i="5" s="1"/>
  <c r="L309" i="5"/>
  <c r="CR146" i="1"/>
  <c r="Q146" i="1" s="1"/>
  <c r="K304" i="5" s="1"/>
  <c r="H304" i="5"/>
  <c r="C302" i="5"/>
  <c r="E301" i="5"/>
  <c r="R145" i="1"/>
  <c r="CQ145" i="1"/>
  <c r="P145" i="1" s="1"/>
  <c r="K298" i="5" s="1"/>
  <c r="J300" i="5" s="1"/>
  <c r="P300" i="5" s="1"/>
  <c r="H298" i="5"/>
  <c r="AB144" i="1"/>
  <c r="H293" i="5"/>
  <c r="U278" i="5"/>
  <c r="H285" i="5" s="1"/>
  <c r="S278" i="5"/>
  <c r="H284" i="5" s="1"/>
  <c r="H280" i="5"/>
  <c r="C279" i="5"/>
  <c r="E278" i="5"/>
  <c r="CT142" i="1"/>
  <c r="U276" i="5"/>
  <c r="S276" i="5"/>
  <c r="Q141" i="1"/>
  <c r="T141" i="1"/>
  <c r="AB141" i="1"/>
  <c r="AB140" i="1"/>
  <c r="H271" i="5"/>
  <c r="U264" i="5"/>
  <c r="L265" i="5"/>
  <c r="Q265" i="5" s="1"/>
  <c r="L263" i="5"/>
  <c r="X254" i="5"/>
  <c r="G254" i="5"/>
  <c r="O254" i="5" s="1"/>
  <c r="CT135" i="1"/>
  <c r="S135" i="1" s="1"/>
  <c r="AB135" i="1"/>
  <c r="H246" i="5"/>
  <c r="C242" i="5"/>
  <c r="E241" i="5"/>
  <c r="CT134" i="1"/>
  <c r="S134" i="1" s="1"/>
  <c r="U239" i="5"/>
  <c r="S239" i="5"/>
  <c r="U232" i="5"/>
  <c r="S232" i="5"/>
  <c r="H236" i="5" s="1"/>
  <c r="H234" i="5"/>
  <c r="C233" i="5"/>
  <c r="E232" i="5"/>
  <c r="L224" i="5"/>
  <c r="L225" i="5"/>
  <c r="Q225" i="5" s="1"/>
  <c r="CR98" i="1"/>
  <c r="Q98" i="1" s="1"/>
  <c r="K219" i="5" s="1"/>
  <c r="H219" i="5"/>
  <c r="T97" i="1"/>
  <c r="V97" i="1"/>
  <c r="Q97" i="1"/>
  <c r="I97" i="1"/>
  <c r="E214" i="5" s="1"/>
  <c r="E206" i="5"/>
  <c r="C207" i="5"/>
  <c r="T94" i="1"/>
  <c r="S93" i="1"/>
  <c r="K196" i="5" s="1"/>
  <c r="H199" i="5"/>
  <c r="AD92" i="1"/>
  <c r="H187" i="5" s="1"/>
  <c r="H188" i="5"/>
  <c r="R188" i="5" s="1"/>
  <c r="BZ100" i="1"/>
  <c r="CG100" i="1" s="1"/>
  <c r="V91" i="1"/>
  <c r="CQ90" i="1"/>
  <c r="P90" i="1" s="1"/>
  <c r="K178" i="5" s="1"/>
  <c r="I91" i="1"/>
  <c r="E182" i="5" s="1"/>
  <c r="C174" i="5"/>
  <c r="E173" i="5"/>
  <c r="CG57" i="1"/>
  <c r="CG30" i="1" s="1"/>
  <c r="E158" i="5"/>
  <c r="C159" i="5"/>
  <c r="CT54" i="1"/>
  <c r="S54" i="1" s="1"/>
  <c r="K150" i="5" s="1"/>
  <c r="H150" i="5"/>
  <c r="U148" i="5"/>
  <c r="H155" i="5" s="1"/>
  <c r="S148" i="5"/>
  <c r="H154" i="5" s="1"/>
  <c r="E148" i="5"/>
  <c r="C149" i="5"/>
  <c r="E138" i="5"/>
  <c r="C139" i="5"/>
  <c r="U127" i="5"/>
  <c r="H134" i="5" s="1"/>
  <c r="S127" i="5"/>
  <c r="H133" i="5" s="1"/>
  <c r="H129" i="5"/>
  <c r="AB50" i="1"/>
  <c r="U125" i="5"/>
  <c r="S125" i="5"/>
  <c r="AD49" i="1"/>
  <c r="H120" i="5"/>
  <c r="R120" i="5" s="1"/>
  <c r="S104" i="5"/>
  <c r="U104" i="5"/>
  <c r="CY43" i="1"/>
  <c r="X43" i="1" s="1"/>
  <c r="T92" i="5" s="1"/>
  <c r="CQ42" i="1"/>
  <c r="H91" i="5"/>
  <c r="W91" i="5" s="1"/>
  <c r="AB39" i="1"/>
  <c r="U73" i="5"/>
  <c r="S73" i="5"/>
  <c r="H74" i="5"/>
  <c r="I40" i="1"/>
  <c r="Q40" i="1" s="1"/>
  <c r="E73" i="5"/>
  <c r="U71" i="5"/>
  <c r="S71" i="5"/>
  <c r="U53" i="5"/>
  <c r="H59" i="5" s="1"/>
  <c r="S53" i="5"/>
  <c r="H58" i="5" s="1"/>
  <c r="H55" i="5"/>
  <c r="CT34" i="1"/>
  <c r="S34" i="1" s="1"/>
  <c r="U50" i="5"/>
  <c r="S50" i="5"/>
  <c r="U41" i="5"/>
  <c r="S41" i="5"/>
  <c r="H43" i="5"/>
  <c r="BY540" i="1"/>
  <c r="CI551" i="1"/>
  <c r="AP551" i="1"/>
  <c r="CC540" i="1"/>
  <c r="AT551" i="1"/>
  <c r="AU540" i="1"/>
  <c r="F570" i="1"/>
  <c r="CY548" i="1"/>
  <c r="X548" i="1" s="1"/>
  <c r="T1027" i="5" s="1"/>
  <c r="K1032" i="5" s="1"/>
  <c r="CZ548" i="1"/>
  <c r="Y548" i="1" s="1"/>
  <c r="CX907" i="3"/>
  <c r="CX911" i="3"/>
  <c r="CX915" i="3"/>
  <c r="CX910" i="3"/>
  <c r="CX914" i="3"/>
  <c r="CX909" i="3"/>
  <c r="CX913" i="3"/>
  <c r="CX917" i="3"/>
  <c r="CX908" i="3"/>
  <c r="CX912" i="3"/>
  <c r="CX916" i="3"/>
  <c r="GX549" i="1"/>
  <c r="CR545" i="1"/>
  <c r="Q545" i="1" s="1"/>
  <c r="K1018" i="5" s="1"/>
  <c r="AB545" i="1"/>
  <c r="BC540" i="1"/>
  <c r="F567" i="1"/>
  <c r="CY544" i="1"/>
  <c r="X544" i="1" s="1"/>
  <c r="CZ544" i="1"/>
  <c r="Y544" i="1" s="1"/>
  <c r="AB548" i="1"/>
  <c r="W545" i="1"/>
  <c r="CG551" i="1"/>
  <c r="AO551" i="1"/>
  <c r="CS549" i="1"/>
  <c r="R549" i="1" s="1"/>
  <c r="AB549" i="1"/>
  <c r="CQ547" i="1"/>
  <c r="AD547" i="1"/>
  <c r="CR547" i="1" s="1"/>
  <c r="CR546" i="1"/>
  <c r="CS545" i="1"/>
  <c r="R545" i="1" s="1"/>
  <c r="K1019" i="5" s="1"/>
  <c r="AB544" i="1"/>
  <c r="AB543" i="1"/>
  <c r="F525" i="1"/>
  <c r="CY507" i="1"/>
  <c r="X507" i="1" s="1"/>
  <c r="CZ503" i="1"/>
  <c r="Y503" i="1" s="1"/>
  <c r="V984" i="5" s="1"/>
  <c r="W499" i="1"/>
  <c r="S499" i="1"/>
  <c r="K965" i="5" s="1"/>
  <c r="AB499" i="1"/>
  <c r="GX497" i="1"/>
  <c r="U497" i="1"/>
  <c r="Q497" i="1"/>
  <c r="CY495" i="1"/>
  <c r="X495" i="1" s="1"/>
  <c r="T950" i="5" s="1"/>
  <c r="CQ494" i="1"/>
  <c r="P494" i="1" s="1"/>
  <c r="AB494" i="1"/>
  <c r="CS490" i="1"/>
  <c r="R490" i="1" s="1"/>
  <c r="K931" i="5" s="1"/>
  <c r="AD490" i="1"/>
  <c r="T487" i="1"/>
  <c r="CY485" i="1"/>
  <c r="X485" i="1" s="1"/>
  <c r="T881" i="5" s="1"/>
  <c r="K887" i="5" s="1"/>
  <c r="CL540" i="1"/>
  <c r="CD540" i="1"/>
  <c r="CK479" i="1"/>
  <c r="BB509" i="1"/>
  <c r="AB507" i="1"/>
  <c r="CS504" i="1"/>
  <c r="R504" i="1" s="1"/>
  <c r="CY504" i="1" s="1"/>
  <c r="X504" i="1" s="1"/>
  <c r="T986" i="5" s="1"/>
  <c r="AD504" i="1"/>
  <c r="CS500" i="1"/>
  <c r="AD500" i="1"/>
  <c r="CR500" i="1" s="1"/>
  <c r="CR493" i="1"/>
  <c r="Q493" i="1" s="1"/>
  <c r="AB493" i="1"/>
  <c r="CR491" i="1"/>
  <c r="Q491" i="1" s="1"/>
  <c r="AB491" i="1"/>
  <c r="CY490" i="1"/>
  <c r="X490" i="1" s="1"/>
  <c r="T927" i="5" s="1"/>
  <c r="CR489" i="1"/>
  <c r="Q489" i="1" s="1"/>
  <c r="K921" i="5" s="1"/>
  <c r="AB489" i="1"/>
  <c r="BZ509" i="1"/>
  <c r="CI509" i="1" s="1"/>
  <c r="CX891" i="3"/>
  <c r="CX895" i="3"/>
  <c r="CX899" i="3"/>
  <c r="CX890" i="3"/>
  <c r="CX894" i="3"/>
  <c r="CX898" i="3"/>
  <c r="CX889" i="3"/>
  <c r="CX893" i="3"/>
  <c r="CX897" i="3"/>
  <c r="CX888" i="3"/>
  <c r="CX892" i="3"/>
  <c r="CX896" i="3"/>
  <c r="CX900" i="3"/>
  <c r="BC580" i="1"/>
  <c r="AQ551" i="1"/>
  <c r="I547" i="1"/>
  <c r="CS542" i="1"/>
  <c r="R542" i="1" s="1"/>
  <c r="K1008" i="5" s="1"/>
  <c r="AD542" i="1"/>
  <c r="AD506" i="1"/>
  <c r="CR506" i="1" s="1"/>
  <c r="Q506" i="1" s="1"/>
  <c r="CS506" i="1"/>
  <c r="R506" i="1" s="1"/>
  <c r="CZ506" i="1" s="1"/>
  <c r="Y506" i="1" s="1"/>
  <c r="V995" i="5" s="1"/>
  <c r="AB504" i="1"/>
  <c r="CQ504" i="1"/>
  <c r="P504" i="1" s="1"/>
  <c r="CR503" i="1"/>
  <c r="Q503" i="1" s="1"/>
  <c r="CP503" i="1" s="1"/>
  <c r="O503" i="1" s="1"/>
  <c r="K984" i="5" s="1"/>
  <c r="AB503" i="1"/>
  <c r="CS502" i="1"/>
  <c r="R502" i="1" s="1"/>
  <c r="AD502" i="1"/>
  <c r="AB500" i="1"/>
  <c r="GX499" i="1"/>
  <c r="U499" i="1"/>
  <c r="W497" i="1"/>
  <c r="S497" i="1"/>
  <c r="AB497" i="1"/>
  <c r="CQ496" i="1"/>
  <c r="P496" i="1" s="1"/>
  <c r="AB496" i="1"/>
  <c r="CZ490" i="1"/>
  <c r="Y490" i="1" s="1"/>
  <c r="V927" i="5" s="1"/>
  <c r="CQ488" i="1"/>
  <c r="P488" i="1" s="1"/>
  <c r="CP487" i="1"/>
  <c r="O487" i="1" s="1"/>
  <c r="CX768" i="3"/>
  <c r="CX766" i="3"/>
  <c r="CX771" i="3"/>
  <c r="CX770" i="3"/>
  <c r="CX767" i="3"/>
  <c r="CX769" i="3"/>
  <c r="CS486" i="1"/>
  <c r="R486" i="1" s="1"/>
  <c r="AD486" i="1"/>
  <c r="CY483" i="1"/>
  <c r="X483" i="1" s="1"/>
  <c r="T870" i="5" s="1"/>
  <c r="CX903" i="3"/>
  <c r="CX902" i="3"/>
  <c r="CX906" i="3"/>
  <c r="CX901" i="3"/>
  <c r="CX905" i="3"/>
  <c r="CX904" i="3"/>
  <c r="I546" i="1"/>
  <c r="S545" i="1"/>
  <c r="K1017" i="5" s="1"/>
  <c r="AB542" i="1"/>
  <c r="CQ542" i="1"/>
  <c r="P542" i="1" s="1"/>
  <c r="K1009" i="5" s="1"/>
  <c r="BY479" i="1"/>
  <c r="AP509" i="1"/>
  <c r="CQ506" i="1"/>
  <c r="P506" i="1" s="1"/>
  <c r="AB506" i="1"/>
  <c r="CY506" i="1"/>
  <c r="X506" i="1" s="1"/>
  <c r="T995" i="5" s="1"/>
  <c r="GX505" i="1"/>
  <c r="W505" i="1"/>
  <c r="S505" i="1"/>
  <c r="AB505" i="1"/>
  <c r="AB502" i="1"/>
  <c r="CR501" i="1"/>
  <c r="AB501" i="1"/>
  <c r="CX835" i="3"/>
  <c r="CX839" i="3"/>
  <c r="CX843" i="3"/>
  <c r="CX847" i="3"/>
  <c r="CX834" i="3"/>
  <c r="CX838" i="3"/>
  <c r="CX842" i="3"/>
  <c r="CX846" i="3"/>
  <c r="CX833" i="3"/>
  <c r="CX837" i="3"/>
  <c r="CX841" i="3"/>
  <c r="CX845" i="3"/>
  <c r="CX836" i="3"/>
  <c r="CX840" i="3"/>
  <c r="CX844" i="3"/>
  <c r="I500" i="1"/>
  <c r="U972" i="5" s="1"/>
  <c r="I501" i="1"/>
  <c r="CS498" i="1"/>
  <c r="AD498" i="1"/>
  <c r="CR498" i="1" s="1"/>
  <c r="T497" i="1"/>
  <c r="CR495" i="1"/>
  <c r="Q495" i="1" s="1"/>
  <c r="AB495" i="1"/>
  <c r="CZ493" i="1"/>
  <c r="Y493" i="1" s="1"/>
  <c r="V939" i="5" s="1"/>
  <c r="CQ492" i="1"/>
  <c r="P492" i="1" s="1"/>
  <c r="AB492" i="1"/>
  <c r="CZ491" i="1"/>
  <c r="Y491" i="1" s="1"/>
  <c r="V936" i="5" s="1"/>
  <c r="AB487" i="1"/>
  <c r="CY486" i="1"/>
  <c r="X486" i="1" s="1"/>
  <c r="T891" i="5" s="1"/>
  <c r="K897" i="5" s="1"/>
  <c r="AB486" i="1"/>
  <c r="CR485" i="1"/>
  <c r="Q485" i="1" s="1"/>
  <c r="K884" i="5" s="1"/>
  <c r="AB485" i="1"/>
  <c r="CX733" i="3"/>
  <c r="CX737" i="3"/>
  <c r="CX741" i="3"/>
  <c r="CX745" i="3"/>
  <c r="CX732" i="3"/>
  <c r="CX736" i="3"/>
  <c r="CX740" i="3"/>
  <c r="CX744" i="3"/>
  <c r="CX734" i="3"/>
  <c r="CX738" i="3"/>
  <c r="CX742" i="3"/>
  <c r="CX746" i="3"/>
  <c r="CX735" i="3"/>
  <c r="CX739" i="3"/>
  <c r="CX743" i="3"/>
  <c r="CX747" i="3"/>
  <c r="AB482" i="1"/>
  <c r="CP482" i="1"/>
  <c r="O482" i="1" s="1"/>
  <c r="K868" i="5" s="1"/>
  <c r="BB448" i="1"/>
  <c r="CK423" i="1"/>
  <c r="CS445" i="1"/>
  <c r="AD445" i="1"/>
  <c r="CR445" i="1" s="1"/>
  <c r="CS443" i="1"/>
  <c r="AD443" i="1"/>
  <c r="CR443" i="1" s="1"/>
  <c r="CS441" i="1"/>
  <c r="AD441" i="1"/>
  <c r="CR441" i="1" s="1"/>
  <c r="CX642" i="3"/>
  <c r="CX646" i="3"/>
  <c r="CX641" i="3"/>
  <c r="CX645" i="3"/>
  <c r="CX640" i="3"/>
  <c r="CX644" i="3"/>
  <c r="CX639" i="3"/>
  <c r="CX643" i="3"/>
  <c r="CX647" i="3"/>
  <c r="I431" i="1"/>
  <c r="CS429" i="1"/>
  <c r="R429" i="1" s="1"/>
  <c r="CZ429" i="1" s="1"/>
  <c r="Y429" i="1" s="1"/>
  <c r="V752" i="5" s="1"/>
  <c r="AD429" i="1"/>
  <c r="CR429" i="1" s="1"/>
  <c r="Q429" i="1" s="1"/>
  <c r="AB426" i="1"/>
  <c r="CR390" i="1"/>
  <c r="AB390" i="1"/>
  <c r="AZ352" i="1"/>
  <c r="CI326" i="1"/>
  <c r="AB350" i="1"/>
  <c r="CQ347" i="1"/>
  <c r="P347" i="1" s="1"/>
  <c r="BZ326" i="1"/>
  <c r="AQ352" i="1"/>
  <c r="CG352" i="1"/>
  <c r="CZ341" i="1"/>
  <c r="Y341" i="1" s="1"/>
  <c r="V625" i="5" s="1"/>
  <c r="CY341" i="1"/>
  <c r="X341" i="1" s="1"/>
  <c r="T625" i="5" s="1"/>
  <c r="CY338" i="1"/>
  <c r="X338" i="1" s="1"/>
  <c r="T614" i="5" s="1"/>
  <c r="CY334" i="1"/>
  <c r="X334" i="1" s="1"/>
  <c r="T602" i="5" s="1"/>
  <c r="CZ334" i="1"/>
  <c r="Y334" i="1" s="1"/>
  <c r="V602" i="5" s="1"/>
  <c r="CY330" i="1"/>
  <c r="X330" i="1" s="1"/>
  <c r="T581" i="5" s="1"/>
  <c r="CZ330" i="1"/>
  <c r="Y330" i="1" s="1"/>
  <c r="V581" i="5" s="1"/>
  <c r="AT262" i="1"/>
  <c r="CC251" i="1"/>
  <c r="CQ502" i="1"/>
  <c r="P502" i="1" s="1"/>
  <c r="CQ500" i="1"/>
  <c r="P500" i="1" s="1"/>
  <c r="CQ498" i="1"/>
  <c r="CS496" i="1"/>
  <c r="R496" i="1" s="1"/>
  <c r="CS494" i="1"/>
  <c r="R494" i="1" s="1"/>
  <c r="CS492" i="1"/>
  <c r="R492" i="1" s="1"/>
  <c r="CQ490" i="1"/>
  <c r="P490" i="1" s="1"/>
  <c r="CS488" i="1"/>
  <c r="R488" i="1" s="1"/>
  <c r="CX772" i="3"/>
  <c r="CX776" i="3"/>
  <c r="CX780" i="3"/>
  <c r="CX784" i="3"/>
  <c r="CX775" i="3"/>
  <c r="CX779" i="3"/>
  <c r="CX783" i="3"/>
  <c r="CX774" i="3"/>
  <c r="CX778" i="3"/>
  <c r="CX782" i="3"/>
  <c r="CX773" i="3"/>
  <c r="CX777" i="3"/>
  <c r="CX781" i="3"/>
  <c r="CX785" i="3"/>
  <c r="CQ486" i="1"/>
  <c r="P486" i="1" s="1"/>
  <c r="CS484" i="1"/>
  <c r="AB484" i="1"/>
  <c r="I484" i="1"/>
  <c r="CY482" i="1"/>
  <c r="X482" i="1" s="1"/>
  <c r="T868" i="5" s="1"/>
  <c r="CS481" i="1"/>
  <c r="R481" i="1" s="1"/>
  <c r="CY481" i="1" s="1"/>
  <c r="X481" i="1" s="1"/>
  <c r="T861" i="5" s="1"/>
  <c r="AD481" i="1"/>
  <c r="AB446" i="1"/>
  <c r="AB445" i="1"/>
  <c r="CQ445" i="1"/>
  <c r="AB444" i="1"/>
  <c r="AB443" i="1"/>
  <c r="CQ443" i="1"/>
  <c r="AB442" i="1"/>
  <c r="AB441" i="1"/>
  <c r="CQ441" i="1"/>
  <c r="AB440" i="1"/>
  <c r="U438" i="1"/>
  <c r="U436" i="1"/>
  <c r="CX650" i="3"/>
  <c r="CX654" i="3"/>
  <c r="CX658" i="3"/>
  <c r="CX649" i="3"/>
  <c r="CX653" i="3"/>
  <c r="CX657" i="3"/>
  <c r="CX648" i="3"/>
  <c r="CX652" i="3"/>
  <c r="CX656" i="3"/>
  <c r="CX651" i="3"/>
  <c r="CX655" i="3"/>
  <c r="I433" i="1"/>
  <c r="I434" i="1"/>
  <c r="CS431" i="1"/>
  <c r="AD431" i="1"/>
  <c r="CR431" i="1" s="1"/>
  <c r="Q431" i="1" s="1"/>
  <c r="W430" i="1"/>
  <c r="S430" i="1"/>
  <c r="K757" i="5" s="1"/>
  <c r="AB430" i="1"/>
  <c r="AB429" i="1"/>
  <c r="W428" i="1"/>
  <c r="S428" i="1"/>
  <c r="AB428" i="1"/>
  <c r="BZ448" i="1"/>
  <c r="CQ425" i="1"/>
  <c r="P425" i="1" s="1"/>
  <c r="AB425" i="1"/>
  <c r="F402" i="1"/>
  <c r="AP383" i="1"/>
  <c r="F401" i="1"/>
  <c r="CP388" i="1"/>
  <c r="O388" i="1" s="1"/>
  <c r="CX622" i="3"/>
  <c r="CX626" i="3"/>
  <c r="CX620" i="3"/>
  <c r="CX625" i="3"/>
  <c r="CX624" i="3"/>
  <c r="CX621" i="3"/>
  <c r="CX623" i="3"/>
  <c r="I389" i="1"/>
  <c r="I390" i="1"/>
  <c r="BY383" i="1"/>
  <c r="AD349" i="1"/>
  <c r="CS349" i="1"/>
  <c r="R349" i="1" s="1"/>
  <c r="K672" i="5" s="1"/>
  <c r="CX819" i="3"/>
  <c r="CX823" i="3"/>
  <c r="CX827" i="3"/>
  <c r="CX831" i="3"/>
  <c r="CX818" i="3"/>
  <c r="CX822" i="3"/>
  <c r="CX826" i="3"/>
  <c r="CX830" i="3"/>
  <c r="CX821" i="3"/>
  <c r="CX825" i="3"/>
  <c r="CX829" i="3"/>
  <c r="CX820" i="3"/>
  <c r="CX824" i="3"/>
  <c r="CX828" i="3"/>
  <c r="CX832" i="3"/>
  <c r="CX811" i="3"/>
  <c r="CX815" i="3"/>
  <c r="CX810" i="3"/>
  <c r="CX814" i="3"/>
  <c r="CX813" i="3"/>
  <c r="CX817" i="3"/>
  <c r="CX812" i="3"/>
  <c r="CX816" i="3"/>
  <c r="CX788" i="3"/>
  <c r="CX792" i="3"/>
  <c r="CX787" i="3"/>
  <c r="CX791" i="3"/>
  <c r="CX786" i="3"/>
  <c r="CX790" i="3"/>
  <c r="CX789" i="3"/>
  <c r="CX749" i="3"/>
  <c r="CX753" i="3"/>
  <c r="CX748" i="3"/>
  <c r="CX752" i="3"/>
  <c r="CX756" i="3"/>
  <c r="CX750" i="3"/>
  <c r="CX754" i="3"/>
  <c r="CX751" i="3"/>
  <c r="CX755" i="3"/>
  <c r="P483" i="1"/>
  <c r="AB481" i="1"/>
  <c r="CQ481" i="1"/>
  <c r="P481" i="1" s="1"/>
  <c r="CX677" i="3"/>
  <c r="CX681" i="3"/>
  <c r="CX685" i="3"/>
  <c r="CX680" i="3"/>
  <c r="CX684" i="3"/>
  <c r="CX678" i="3"/>
  <c r="CX682" i="3"/>
  <c r="CX686" i="3"/>
  <c r="CX679" i="3"/>
  <c r="CX683" i="3"/>
  <c r="I439" i="1"/>
  <c r="E810" i="5" s="1"/>
  <c r="CS437" i="1"/>
  <c r="R437" i="1" s="1"/>
  <c r="CZ437" i="1" s="1"/>
  <c r="Y437" i="1" s="1"/>
  <c r="V798" i="5" s="1"/>
  <c r="AD437" i="1"/>
  <c r="CR437" i="1" s="1"/>
  <c r="Q437" i="1" s="1"/>
  <c r="CX669" i="3"/>
  <c r="CX673" i="3"/>
  <c r="CX672" i="3"/>
  <c r="CX676" i="3"/>
  <c r="CX670" i="3"/>
  <c r="CX674" i="3"/>
  <c r="CX671" i="3"/>
  <c r="CX675" i="3"/>
  <c r="CS435" i="1"/>
  <c r="R435" i="1" s="1"/>
  <c r="AD435" i="1"/>
  <c r="CS433" i="1"/>
  <c r="AD433" i="1"/>
  <c r="CR433" i="1" s="1"/>
  <c r="Q433" i="1" s="1"/>
  <c r="CY432" i="1"/>
  <c r="X432" i="1" s="1"/>
  <c r="T766" i="5" s="1"/>
  <c r="CZ432" i="1"/>
  <c r="Y432" i="1" s="1"/>
  <c r="V766" i="5" s="1"/>
  <c r="S431" i="1"/>
  <c r="AB431" i="1"/>
  <c r="GX430" i="1"/>
  <c r="T430" i="1"/>
  <c r="V430" i="1"/>
  <c r="GX428" i="1"/>
  <c r="T428" i="1"/>
  <c r="CQ427" i="1"/>
  <c r="P427" i="1" s="1"/>
  <c r="AB427" i="1"/>
  <c r="V390" i="1"/>
  <c r="W390" i="1"/>
  <c r="CY388" i="1"/>
  <c r="X388" i="1" s="1"/>
  <c r="T714" i="5" s="1"/>
  <c r="CZ388" i="1"/>
  <c r="Y388" i="1" s="1"/>
  <c r="V714" i="5" s="1"/>
  <c r="AB388" i="1"/>
  <c r="BZ383" i="1"/>
  <c r="CG392" i="1"/>
  <c r="CS387" i="1"/>
  <c r="R387" i="1" s="1"/>
  <c r="CY387" i="1" s="1"/>
  <c r="X387" i="1" s="1"/>
  <c r="T704" i="5" s="1"/>
  <c r="K710" i="5" s="1"/>
  <c r="AD387" i="1"/>
  <c r="CK326" i="1"/>
  <c r="BB352" i="1"/>
  <c r="BC326" i="1"/>
  <c r="F368" i="1"/>
  <c r="CX875" i="3"/>
  <c r="CX879" i="3"/>
  <c r="CX883" i="3"/>
  <c r="CX887" i="3"/>
  <c r="CX874" i="3"/>
  <c r="CX878" i="3"/>
  <c r="CX882" i="3"/>
  <c r="CX886" i="3"/>
  <c r="CX877" i="3"/>
  <c r="CX881" i="3"/>
  <c r="CX885" i="3"/>
  <c r="CX876" i="3"/>
  <c r="CX880" i="3"/>
  <c r="CX884" i="3"/>
  <c r="CX867" i="3"/>
  <c r="CX871" i="3"/>
  <c r="CX866" i="3"/>
  <c r="CX870" i="3"/>
  <c r="CX865" i="3"/>
  <c r="CX869" i="3"/>
  <c r="CX873" i="3"/>
  <c r="CX868" i="3"/>
  <c r="CX872" i="3"/>
  <c r="CX851" i="3"/>
  <c r="CX855" i="3"/>
  <c r="CX859" i="3"/>
  <c r="CX863" i="3"/>
  <c r="CX850" i="3"/>
  <c r="CX854" i="3"/>
  <c r="CX858" i="3"/>
  <c r="CX862" i="3"/>
  <c r="CX849" i="3"/>
  <c r="CX853" i="3"/>
  <c r="CX857" i="3"/>
  <c r="CX861" i="3"/>
  <c r="CX848" i="3"/>
  <c r="CX852" i="3"/>
  <c r="CX856" i="3"/>
  <c r="CX860" i="3"/>
  <c r="CX864" i="3"/>
  <c r="I498" i="1"/>
  <c r="H961" i="5" s="1"/>
  <c r="W961" i="5" s="1"/>
  <c r="CX796" i="3"/>
  <c r="CX800" i="3"/>
  <c r="CX804" i="3"/>
  <c r="CX795" i="3"/>
  <c r="CX799" i="3"/>
  <c r="CX803" i="3"/>
  <c r="CX807" i="3"/>
  <c r="CX794" i="3"/>
  <c r="CX798" i="3"/>
  <c r="CX802" i="3"/>
  <c r="CX806" i="3"/>
  <c r="CX793" i="3"/>
  <c r="CX797" i="3"/>
  <c r="CX801" i="3"/>
  <c r="CX805" i="3"/>
  <c r="CX809" i="3"/>
  <c r="CX808" i="3"/>
  <c r="CX757" i="3"/>
  <c r="CX760" i="3"/>
  <c r="CX764" i="3"/>
  <c r="CX758" i="3"/>
  <c r="CX763" i="3"/>
  <c r="CX765" i="3"/>
  <c r="CX762" i="3"/>
  <c r="CX759" i="3"/>
  <c r="CX761" i="3"/>
  <c r="T483" i="1"/>
  <c r="AB483" i="1"/>
  <c r="F464" i="1"/>
  <c r="CX717" i="3"/>
  <c r="CX721" i="3"/>
  <c r="CX725" i="3"/>
  <c r="CX716" i="3"/>
  <c r="CX720" i="3"/>
  <c r="CX724" i="3"/>
  <c r="CX728" i="3"/>
  <c r="CX718" i="3"/>
  <c r="CX722" i="3"/>
  <c r="CX726" i="3"/>
  <c r="CX719" i="3"/>
  <c r="CX723" i="3"/>
  <c r="CX727" i="3"/>
  <c r="CX705" i="3"/>
  <c r="CX709" i="3"/>
  <c r="CX713" i="3"/>
  <c r="CX704" i="3"/>
  <c r="CX708" i="3"/>
  <c r="CX712" i="3"/>
  <c r="CX706" i="3"/>
  <c r="CX710" i="3"/>
  <c r="CX714" i="3"/>
  <c r="CX703" i="3"/>
  <c r="CX707" i="3"/>
  <c r="CX711" i="3"/>
  <c r="CX715" i="3"/>
  <c r="I445" i="1"/>
  <c r="S843" i="5" s="1"/>
  <c r="CX697" i="3"/>
  <c r="CX701" i="3"/>
  <c r="CX696" i="3"/>
  <c r="CX700" i="3"/>
  <c r="CX698" i="3"/>
  <c r="CX702" i="3"/>
  <c r="CX695" i="3"/>
  <c r="CX699" i="3"/>
  <c r="I443" i="1"/>
  <c r="CX689" i="3"/>
  <c r="CX693" i="3"/>
  <c r="CX688" i="3"/>
  <c r="CX692" i="3"/>
  <c r="CX690" i="3"/>
  <c r="CX694" i="3"/>
  <c r="CX687" i="3"/>
  <c r="CX691" i="3"/>
  <c r="I441" i="1"/>
  <c r="E821" i="5" s="1"/>
  <c r="CS439" i="1"/>
  <c r="AD439" i="1"/>
  <c r="CR439" i="1" s="1"/>
  <c r="W438" i="1"/>
  <c r="S438" i="1"/>
  <c r="K803" i="5" s="1"/>
  <c r="AB438" i="1"/>
  <c r="CY437" i="1"/>
  <c r="X437" i="1" s="1"/>
  <c r="T798" i="5" s="1"/>
  <c r="AB437" i="1"/>
  <c r="W436" i="1"/>
  <c r="S436" i="1"/>
  <c r="AB436" i="1"/>
  <c r="CY435" i="1"/>
  <c r="X435" i="1" s="1"/>
  <c r="T778" i="5" s="1"/>
  <c r="K784" i="5" s="1"/>
  <c r="CR434" i="1"/>
  <c r="Q434" i="1" s="1"/>
  <c r="AB434" i="1"/>
  <c r="AB433" i="1"/>
  <c r="GX432" i="1"/>
  <c r="T432" i="1"/>
  <c r="U430" i="1"/>
  <c r="Q430" i="1"/>
  <c r="U428" i="1"/>
  <c r="Q428" i="1"/>
  <c r="CD448" i="1"/>
  <c r="CI392" i="1"/>
  <c r="BC383" i="1"/>
  <c r="F408" i="1"/>
  <c r="GX390" i="1"/>
  <c r="V389" i="1"/>
  <c r="CS389" i="1"/>
  <c r="R389" i="1" s="1"/>
  <c r="AD389" i="1"/>
  <c r="CR389" i="1" s="1"/>
  <c r="Q389" i="1" s="1"/>
  <c r="CC383" i="1"/>
  <c r="AT392" i="1"/>
  <c r="T388" i="1"/>
  <c r="AB387" i="1"/>
  <c r="CR386" i="1"/>
  <c r="Q386" i="1" s="1"/>
  <c r="CP386" i="1" s="1"/>
  <c r="O386" i="1" s="1"/>
  <c r="K702" i="5" s="1"/>
  <c r="AB386" i="1"/>
  <c r="CS385" i="1"/>
  <c r="R385" i="1" s="1"/>
  <c r="AD385" i="1"/>
  <c r="CC326" i="1"/>
  <c r="AT352" i="1"/>
  <c r="CY349" i="1"/>
  <c r="X349" i="1" s="1"/>
  <c r="T668" i="5" s="1"/>
  <c r="K674" i="5" s="1"/>
  <c r="CZ349" i="1"/>
  <c r="Y349" i="1" s="1"/>
  <c r="V668" i="5" s="1"/>
  <c r="K675" i="5" s="1"/>
  <c r="CQ439" i="1"/>
  <c r="CQ437" i="1"/>
  <c r="P437" i="1" s="1"/>
  <c r="CQ435" i="1"/>
  <c r="P435" i="1" s="1"/>
  <c r="CQ433" i="1"/>
  <c r="P433" i="1" s="1"/>
  <c r="CQ431" i="1"/>
  <c r="P431" i="1" s="1"/>
  <c r="CP431" i="1" s="1"/>
  <c r="O431" i="1" s="1"/>
  <c r="K764" i="5" s="1"/>
  <c r="CQ429" i="1"/>
  <c r="P429" i="1" s="1"/>
  <c r="CS427" i="1"/>
  <c r="R427" i="1" s="1"/>
  <c r="CX630" i="3"/>
  <c r="CX634" i="3"/>
  <c r="CX638" i="3"/>
  <c r="CX633" i="3"/>
  <c r="CX637" i="3"/>
  <c r="CX632" i="3"/>
  <c r="CX636" i="3"/>
  <c r="CX631" i="3"/>
  <c r="CX635" i="3"/>
  <c r="CS425" i="1"/>
  <c r="R425" i="1" s="1"/>
  <c r="CZ425" i="1" s="1"/>
  <c r="Y425" i="1" s="1"/>
  <c r="V732" i="5" s="1"/>
  <c r="CX628" i="3"/>
  <c r="CX627" i="3"/>
  <c r="CX629" i="3"/>
  <c r="BB392" i="1"/>
  <c r="CQ389" i="1"/>
  <c r="P389" i="1" s="1"/>
  <c r="CQ387" i="1"/>
  <c r="P387" i="1" s="1"/>
  <c r="CQ385" i="1"/>
  <c r="P385" i="1" s="1"/>
  <c r="K698" i="5" s="1"/>
  <c r="CP350" i="1"/>
  <c r="O350" i="1" s="1"/>
  <c r="CQ349" i="1"/>
  <c r="P349" i="1" s="1"/>
  <c r="AB349" i="1"/>
  <c r="CX557" i="3"/>
  <c r="CX561" i="3"/>
  <c r="CX558" i="3"/>
  <c r="CX562" i="3"/>
  <c r="CX559" i="3"/>
  <c r="CX563" i="3"/>
  <c r="CX556" i="3"/>
  <c r="CX560" i="3"/>
  <c r="CX564" i="3"/>
  <c r="CZ343" i="1"/>
  <c r="Y343" i="1" s="1"/>
  <c r="V628" i="5" s="1"/>
  <c r="K635" i="5" s="1"/>
  <c r="CY343" i="1"/>
  <c r="X343" i="1" s="1"/>
  <c r="T628" i="5" s="1"/>
  <c r="K634" i="5" s="1"/>
  <c r="BZ189" i="1"/>
  <c r="AQ220" i="1"/>
  <c r="BY326" i="1"/>
  <c r="AP352" i="1"/>
  <c r="CX577" i="3"/>
  <c r="CX581" i="3"/>
  <c r="CX585" i="3"/>
  <c r="CX589" i="3"/>
  <c r="CX578" i="3"/>
  <c r="CX582" i="3"/>
  <c r="CX586" i="3"/>
  <c r="CX590" i="3"/>
  <c r="CX575" i="3"/>
  <c r="CX579" i="3"/>
  <c r="CX583" i="3"/>
  <c r="CX587" i="3"/>
  <c r="CX576" i="3"/>
  <c r="CX580" i="3"/>
  <c r="CX584" i="3"/>
  <c r="CX588" i="3"/>
  <c r="CZ333" i="1"/>
  <c r="Y333" i="1" s="1"/>
  <c r="V593" i="5" s="1"/>
  <c r="CY333" i="1"/>
  <c r="X333" i="1" s="1"/>
  <c r="T593" i="5" s="1"/>
  <c r="K599" i="5" s="1"/>
  <c r="CP332" i="1"/>
  <c r="O332" i="1" s="1"/>
  <c r="AP262" i="1"/>
  <c r="V254" i="1"/>
  <c r="AB253" i="1"/>
  <c r="CR253" i="1"/>
  <c r="Q253" i="1" s="1"/>
  <c r="CX729" i="3"/>
  <c r="CX730" i="3"/>
  <c r="CX731" i="3"/>
  <c r="CX662" i="3"/>
  <c r="CX661" i="3"/>
  <c r="CX665" i="3"/>
  <c r="CX660" i="3"/>
  <c r="CX664" i="3"/>
  <c r="CX668" i="3"/>
  <c r="CX659" i="3"/>
  <c r="CX663" i="3"/>
  <c r="CX666" i="3"/>
  <c r="CX667" i="3"/>
  <c r="CX614" i="3"/>
  <c r="CX618" i="3"/>
  <c r="CX617" i="3"/>
  <c r="CX619" i="3"/>
  <c r="CX616" i="3"/>
  <c r="CX615" i="3"/>
  <c r="CX593" i="3"/>
  <c r="CX594" i="3"/>
  <c r="CX598" i="3"/>
  <c r="CX602" i="3"/>
  <c r="CX606" i="3"/>
  <c r="CX610" i="3"/>
  <c r="CX591" i="3"/>
  <c r="CX596" i="3"/>
  <c r="CX604" i="3"/>
  <c r="CX612" i="3"/>
  <c r="CX595" i="3"/>
  <c r="CX601" i="3"/>
  <c r="CX603" i="3"/>
  <c r="CX609" i="3"/>
  <c r="CX611" i="3"/>
  <c r="CX600" i="3"/>
  <c r="CX608" i="3"/>
  <c r="CX592" i="3"/>
  <c r="CX597" i="3"/>
  <c r="CX599" i="3"/>
  <c r="CX605" i="3"/>
  <c r="CX607" i="3"/>
  <c r="CX613" i="3"/>
  <c r="S348" i="1"/>
  <c r="K660" i="5" s="1"/>
  <c r="AB348" i="1"/>
  <c r="CS347" i="1"/>
  <c r="R347" i="1" s="1"/>
  <c r="AD347" i="1"/>
  <c r="CR347" i="1" s="1"/>
  <c r="Q347" i="1" s="1"/>
  <c r="AB346" i="1"/>
  <c r="CZ335" i="1"/>
  <c r="Y335" i="1" s="1"/>
  <c r="V604" i="5" s="1"/>
  <c r="CY335" i="1"/>
  <c r="X335" i="1" s="1"/>
  <c r="T604" i="5" s="1"/>
  <c r="CP334" i="1"/>
  <c r="O334" i="1" s="1"/>
  <c r="K602" i="5" s="1"/>
  <c r="CY332" i="1"/>
  <c r="X332" i="1" s="1"/>
  <c r="T584" i="5" s="1"/>
  <c r="K589" i="5" s="1"/>
  <c r="CZ332" i="1"/>
  <c r="Y332" i="1" s="1"/>
  <c r="V584" i="5" s="1"/>
  <c r="K590" i="5" s="1"/>
  <c r="CP330" i="1"/>
  <c r="O330" i="1" s="1"/>
  <c r="K581" i="5" s="1"/>
  <c r="CX565" i="3"/>
  <c r="CX569" i="3"/>
  <c r="CX573" i="3"/>
  <c r="CX566" i="3"/>
  <c r="CX570" i="3"/>
  <c r="CX574" i="3"/>
  <c r="CX567" i="3"/>
  <c r="CX571" i="3"/>
  <c r="CX568" i="3"/>
  <c r="CX572" i="3"/>
  <c r="CQ345" i="1"/>
  <c r="AD345" i="1"/>
  <c r="CR345" i="1" s="1"/>
  <c r="CR344" i="1"/>
  <c r="Q344" i="1" s="1"/>
  <c r="CQ343" i="1"/>
  <c r="P343" i="1" s="1"/>
  <c r="K633" i="5" s="1"/>
  <c r="AD343" i="1"/>
  <c r="CT342" i="1"/>
  <c r="S342" i="1" s="1"/>
  <c r="CQ341" i="1"/>
  <c r="P341" i="1" s="1"/>
  <c r="AD341" i="1"/>
  <c r="CR341" i="1" s="1"/>
  <c r="Q341" i="1" s="1"/>
  <c r="CR340" i="1"/>
  <c r="Q340" i="1" s="1"/>
  <c r="CS339" i="1"/>
  <c r="R339" i="1" s="1"/>
  <c r="CY339" i="1" s="1"/>
  <c r="X339" i="1" s="1"/>
  <c r="T616" i="5" s="1"/>
  <c r="AB339" i="1"/>
  <c r="CX525" i="3"/>
  <c r="CX529" i="3"/>
  <c r="CX533" i="3"/>
  <c r="CX526" i="3"/>
  <c r="CX530" i="3"/>
  <c r="CX534" i="3"/>
  <c r="CX527" i="3"/>
  <c r="CX531" i="3"/>
  <c r="CX535" i="3"/>
  <c r="CX528" i="3"/>
  <c r="CX532" i="3"/>
  <c r="CR338" i="1"/>
  <c r="Q338" i="1" s="1"/>
  <c r="CP338" i="1" s="1"/>
  <c r="O338" i="1" s="1"/>
  <c r="K614" i="5" s="1"/>
  <c r="CS337" i="1"/>
  <c r="R337" i="1" s="1"/>
  <c r="CY337" i="1" s="1"/>
  <c r="X337" i="1" s="1"/>
  <c r="T613" i="5" s="1"/>
  <c r="AB337" i="1"/>
  <c r="CT336" i="1"/>
  <c r="S336" i="1" s="1"/>
  <c r="CQ335" i="1"/>
  <c r="P335" i="1" s="1"/>
  <c r="AD335" i="1"/>
  <c r="CQ333" i="1"/>
  <c r="P333" i="1" s="1"/>
  <c r="AD333" i="1"/>
  <c r="CS331" i="1"/>
  <c r="AB331" i="1"/>
  <c r="I331" i="1"/>
  <c r="U582" i="5" s="1"/>
  <c r="CQ329" i="1"/>
  <c r="P329" i="1" s="1"/>
  <c r="AD329" i="1"/>
  <c r="CR329" i="1" s="1"/>
  <c r="Q329" i="1" s="1"/>
  <c r="CG262" i="1"/>
  <c r="AO262" i="1"/>
  <c r="CS260" i="1"/>
  <c r="R260" i="1" s="1"/>
  <c r="AB260" i="1"/>
  <c r="CX473" i="3"/>
  <c r="CX477" i="3"/>
  <c r="CX481" i="3"/>
  <c r="CX476" i="3"/>
  <c r="CX480" i="3"/>
  <c r="CX475" i="3"/>
  <c r="CX479" i="3"/>
  <c r="CX483" i="3"/>
  <c r="CX474" i="3"/>
  <c r="CX478" i="3"/>
  <c r="CX482" i="3"/>
  <c r="CR259" i="1"/>
  <c r="Q259" i="1" s="1"/>
  <c r="CQ258" i="1"/>
  <c r="AD258" i="1"/>
  <c r="CR258" i="1" s="1"/>
  <c r="CS256" i="1"/>
  <c r="AB256" i="1"/>
  <c r="I256" i="1"/>
  <c r="CS254" i="1"/>
  <c r="AB254" i="1"/>
  <c r="CY205" i="1"/>
  <c r="X205" i="1" s="1"/>
  <c r="T461" i="5" s="1"/>
  <c r="CZ205" i="1"/>
  <c r="Y205" i="1" s="1"/>
  <c r="V461" i="5" s="1"/>
  <c r="CP202" i="1"/>
  <c r="O202" i="1" s="1"/>
  <c r="K448" i="5" s="1"/>
  <c r="CY201" i="1"/>
  <c r="X201" i="1" s="1"/>
  <c r="T447" i="5" s="1"/>
  <c r="CZ201" i="1"/>
  <c r="Y201" i="1" s="1"/>
  <c r="V447" i="5" s="1"/>
  <c r="CY197" i="1"/>
  <c r="X197" i="1" s="1"/>
  <c r="T412" i="5" s="1"/>
  <c r="K417" i="5" s="1"/>
  <c r="CZ197" i="1"/>
  <c r="Y197" i="1" s="1"/>
  <c r="V412" i="5" s="1"/>
  <c r="K418" i="5" s="1"/>
  <c r="CZ196" i="1"/>
  <c r="Y196" i="1" s="1"/>
  <c r="V402" i="5" s="1"/>
  <c r="K409" i="5" s="1"/>
  <c r="CY196" i="1"/>
  <c r="X196" i="1" s="1"/>
  <c r="T402" i="5" s="1"/>
  <c r="K408" i="5" s="1"/>
  <c r="CY195" i="1"/>
  <c r="X195" i="1" s="1"/>
  <c r="T392" i="5" s="1"/>
  <c r="K398" i="5" s="1"/>
  <c r="CZ195" i="1"/>
  <c r="Y195" i="1" s="1"/>
  <c r="V392" i="5" s="1"/>
  <c r="K399" i="5" s="1"/>
  <c r="CY193" i="1"/>
  <c r="X193" i="1" s="1"/>
  <c r="T381" i="5" s="1"/>
  <c r="CZ193" i="1"/>
  <c r="Y193" i="1" s="1"/>
  <c r="V381" i="5" s="1"/>
  <c r="AB334" i="1"/>
  <c r="AB332" i="1"/>
  <c r="CX505" i="3"/>
  <c r="CX504" i="3"/>
  <c r="CX503" i="3"/>
  <c r="AB330" i="1"/>
  <c r="CQ216" i="1"/>
  <c r="P216" i="1" s="1"/>
  <c r="BY220" i="1"/>
  <c r="CZ207" i="1"/>
  <c r="Y207" i="1" s="1"/>
  <c r="V471" i="5" s="1"/>
  <c r="CY203" i="1"/>
  <c r="X203" i="1" s="1"/>
  <c r="T450" i="5" s="1"/>
  <c r="CZ203" i="1"/>
  <c r="Y203" i="1" s="1"/>
  <c r="V450" i="5" s="1"/>
  <c r="CZ191" i="1"/>
  <c r="Y191" i="1" s="1"/>
  <c r="V372" i="5" s="1"/>
  <c r="CY191" i="1"/>
  <c r="X191" i="1" s="1"/>
  <c r="T372" i="5" s="1"/>
  <c r="CX537" i="3"/>
  <c r="CX541" i="3"/>
  <c r="CX538" i="3"/>
  <c r="CX542" i="3"/>
  <c r="CX539" i="3"/>
  <c r="CX536" i="3"/>
  <c r="CX540" i="3"/>
  <c r="CX517" i="3"/>
  <c r="CX521" i="3"/>
  <c r="CX516" i="3"/>
  <c r="CX520" i="3"/>
  <c r="CX524" i="3"/>
  <c r="CX518" i="3"/>
  <c r="CX522" i="3"/>
  <c r="CX523" i="3"/>
  <c r="CX519" i="3"/>
  <c r="CX509" i="3"/>
  <c r="CX513" i="3"/>
  <c r="CX508" i="3"/>
  <c r="CX512" i="3"/>
  <c r="CX506" i="3"/>
  <c r="CX510" i="3"/>
  <c r="CX514" i="3"/>
  <c r="CX511" i="3"/>
  <c r="CX507" i="3"/>
  <c r="CX515" i="3"/>
  <c r="CT328" i="1"/>
  <c r="S328" i="1" s="1"/>
  <c r="K574" i="5" s="1"/>
  <c r="BC262" i="1"/>
  <c r="AU262" i="1"/>
  <c r="AQ262" i="1"/>
  <c r="CT257" i="1"/>
  <c r="CT255" i="1"/>
  <c r="S255" i="1" s="1"/>
  <c r="W253" i="1"/>
  <c r="S253" i="1"/>
  <c r="K519" i="5" s="1"/>
  <c r="CS218" i="1"/>
  <c r="R218" i="1" s="1"/>
  <c r="AD218" i="1"/>
  <c r="CR218" i="1" s="1"/>
  <c r="Q218" i="1" s="1"/>
  <c r="U204" i="1"/>
  <c r="CP199" i="1"/>
  <c r="O199" i="1" s="1"/>
  <c r="CP145" i="1"/>
  <c r="O145" i="1" s="1"/>
  <c r="CX549" i="3"/>
  <c r="CX553" i="3"/>
  <c r="CX550" i="3"/>
  <c r="CX554" i="3"/>
  <c r="CX551" i="3"/>
  <c r="CX555" i="3"/>
  <c r="CX552" i="3"/>
  <c r="CX545" i="3"/>
  <c r="CX546" i="3"/>
  <c r="CX543" i="3"/>
  <c r="CX547" i="3"/>
  <c r="CX544" i="3"/>
  <c r="CX548" i="3"/>
  <c r="CX485" i="3"/>
  <c r="CX489" i="3"/>
  <c r="CX493" i="3"/>
  <c r="CX497" i="3"/>
  <c r="CX501" i="3"/>
  <c r="CX484" i="3"/>
  <c r="CX488" i="3"/>
  <c r="CX492" i="3"/>
  <c r="CX496" i="3"/>
  <c r="CX500" i="3"/>
  <c r="CX487" i="3"/>
  <c r="CX491" i="3"/>
  <c r="CX486" i="3"/>
  <c r="CX490" i="3"/>
  <c r="CX494" i="3"/>
  <c r="CX498" i="3"/>
  <c r="CX502" i="3"/>
  <c r="CX495" i="3"/>
  <c r="CX499" i="3"/>
  <c r="CX469" i="3"/>
  <c r="CX468" i="3"/>
  <c r="CX472" i="3"/>
  <c r="CX467" i="3"/>
  <c r="CX471" i="3"/>
  <c r="CX470" i="3"/>
  <c r="CX441" i="3"/>
  <c r="CX445" i="3"/>
  <c r="CX449" i="3"/>
  <c r="CX453" i="3"/>
  <c r="CX440" i="3"/>
  <c r="CX444" i="3"/>
  <c r="CX448" i="3"/>
  <c r="CX452" i="3"/>
  <c r="CX443" i="3"/>
  <c r="CX447" i="3"/>
  <c r="CX451" i="3"/>
  <c r="CX442" i="3"/>
  <c r="CX446" i="3"/>
  <c r="CX450" i="3"/>
  <c r="CL189" i="1"/>
  <c r="BC220" i="1"/>
  <c r="BX189" i="1"/>
  <c r="AO220" i="1"/>
  <c r="CG220" i="1"/>
  <c r="AB218" i="1"/>
  <c r="CQ218" i="1"/>
  <c r="P218" i="1" s="1"/>
  <c r="CY218" i="1"/>
  <c r="X218" i="1" s="1"/>
  <c r="T509" i="5" s="1"/>
  <c r="GX217" i="1"/>
  <c r="W217" i="1"/>
  <c r="AB217" i="1"/>
  <c r="GN205" i="1"/>
  <c r="CY199" i="1"/>
  <c r="X199" i="1" s="1"/>
  <c r="T430" i="5" s="1"/>
  <c r="K434" i="5" s="1"/>
  <c r="CZ199" i="1"/>
  <c r="Y199" i="1" s="1"/>
  <c r="V430" i="5" s="1"/>
  <c r="K435" i="5" s="1"/>
  <c r="AB142" i="1"/>
  <c r="CR142" i="1"/>
  <c r="Q142" i="1" s="1"/>
  <c r="CS216" i="1"/>
  <c r="R216" i="1" s="1"/>
  <c r="CX425" i="3"/>
  <c r="CX429" i="3"/>
  <c r="CX433" i="3"/>
  <c r="CX437" i="3"/>
  <c r="CX428" i="3"/>
  <c r="CX432" i="3"/>
  <c r="CX436" i="3"/>
  <c r="CX427" i="3"/>
  <c r="CX431" i="3"/>
  <c r="CX435" i="3"/>
  <c r="CX439" i="3"/>
  <c r="CX426" i="3"/>
  <c r="CX430" i="3"/>
  <c r="CX434" i="3"/>
  <c r="CX438" i="3"/>
  <c r="CS214" i="1"/>
  <c r="AB214" i="1"/>
  <c r="CQ212" i="1"/>
  <c r="P212" i="1" s="1"/>
  <c r="K491" i="5" s="1"/>
  <c r="AD212" i="1"/>
  <c r="CT211" i="1"/>
  <c r="S211" i="1" s="1"/>
  <c r="CP211" i="1" s="1"/>
  <c r="O211" i="1" s="1"/>
  <c r="K484" i="5" s="1"/>
  <c r="CQ210" i="1"/>
  <c r="AD210" i="1"/>
  <c r="CR210" i="1" s="1"/>
  <c r="Q210" i="1" s="1"/>
  <c r="CR209" i="1"/>
  <c r="Q209" i="1" s="1"/>
  <c r="CQ208" i="1"/>
  <c r="AD208" i="1"/>
  <c r="CR208" i="1" s="1"/>
  <c r="CR207" i="1"/>
  <c r="Q207" i="1" s="1"/>
  <c r="CP207" i="1" s="1"/>
  <c r="O207" i="1" s="1"/>
  <c r="K471" i="5" s="1"/>
  <c r="CS206" i="1"/>
  <c r="R206" i="1" s="1"/>
  <c r="AB206" i="1"/>
  <c r="CS204" i="1"/>
  <c r="R204" i="1" s="1"/>
  <c r="AB204" i="1"/>
  <c r="CS202" i="1"/>
  <c r="R202" i="1" s="1"/>
  <c r="CY202" i="1" s="1"/>
  <c r="X202" i="1" s="1"/>
  <c r="T448" i="5" s="1"/>
  <c r="AB202" i="1"/>
  <c r="CQ200" i="1"/>
  <c r="P200" i="1" s="1"/>
  <c r="AD200" i="1"/>
  <c r="CS198" i="1"/>
  <c r="R198" i="1" s="1"/>
  <c r="CX337" i="3"/>
  <c r="CX341" i="3"/>
  <c r="CX345" i="3"/>
  <c r="CX336" i="3"/>
  <c r="CX340" i="3"/>
  <c r="CX344" i="3"/>
  <c r="CX335" i="3"/>
  <c r="CX339" i="3"/>
  <c r="CX343" i="3"/>
  <c r="CX347" i="3"/>
  <c r="CX334" i="3"/>
  <c r="CX338" i="3"/>
  <c r="CX342" i="3"/>
  <c r="CX346" i="3"/>
  <c r="CR197" i="1"/>
  <c r="Q197" i="1" s="1"/>
  <c r="CQ196" i="1"/>
  <c r="P196" i="1" s="1"/>
  <c r="K407" i="5" s="1"/>
  <c r="AD196" i="1"/>
  <c r="CS194" i="1"/>
  <c r="R194" i="1" s="1"/>
  <c r="AB194" i="1"/>
  <c r="CS192" i="1"/>
  <c r="R192" i="1" s="1"/>
  <c r="AB191" i="1"/>
  <c r="AD156" i="1"/>
  <c r="CR156" i="1" s="1"/>
  <c r="CX284" i="3"/>
  <c r="CX288" i="3"/>
  <c r="CX285" i="3"/>
  <c r="CX290" i="3"/>
  <c r="CX287" i="3"/>
  <c r="CX289" i="3"/>
  <c r="CX286" i="3"/>
  <c r="I156" i="1"/>
  <c r="U364" i="5" s="1"/>
  <c r="AD154" i="1"/>
  <c r="AB153" i="1"/>
  <c r="CP152" i="1"/>
  <c r="O152" i="1" s="1"/>
  <c r="CQ151" i="1"/>
  <c r="W150" i="1"/>
  <c r="R150" i="1"/>
  <c r="AB148" i="1"/>
  <c r="CQ146" i="1"/>
  <c r="P146" i="1" s="1"/>
  <c r="AB145" i="1"/>
  <c r="CS143" i="1"/>
  <c r="R143" i="1" s="1"/>
  <c r="CQ143" i="1"/>
  <c r="P143" i="1" s="1"/>
  <c r="AB143" i="1"/>
  <c r="AB139" i="1"/>
  <c r="V138" i="1"/>
  <c r="P138" i="1"/>
  <c r="K260" i="5" s="1"/>
  <c r="T136" i="1"/>
  <c r="BZ158" i="1"/>
  <c r="CG158" i="1" s="1"/>
  <c r="AB205" i="1"/>
  <c r="CX381" i="3"/>
  <c r="CX385" i="3"/>
  <c r="CX389" i="3"/>
  <c r="CX393" i="3"/>
  <c r="CX380" i="3"/>
  <c r="CX384" i="3"/>
  <c r="CX388" i="3"/>
  <c r="CX392" i="3"/>
  <c r="CX383" i="3"/>
  <c r="CX387" i="3"/>
  <c r="CX391" i="3"/>
  <c r="CX382" i="3"/>
  <c r="CX386" i="3"/>
  <c r="CX390" i="3"/>
  <c r="CX394" i="3"/>
  <c r="AB203" i="1"/>
  <c r="CX373" i="3"/>
  <c r="CX377" i="3"/>
  <c r="CX372" i="3"/>
  <c r="CX376" i="3"/>
  <c r="CX375" i="3"/>
  <c r="CX379" i="3"/>
  <c r="CX374" i="3"/>
  <c r="CX378" i="3"/>
  <c r="AB201" i="1"/>
  <c r="AB199" i="1"/>
  <c r="CX349" i="3"/>
  <c r="CX353" i="3"/>
  <c r="CX348" i="3"/>
  <c r="CX352" i="3"/>
  <c r="CX351" i="3"/>
  <c r="CX350" i="3"/>
  <c r="CX354" i="3"/>
  <c r="AB195" i="1"/>
  <c r="CX312" i="3"/>
  <c r="CX316" i="3"/>
  <c r="CX315" i="3"/>
  <c r="CX317" i="3"/>
  <c r="CX314" i="3"/>
  <c r="CX311" i="3"/>
  <c r="CX313" i="3"/>
  <c r="CX310" i="3"/>
  <c r="CX318" i="3"/>
  <c r="AB193" i="1"/>
  <c r="CX296" i="3"/>
  <c r="CX300" i="3"/>
  <c r="CX304" i="3"/>
  <c r="CX308" i="3"/>
  <c r="CX299" i="3"/>
  <c r="CX301" i="3"/>
  <c r="CX307" i="3"/>
  <c r="CX309" i="3"/>
  <c r="CX298" i="3"/>
  <c r="CX306" i="3"/>
  <c r="CX295" i="3"/>
  <c r="CX297" i="3"/>
  <c r="CX303" i="3"/>
  <c r="CX305" i="3"/>
  <c r="CX294" i="3"/>
  <c r="CX302" i="3"/>
  <c r="AB156" i="1"/>
  <c r="AB154" i="1"/>
  <c r="V150" i="1"/>
  <c r="P150" i="1"/>
  <c r="K328" i="5" s="1"/>
  <c r="CY145" i="1"/>
  <c r="X145" i="1" s="1"/>
  <c r="T298" i="5" s="1"/>
  <c r="CZ145" i="1"/>
  <c r="Y145" i="1" s="1"/>
  <c r="V298" i="5" s="1"/>
  <c r="CX196" i="3"/>
  <c r="CX200" i="3"/>
  <c r="CX195" i="3"/>
  <c r="CX199" i="3"/>
  <c r="CX194" i="3"/>
  <c r="CX198" i="3"/>
  <c r="CX202" i="3"/>
  <c r="CX197" i="3"/>
  <c r="CX201" i="3"/>
  <c r="T138" i="1"/>
  <c r="I139" i="1"/>
  <c r="H264" i="5" s="1"/>
  <c r="X264" i="5" s="1"/>
  <c r="GX136" i="1"/>
  <c r="W136" i="1"/>
  <c r="R136" i="1"/>
  <c r="P136" i="1"/>
  <c r="S136" i="1"/>
  <c r="CD158" i="1"/>
  <c r="BY158" i="1"/>
  <c r="CT215" i="1"/>
  <c r="S215" i="1" s="1"/>
  <c r="CX413" i="3"/>
  <c r="CX417" i="3"/>
  <c r="CX421" i="3"/>
  <c r="CX412" i="3"/>
  <c r="CX416" i="3"/>
  <c r="CX420" i="3"/>
  <c r="CX424" i="3"/>
  <c r="CX411" i="3"/>
  <c r="CX415" i="3"/>
  <c r="CX419" i="3"/>
  <c r="CX423" i="3"/>
  <c r="CX410" i="3"/>
  <c r="CX414" i="3"/>
  <c r="CX418" i="3"/>
  <c r="CX422" i="3"/>
  <c r="I208" i="1"/>
  <c r="H472" i="5" s="1"/>
  <c r="W472" i="5" s="1"/>
  <c r="CX357" i="3"/>
  <c r="CX361" i="3"/>
  <c r="CX365" i="3"/>
  <c r="CX369" i="3"/>
  <c r="CX356" i="3"/>
  <c r="CX360" i="3"/>
  <c r="CX364" i="3"/>
  <c r="CX368" i="3"/>
  <c r="CX355" i="3"/>
  <c r="CX359" i="3"/>
  <c r="CX363" i="3"/>
  <c r="CX367" i="3"/>
  <c r="CX371" i="3"/>
  <c r="CX358" i="3"/>
  <c r="CX362" i="3"/>
  <c r="CX366" i="3"/>
  <c r="CX370" i="3"/>
  <c r="CX321" i="3"/>
  <c r="CX325" i="3"/>
  <c r="CX320" i="3"/>
  <c r="CX324" i="3"/>
  <c r="CX319" i="3"/>
  <c r="CX323" i="3"/>
  <c r="CX327" i="3"/>
  <c r="CX322" i="3"/>
  <c r="CX326" i="3"/>
  <c r="BX131" i="1"/>
  <c r="AO158" i="1"/>
  <c r="P155" i="1"/>
  <c r="AB152" i="1"/>
  <c r="CS149" i="1"/>
  <c r="R149" i="1" s="1"/>
  <c r="CY149" i="1" s="1"/>
  <c r="X149" i="1" s="1"/>
  <c r="T321" i="5" s="1"/>
  <c r="CY148" i="1"/>
  <c r="X148" i="1" s="1"/>
  <c r="T312" i="5" s="1"/>
  <c r="R147" i="1"/>
  <c r="CY147" i="1" s="1"/>
  <c r="X147" i="1" s="1"/>
  <c r="T310" i="5" s="1"/>
  <c r="CZ146" i="1"/>
  <c r="Y146" i="1" s="1"/>
  <c r="V301" i="5" s="1"/>
  <c r="CY146" i="1"/>
  <c r="X146" i="1" s="1"/>
  <c r="T301" i="5" s="1"/>
  <c r="K307" i="5" s="1"/>
  <c r="CX224" i="3"/>
  <c r="CX228" i="3"/>
  <c r="CX227" i="3"/>
  <c r="CX231" i="3"/>
  <c r="CX226" i="3"/>
  <c r="CX230" i="3"/>
  <c r="CX229" i="3"/>
  <c r="CX225" i="3"/>
  <c r="CQ140" i="1"/>
  <c r="P140" i="1" s="1"/>
  <c r="W139" i="1"/>
  <c r="CY137" i="1"/>
  <c r="X137" i="1" s="1"/>
  <c r="T252" i="5" s="1"/>
  <c r="CZ137" i="1"/>
  <c r="Y137" i="1" s="1"/>
  <c r="V252" i="5" s="1"/>
  <c r="CQ135" i="1"/>
  <c r="P135" i="1" s="1"/>
  <c r="K246" i="5" s="1"/>
  <c r="CZ134" i="1"/>
  <c r="Y134" i="1" s="1"/>
  <c r="V239" i="5" s="1"/>
  <c r="CX397" i="3"/>
  <c r="CX401" i="3"/>
  <c r="CX405" i="3"/>
  <c r="CX409" i="3"/>
  <c r="CX396" i="3"/>
  <c r="CX400" i="3"/>
  <c r="CX404" i="3"/>
  <c r="CX408" i="3"/>
  <c r="CX395" i="3"/>
  <c r="CX399" i="3"/>
  <c r="CX403" i="3"/>
  <c r="CX407" i="3"/>
  <c r="CX398" i="3"/>
  <c r="CX402" i="3"/>
  <c r="CX406" i="3"/>
  <c r="CX329" i="3"/>
  <c r="CX333" i="3"/>
  <c r="CX328" i="3"/>
  <c r="CX332" i="3"/>
  <c r="CX331" i="3"/>
  <c r="CX330" i="3"/>
  <c r="BC131" i="1"/>
  <c r="F174" i="1"/>
  <c r="CY155" i="1"/>
  <c r="X155" i="1" s="1"/>
  <c r="T355" i="5" s="1"/>
  <c r="CX252" i="3"/>
  <c r="CX256" i="3"/>
  <c r="CX251" i="3"/>
  <c r="CX255" i="3"/>
  <c r="CX250" i="3"/>
  <c r="CX254" i="3"/>
  <c r="CX253" i="3"/>
  <c r="CX257" i="3"/>
  <c r="I151" i="1"/>
  <c r="CZ143" i="1"/>
  <c r="Y143" i="1" s="1"/>
  <c r="V278" i="5" s="1"/>
  <c r="K285" i="5" s="1"/>
  <c r="CR138" i="1"/>
  <c r="Q138" i="1" s="1"/>
  <c r="K258" i="5" s="1"/>
  <c r="AB138" i="1"/>
  <c r="S138" i="1"/>
  <c r="K257" i="5" s="1"/>
  <c r="CQ137" i="1"/>
  <c r="P137" i="1" s="1"/>
  <c r="AB137" i="1"/>
  <c r="AD133" i="1"/>
  <c r="CS133" i="1"/>
  <c r="R133" i="1" s="1"/>
  <c r="CR96" i="1"/>
  <c r="Q96" i="1" s="1"/>
  <c r="K209" i="5" s="1"/>
  <c r="AB96" i="1"/>
  <c r="T95" i="1"/>
  <c r="V95" i="1"/>
  <c r="Q95" i="1"/>
  <c r="CR90" i="1"/>
  <c r="Q90" i="1" s="1"/>
  <c r="AB90" i="1"/>
  <c r="CY92" i="1"/>
  <c r="X92" i="1" s="1"/>
  <c r="T184" i="5" s="1"/>
  <c r="K190" i="5" s="1"/>
  <c r="CZ92" i="1"/>
  <c r="Y92" i="1" s="1"/>
  <c r="V184" i="5" s="1"/>
  <c r="K191" i="5" s="1"/>
  <c r="CX292" i="3"/>
  <c r="CX291" i="3"/>
  <c r="CX293" i="3"/>
  <c r="BB158" i="1"/>
  <c r="U150" i="1"/>
  <c r="Q150" i="1"/>
  <c r="K326" i="5" s="1"/>
  <c r="P149" i="1"/>
  <c r="CP149" i="1" s="1"/>
  <c r="O149" i="1" s="1"/>
  <c r="K321" i="5" s="1"/>
  <c r="CX244" i="3"/>
  <c r="CX248" i="3"/>
  <c r="CX243" i="3"/>
  <c r="CX247" i="3"/>
  <c r="CX242" i="3"/>
  <c r="CX246" i="3"/>
  <c r="CX245" i="3"/>
  <c r="CX249" i="3"/>
  <c r="T143" i="1"/>
  <c r="T137" i="1"/>
  <c r="U136" i="1"/>
  <c r="Q136" i="1"/>
  <c r="CK88" i="1"/>
  <c r="BB100" i="1"/>
  <c r="W95" i="1"/>
  <c r="P95" i="1"/>
  <c r="CR94" i="1"/>
  <c r="Q94" i="1" s="1"/>
  <c r="CP94" i="1" s="1"/>
  <c r="O94" i="1" s="1"/>
  <c r="K203" i="5" s="1"/>
  <c r="AB94" i="1"/>
  <c r="CZ93" i="1"/>
  <c r="Y93" i="1" s="1"/>
  <c r="V194" i="5" s="1"/>
  <c r="CY93" i="1"/>
  <c r="X93" i="1" s="1"/>
  <c r="T194" i="5" s="1"/>
  <c r="AB93" i="1"/>
  <c r="AQ100" i="1"/>
  <c r="BZ88" i="1"/>
  <c r="CZ55" i="1"/>
  <c r="Y55" i="1" s="1"/>
  <c r="V158" i="5" s="1"/>
  <c r="K164" i="5" s="1"/>
  <c r="CY55" i="1"/>
  <c r="X55" i="1" s="1"/>
  <c r="T158" i="5" s="1"/>
  <c r="K163" i="5" s="1"/>
  <c r="CZ54" i="1"/>
  <c r="Y54" i="1" s="1"/>
  <c r="V148" i="5" s="1"/>
  <c r="K155" i="5" s="1"/>
  <c r="CX272" i="3"/>
  <c r="CX276" i="3"/>
  <c r="CX280" i="3"/>
  <c r="CX271" i="3"/>
  <c r="CX275" i="3"/>
  <c r="CX277" i="3"/>
  <c r="CX283" i="3"/>
  <c r="CX274" i="3"/>
  <c r="CX282" i="3"/>
  <c r="CX273" i="3"/>
  <c r="CX279" i="3"/>
  <c r="CX281" i="3"/>
  <c r="CX278" i="3"/>
  <c r="CX260" i="3"/>
  <c r="CX264" i="3"/>
  <c r="CX268" i="3"/>
  <c r="CX259" i="3"/>
  <c r="CX263" i="3"/>
  <c r="CX267" i="3"/>
  <c r="CX258" i="3"/>
  <c r="CX262" i="3"/>
  <c r="CX266" i="3"/>
  <c r="CX270" i="3"/>
  <c r="CX261" i="3"/>
  <c r="CX265" i="3"/>
  <c r="CX269" i="3"/>
  <c r="T149" i="1"/>
  <c r="AB149" i="1"/>
  <c r="U148" i="1"/>
  <c r="Q148" i="1"/>
  <c r="CX232" i="3"/>
  <c r="CX236" i="3"/>
  <c r="CX240" i="3"/>
  <c r="CX235" i="3"/>
  <c r="CX239" i="3"/>
  <c r="CX234" i="3"/>
  <c r="CX238" i="3"/>
  <c r="CX241" i="3"/>
  <c r="CX237" i="3"/>
  <c r="CX233" i="3"/>
  <c r="CX216" i="3"/>
  <c r="CX220" i="3"/>
  <c r="CX215" i="3"/>
  <c r="CX219" i="3"/>
  <c r="CX223" i="3"/>
  <c r="CX214" i="3"/>
  <c r="CX218" i="3"/>
  <c r="CX222" i="3"/>
  <c r="CX221" i="3"/>
  <c r="CX217" i="3"/>
  <c r="W142" i="1"/>
  <c r="S142" i="1"/>
  <c r="P141" i="1"/>
  <c r="CX204" i="3"/>
  <c r="CX208" i="3"/>
  <c r="CX212" i="3"/>
  <c r="CX203" i="3"/>
  <c r="CX207" i="3"/>
  <c r="CX211" i="3"/>
  <c r="CX206" i="3"/>
  <c r="CX210" i="3"/>
  <c r="CX213" i="3"/>
  <c r="CX209" i="3"/>
  <c r="CX205" i="3"/>
  <c r="AB134" i="1"/>
  <c r="CR134" i="1"/>
  <c r="Q134" i="1" s="1"/>
  <c r="CP134" i="1" s="1"/>
  <c r="O134" i="1" s="1"/>
  <c r="K239" i="5" s="1"/>
  <c r="CG88" i="1"/>
  <c r="AX100" i="1"/>
  <c r="CY96" i="1"/>
  <c r="X96" i="1" s="1"/>
  <c r="T206" i="5" s="1"/>
  <c r="CZ96" i="1"/>
  <c r="Y96" i="1" s="1"/>
  <c r="V206" i="5" s="1"/>
  <c r="CZ90" i="1"/>
  <c r="Y90" i="1" s="1"/>
  <c r="V173" i="5" s="1"/>
  <c r="CX188" i="3"/>
  <c r="CX192" i="3"/>
  <c r="CX187" i="3"/>
  <c r="CX191" i="3"/>
  <c r="CX186" i="3"/>
  <c r="CX190" i="3"/>
  <c r="CX193" i="3"/>
  <c r="CX189" i="3"/>
  <c r="CX185" i="3"/>
  <c r="CX184" i="3"/>
  <c r="CX183" i="3"/>
  <c r="CX182" i="3"/>
  <c r="AT100" i="1"/>
  <c r="AP100" i="1"/>
  <c r="CT98" i="1"/>
  <c r="S98" i="1" s="1"/>
  <c r="K218" i="5" s="1"/>
  <c r="CS97" i="1"/>
  <c r="R97" i="1" s="1"/>
  <c r="CS95" i="1"/>
  <c r="R95" i="1" s="1"/>
  <c r="CQ93" i="1"/>
  <c r="P93" i="1" s="1"/>
  <c r="CS91" i="1"/>
  <c r="R91" i="1" s="1"/>
  <c r="CI57" i="1"/>
  <c r="BC57" i="1"/>
  <c r="AU57" i="1"/>
  <c r="AQ57" i="1"/>
  <c r="CQ55" i="1"/>
  <c r="P55" i="1" s="1"/>
  <c r="AD55" i="1"/>
  <c r="AB55" i="1" s="1"/>
  <c r="CS53" i="1"/>
  <c r="R53" i="1" s="1"/>
  <c r="CX85" i="3"/>
  <c r="CX89" i="3"/>
  <c r="CX84" i="3"/>
  <c r="CX88" i="3"/>
  <c r="CX83" i="3"/>
  <c r="CX87" i="3"/>
  <c r="CX91" i="3"/>
  <c r="CX86" i="3"/>
  <c r="CX90" i="3"/>
  <c r="CS51" i="1"/>
  <c r="R51" i="1" s="1"/>
  <c r="AB51" i="1"/>
  <c r="CX77" i="3"/>
  <c r="CX81" i="3"/>
  <c r="CX76" i="3"/>
  <c r="CX80" i="3"/>
  <c r="CX79" i="3"/>
  <c r="CX78" i="3"/>
  <c r="CX82" i="3"/>
  <c r="CS49" i="1"/>
  <c r="R49" i="1" s="1"/>
  <c r="AB49" i="1"/>
  <c r="CX73" i="3"/>
  <c r="CX72" i="3"/>
  <c r="CX71" i="3"/>
  <c r="CX75" i="3"/>
  <c r="CX70" i="3"/>
  <c r="CX74" i="3"/>
  <c r="CZ43" i="1"/>
  <c r="Y43" i="1" s="1"/>
  <c r="AB43" i="1"/>
  <c r="W42" i="1"/>
  <c r="U38" i="1"/>
  <c r="CX176" i="3"/>
  <c r="CX180" i="3"/>
  <c r="CX175" i="3"/>
  <c r="CX179" i="3"/>
  <c r="CX174" i="3"/>
  <c r="CX178" i="3"/>
  <c r="CX181" i="3"/>
  <c r="CX177" i="3"/>
  <c r="CX173" i="3"/>
  <c r="CX154" i="3"/>
  <c r="CX158" i="3"/>
  <c r="CX162" i="3"/>
  <c r="CX166" i="3"/>
  <c r="CX170" i="3"/>
  <c r="CX155" i="3"/>
  <c r="CX161" i="3"/>
  <c r="CX163" i="3"/>
  <c r="CX169" i="3"/>
  <c r="CX172" i="3"/>
  <c r="CX160" i="3"/>
  <c r="CX168" i="3"/>
  <c r="CX171" i="3"/>
  <c r="CX157" i="3"/>
  <c r="CX159" i="3"/>
  <c r="CX165" i="3"/>
  <c r="CX167" i="3"/>
  <c r="CX156" i="3"/>
  <c r="CX164" i="3"/>
  <c r="CX143" i="3"/>
  <c r="CX142" i="3"/>
  <c r="CX146" i="3"/>
  <c r="CX141" i="3"/>
  <c r="CX145" i="3"/>
  <c r="CX144" i="3"/>
  <c r="CX120" i="3"/>
  <c r="CX124" i="3"/>
  <c r="CX119" i="3"/>
  <c r="CX123" i="3"/>
  <c r="CX127" i="3"/>
  <c r="CX131" i="3"/>
  <c r="CX135" i="3"/>
  <c r="CX139" i="3"/>
  <c r="CX118" i="3"/>
  <c r="CX122" i="3"/>
  <c r="CX126" i="3"/>
  <c r="CX130" i="3"/>
  <c r="CX134" i="3"/>
  <c r="CX138" i="3"/>
  <c r="CX125" i="3"/>
  <c r="CX129" i="3"/>
  <c r="CX133" i="3"/>
  <c r="CX137" i="3"/>
  <c r="CX121" i="3"/>
  <c r="CX136" i="3"/>
  <c r="CX132" i="3"/>
  <c r="CX128" i="3"/>
  <c r="CX140" i="3"/>
  <c r="BY88" i="1"/>
  <c r="BB57" i="1"/>
  <c r="AX57" i="1"/>
  <c r="AT57" i="1"/>
  <c r="AP57" i="1"/>
  <c r="AB54" i="1"/>
  <c r="CX93" i="3"/>
  <c r="CX97" i="3"/>
  <c r="CX101" i="3"/>
  <c r="CX92" i="3"/>
  <c r="CX96" i="3"/>
  <c r="CX100" i="3"/>
  <c r="CX95" i="3"/>
  <c r="CX99" i="3"/>
  <c r="CX94" i="3"/>
  <c r="CX98" i="3"/>
  <c r="W47" i="1"/>
  <c r="S47" i="1"/>
  <c r="AB47" i="1"/>
  <c r="AD44" i="1"/>
  <c r="CS44" i="1"/>
  <c r="R44" i="1" s="1"/>
  <c r="CY44" i="1" s="1"/>
  <c r="X44" i="1" s="1"/>
  <c r="T94" i="5" s="1"/>
  <c r="CY35" i="1"/>
  <c r="X35" i="1" s="1"/>
  <c r="T51" i="5" s="1"/>
  <c r="CZ35" i="1"/>
  <c r="Y35" i="1" s="1"/>
  <c r="V51" i="5" s="1"/>
  <c r="CY33" i="1"/>
  <c r="X33" i="1" s="1"/>
  <c r="T49" i="5" s="1"/>
  <c r="CZ33" i="1"/>
  <c r="Y33" i="1" s="1"/>
  <c r="V49" i="5" s="1"/>
  <c r="CZ32" i="1"/>
  <c r="Y32" i="1" s="1"/>
  <c r="V41" i="5" s="1"/>
  <c r="CY32" i="1"/>
  <c r="X32" i="1" s="1"/>
  <c r="T41" i="5" s="1"/>
  <c r="CX147" i="3"/>
  <c r="CX150" i="3"/>
  <c r="CX153" i="3"/>
  <c r="CX152" i="3"/>
  <c r="CX149" i="3"/>
  <c r="CX151" i="3"/>
  <c r="CX148" i="3"/>
  <c r="AO57" i="1"/>
  <c r="CX105" i="3"/>
  <c r="CX104" i="3"/>
  <c r="CX108" i="3"/>
  <c r="CX112" i="3"/>
  <c r="CX116" i="3"/>
  <c r="CX103" i="3"/>
  <c r="CX107" i="3"/>
  <c r="CX111" i="3"/>
  <c r="CX115" i="3"/>
  <c r="CX102" i="3"/>
  <c r="CX106" i="3"/>
  <c r="CX110" i="3"/>
  <c r="CX114" i="3"/>
  <c r="CX117" i="3"/>
  <c r="CX113" i="3"/>
  <c r="CX109" i="3"/>
  <c r="CT52" i="1"/>
  <c r="S52" i="1" s="1"/>
  <c r="CT50" i="1"/>
  <c r="S50" i="1" s="1"/>
  <c r="CP50" i="1" s="1"/>
  <c r="O50" i="1" s="1"/>
  <c r="K125" i="5" s="1"/>
  <c r="CT48" i="1"/>
  <c r="S48" i="1" s="1"/>
  <c r="K108" i="5" s="1"/>
  <c r="CS46" i="1"/>
  <c r="R46" i="1" s="1"/>
  <c r="CZ46" i="1" s="1"/>
  <c r="Y46" i="1" s="1"/>
  <c r="V103" i="5" s="1"/>
  <c r="AD46" i="1"/>
  <c r="CR46" i="1" s="1"/>
  <c r="Q46" i="1" s="1"/>
  <c r="CQ44" i="1"/>
  <c r="P44" i="1" s="1"/>
  <c r="S42" i="1"/>
  <c r="P42" i="1"/>
  <c r="CR33" i="1"/>
  <c r="Q33" i="1" s="1"/>
  <c r="CP33" i="1" s="1"/>
  <c r="O33" i="1" s="1"/>
  <c r="K49" i="5" s="1"/>
  <c r="AB33" i="1"/>
  <c r="CX65" i="3"/>
  <c r="CX69" i="3"/>
  <c r="CX64" i="3"/>
  <c r="CX68" i="3"/>
  <c r="CX63" i="3"/>
  <c r="CX67" i="3"/>
  <c r="CX66" i="3"/>
  <c r="AB46" i="1"/>
  <c r="CQ46" i="1"/>
  <c r="P46" i="1" s="1"/>
  <c r="AB45" i="1"/>
  <c r="CR34" i="1"/>
  <c r="Q34" i="1" s="1"/>
  <c r="CP34" i="1" s="1"/>
  <c r="O34" i="1" s="1"/>
  <c r="K50" i="5" s="1"/>
  <c r="AB34" i="1"/>
  <c r="CX53" i="3"/>
  <c r="CX57" i="3"/>
  <c r="CX61" i="3"/>
  <c r="CX52" i="3"/>
  <c r="CX56" i="3"/>
  <c r="CX60" i="3"/>
  <c r="CX55" i="3"/>
  <c r="CX59" i="3"/>
  <c r="CX54" i="3"/>
  <c r="CX58" i="3"/>
  <c r="CX62" i="3"/>
  <c r="CS42" i="1"/>
  <c r="R42" i="1" s="1"/>
  <c r="AB42" i="1"/>
  <c r="CT41" i="1"/>
  <c r="S41" i="1" s="1"/>
  <c r="K85" i="5" s="1"/>
  <c r="CS40" i="1"/>
  <c r="R40" i="1" s="1"/>
  <c r="AB40" i="1"/>
  <c r="CT39" i="1"/>
  <c r="S39" i="1" s="1"/>
  <c r="K74" i="5" s="1"/>
  <c r="CS38" i="1"/>
  <c r="R38" i="1" s="1"/>
  <c r="CY38" i="1" s="1"/>
  <c r="X38" i="1" s="1"/>
  <c r="T71" i="5" s="1"/>
  <c r="AB38" i="1"/>
  <c r="CT37" i="1"/>
  <c r="S37" i="1" s="1"/>
  <c r="K64" i="5" s="1"/>
  <c r="CS36" i="1"/>
  <c r="R36" i="1" s="1"/>
  <c r="CY36" i="1" s="1"/>
  <c r="X36" i="1" s="1"/>
  <c r="T53" i="5" s="1"/>
  <c r="K58" i="5" s="1"/>
  <c r="AB36" i="1"/>
  <c r="CX21" i="3"/>
  <c r="CX20" i="3"/>
  <c r="CX22" i="3"/>
  <c r="CR35" i="1"/>
  <c r="Q35" i="1" s="1"/>
  <c r="CP35" i="1" s="1"/>
  <c r="O35" i="1" s="1"/>
  <c r="K51" i="5" s="1"/>
  <c r="CS34" i="1"/>
  <c r="R34" i="1" s="1"/>
  <c r="CQ32" i="1"/>
  <c r="P32" i="1" s="1"/>
  <c r="K45" i="5" s="1"/>
  <c r="AD32" i="1"/>
  <c r="CX45" i="3"/>
  <c r="CX49" i="3"/>
  <c r="CX44" i="3"/>
  <c r="CX48" i="3"/>
  <c r="CX47" i="3"/>
  <c r="CX51" i="3"/>
  <c r="CX46" i="3"/>
  <c r="CX50" i="3"/>
  <c r="CX33" i="3"/>
  <c r="CX37" i="3"/>
  <c r="CX41" i="3"/>
  <c r="CX36" i="3"/>
  <c r="CX40" i="3"/>
  <c r="CX35" i="3"/>
  <c r="CX39" i="3"/>
  <c r="CX43" i="3"/>
  <c r="CX34" i="3"/>
  <c r="CX38" i="3"/>
  <c r="CX42" i="3"/>
  <c r="CX25" i="3"/>
  <c r="CX29" i="3"/>
  <c r="CX24" i="3"/>
  <c r="CX28" i="3"/>
  <c r="CX32" i="3"/>
  <c r="CX23" i="3"/>
  <c r="CX27" i="3"/>
  <c r="CX31" i="3"/>
  <c r="CX26" i="3"/>
  <c r="CX30" i="3"/>
  <c r="CX1" i="3"/>
  <c r="CX5" i="3"/>
  <c r="CX9" i="3"/>
  <c r="CX13" i="3"/>
  <c r="CX17" i="3"/>
  <c r="CX4" i="3"/>
  <c r="CX8" i="3"/>
  <c r="CX12" i="3"/>
  <c r="CX16" i="3"/>
  <c r="CX3" i="3"/>
  <c r="CX7" i="3"/>
  <c r="CX11" i="3"/>
  <c r="CX15" i="3"/>
  <c r="CX19" i="3"/>
  <c r="CX2" i="3"/>
  <c r="CX6" i="3"/>
  <c r="CX10" i="3"/>
  <c r="CX14" i="3"/>
  <c r="CX18" i="3"/>
  <c r="V343" i="5" l="1"/>
  <c r="CY345" i="1"/>
  <c r="X345" i="1" s="1"/>
  <c r="T646" i="5" s="1"/>
  <c r="AG57" i="1"/>
  <c r="AG30" i="1" s="1"/>
  <c r="K1013" i="5"/>
  <c r="GN543" i="1"/>
  <c r="K966" i="5"/>
  <c r="CP499" i="1"/>
  <c r="O499" i="1" s="1"/>
  <c r="J61" i="5"/>
  <c r="P61" i="5" s="1"/>
  <c r="K376" i="5"/>
  <c r="W256" i="1"/>
  <c r="E529" i="5"/>
  <c r="CR335" i="1"/>
  <c r="Q335" i="1" s="1"/>
  <c r="K607" i="5" s="1"/>
  <c r="H607" i="5"/>
  <c r="G615" i="5" s="1"/>
  <c r="O615" i="5" s="1"/>
  <c r="CR385" i="1"/>
  <c r="Q385" i="1" s="1"/>
  <c r="K696" i="5" s="1"/>
  <c r="H696" i="5"/>
  <c r="CP430" i="1"/>
  <c r="O430" i="1" s="1"/>
  <c r="K758" i="5"/>
  <c r="CR435" i="1"/>
  <c r="Q435" i="1" s="1"/>
  <c r="K781" i="5" s="1"/>
  <c r="H781" i="5"/>
  <c r="X787" i="5" s="1"/>
  <c r="P434" i="1"/>
  <c r="E776" i="5"/>
  <c r="K896" i="5"/>
  <c r="L974" i="5"/>
  <c r="Q974" i="5" s="1"/>
  <c r="L971" i="5"/>
  <c r="CZ549" i="1"/>
  <c r="Y549" i="1" s="1"/>
  <c r="V1036" i="5" s="1"/>
  <c r="K1042" i="5" s="1"/>
  <c r="K1039" i="5"/>
  <c r="R234" i="5"/>
  <c r="K338" i="5"/>
  <c r="CY152" i="1"/>
  <c r="X152" i="1" s="1"/>
  <c r="T334" i="5" s="1"/>
  <c r="CZ152" i="1"/>
  <c r="Y152" i="1" s="1"/>
  <c r="V334" i="5" s="1"/>
  <c r="K341" i="5" s="1"/>
  <c r="CZ154" i="1"/>
  <c r="Y154" i="1" s="1"/>
  <c r="V345" i="5" s="1"/>
  <c r="K352" i="5" s="1"/>
  <c r="K347" i="5"/>
  <c r="CY154" i="1"/>
  <c r="X154" i="1" s="1"/>
  <c r="T345" i="5" s="1"/>
  <c r="K351" i="5" s="1"/>
  <c r="CR198" i="1"/>
  <c r="Q198" i="1" s="1"/>
  <c r="H423" i="5"/>
  <c r="CR53" i="1"/>
  <c r="Q53" i="1" s="1"/>
  <c r="K141" i="5" s="1"/>
  <c r="H141" i="5"/>
  <c r="G147" i="5" s="1"/>
  <c r="O147" i="5" s="1"/>
  <c r="G225" i="5"/>
  <c r="O225" i="5" s="1"/>
  <c r="W225" i="5"/>
  <c r="R218" i="5"/>
  <c r="R383" i="5"/>
  <c r="G429" i="5"/>
  <c r="O429" i="5" s="1"/>
  <c r="W429" i="5"/>
  <c r="R422" i="5"/>
  <c r="H81" i="5"/>
  <c r="W81" i="5" s="1"/>
  <c r="K121" i="5"/>
  <c r="R290" i="5"/>
  <c r="X297" i="5"/>
  <c r="G297" i="5"/>
  <c r="O297" i="5" s="1"/>
  <c r="R595" i="5"/>
  <c r="L647" i="5"/>
  <c r="Q647" i="5" s="1"/>
  <c r="L645" i="5"/>
  <c r="W900" i="5"/>
  <c r="R893" i="5"/>
  <c r="BB540" i="1"/>
  <c r="F564" i="1"/>
  <c r="BB251" i="1"/>
  <c r="F275" i="1"/>
  <c r="U776" i="5"/>
  <c r="R814" i="5"/>
  <c r="H821" i="5"/>
  <c r="X821" i="5" s="1"/>
  <c r="R836" i="5"/>
  <c r="CZ446" i="1"/>
  <c r="Y446" i="1" s="1"/>
  <c r="V845" i="5" s="1"/>
  <c r="K852" i="5" s="1"/>
  <c r="K847" i="5"/>
  <c r="CY446" i="1"/>
  <c r="X446" i="1" s="1"/>
  <c r="T845" i="5" s="1"/>
  <c r="K851" i="5" s="1"/>
  <c r="CY543" i="1"/>
  <c r="X543" i="1" s="1"/>
  <c r="T1013" i="5" s="1"/>
  <c r="CP44" i="1"/>
  <c r="O44" i="1" s="1"/>
  <c r="GN44" i="1" s="1"/>
  <c r="K98" i="5"/>
  <c r="CP55" i="1"/>
  <c r="O55" i="1" s="1"/>
  <c r="GN55" i="1" s="1"/>
  <c r="K162" i="5"/>
  <c r="CZ140" i="1"/>
  <c r="Y140" i="1" s="1"/>
  <c r="V266" i="5" s="1"/>
  <c r="CY54" i="1"/>
  <c r="X54" i="1" s="1"/>
  <c r="L333" i="5"/>
  <c r="Q333" i="5" s="1"/>
  <c r="L331" i="5"/>
  <c r="AI100" i="1"/>
  <c r="CP137" i="1"/>
  <c r="O137" i="1" s="1"/>
  <c r="K252" i="5"/>
  <c r="J254" i="5" s="1"/>
  <c r="P254" i="5" s="1"/>
  <c r="R156" i="1"/>
  <c r="CY156" i="1" s="1"/>
  <c r="X156" i="1" s="1"/>
  <c r="T364" i="5" s="1"/>
  <c r="K361" i="5" s="1"/>
  <c r="CY140" i="1"/>
  <c r="X140" i="1" s="1"/>
  <c r="T266" i="5" s="1"/>
  <c r="K360" i="5"/>
  <c r="K283" i="5"/>
  <c r="CR196" i="1"/>
  <c r="Q196" i="1" s="1"/>
  <c r="H405" i="5"/>
  <c r="CP200" i="1"/>
  <c r="O200" i="1" s="1"/>
  <c r="GN200" i="1" s="1"/>
  <c r="K443" i="5"/>
  <c r="Q208" i="1"/>
  <c r="P210" i="1"/>
  <c r="CP210" i="1" s="1"/>
  <c r="O210" i="1" s="1"/>
  <c r="K483" i="5" s="1"/>
  <c r="CY153" i="1"/>
  <c r="X153" i="1" s="1"/>
  <c r="CP191" i="1"/>
  <c r="O191" i="1" s="1"/>
  <c r="CY200" i="1"/>
  <c r="X200" i="1" s="1"/>
  <c r="T438" i="5" s="1"/>
  <c r="K444" i="5" s="1"/>
  <c r="U210" i="1"/>
  <c r="GX210" i="1"/>
  <c r="CP259" i="1"/>
  <c r="O259" i="1" s="1"/>
  <c r="K543" i="5"/>
  <c r="J549" i="5" s="1"/>
  <c r="P549" i="5" s="1"/>
  <c r="CP335" i="1"/>
  <c r="O335" i="1" s="1"/>
  <c r="K608" i="5"/>
  <c r="CP341" i="1"/>
  <c r="O341" i="1" s="1"/>
  <c r="K625" i="5" s="1"/>
  <c r="CP344" i="1"/>
  <c r="O344" i="1" s="1"/>
  <c r="GM344" i="1" s="1"/>
  <c r="K640" i="5"/>
  <c r="CP253" i="1"/>
  <c r="O253" i="1" s="1"/>
  <c r="K520" i="5"/>
  <c r="W254" i="1"/>
  <c r="BY251" i="1"/>
  <c r="K709" i="5"/>
  <c r="CY427" i="1"/>
  <c r="X427" i="1" s="1"/>
  <c r="T741" i="5" s="1"/>
  <c r="K745" i="5"/>
  <c r="CP435" i="1"/>
  <c r="O435" i="1" s="1"/>
  <c r="K783" i="5"/>
  <c r="CY385" i="1"/>
  <c r="X385" i="1" s="1"/>
  <c r="T693" i="5" s="1"/>
  <c r="K697" i="5"/>
  <c r="L765" i="5"/>
  <c r="Q765" i="5" s="1"/>
  <c r="L763" i="5"/>
  <c r="U434" i="1"/>
  <c r="Q439" i="1"/>
  <c r="W443" i="1"/>
  <c r="E832" i="5"/>
  <c r="CZ435" i="1"/>
  <c r="Y435" i="1" s="1"/>
  <c r="V778" i="5" s="1"/>
  <c r="K785" i="5" s="1"/>
  <c r="K782" i="5"/>
  <c r="P390" i="1"/>
  <c r="AC392" i="1" s="1"/>
  <c r="E724" i="5"/>
  <c r="CY429" i="1"/>
  <c r="X429" i="1" s="1"/>
  <c r="T752" i="5" s="1"/>
  <c r="GX433" i="1"/>
  <c r="E775" i="5"/>
  <c r="GX484" i="1"/>
  <c r="E879" i="5"/>
  <c r="CZ426" i="1"/>
  <c r="Y426" i="1" s="1"/>
  <c r="V739" i="5" s="1"/>
  <c r="K737" i="5" s="1"/>
  <c r="W431" i="1"/>
  <c r="E764" i="5"/>
  <c r="BY423" i="1"/>
  <c r="CZ487" i="1"/>
  <c r="Y487" i="1" s="1"/>
  <c r="V901" i="5" s="1"/>
  <c r="K907" i="5" s="1"/>
  <c r="J909" i="5" s="1"/>
  <c r="P909" i="5" s="1"/>
  <c r="CP495" i="1"/>
  <c r="O495" i="1" s="1"/>
  <c r="K953" i="5"/>
  <c r="P501" i="1"/>
  <c r="E973" i="5"/>
  <c r="CY542" i="1"/>
  <c r="X542" i="1" s="1"/>
  <c r="T1004" i="5" s="1"/>
  <c r="U546" i="1"/>
  <c r="E1024" i="5"/>
  <c r="CZ483" i="1"/>
  <c r="Y483" i="1" s="1"/>
  <c r="V870" i="5" s="1"/>
  <c r="GX547" i="1"/>
  <c r="E1025" i="5"/>
  <c r="CP493" i="1"/>
  <c r="O493" i="1" s="1"/>
  <c r="K942" i="5"/>
  <c r="CZ543" i="1"/>
  <c r="Y543" i="1" s="1"/>
  <c r="Q547" i="1"/>
  <c r="H46" i="5"/>
  <c r="R74" i="5"/>
  <c r="R150" i="5"/>
  <c r="T91" i="1"/>
  <c r="AG100" i="1" s="1"/>
  <c r="X300" i="5"/>
  <c r="G300" i="5"/>
  <c r="O300" i="5" s="1"/>
  <c r="CP53" i="1"/>
  <c r="O53" i="1" s="1"/>
  <c r="K143" i="5"/>
  <c r="U182" i="5"/>
  <c r="H180" i="5" s="1"/>
  <c r="W183" i="5" s="1"/>
  <c r="R325" i="5"/>
  <c r="H364" i="5"/>
  <c r="X364" i="5" s="1"/>
  <c r="L449" i="5"/>
  <c r="Q449" i="5" s="1"/>
  <c r="L446" i="5"/>
  <c r="GX204" i="1"/>
  <c r="E459" i="5"/>
  <c r="R476" i="5"/>
  <c r="R210" i="1"/>
  <c r="L60" i="5"/>
  <c r="L61" i="5"/>
  <c r="Q61" i="5" s="1"/>
  <c r="CR39" i="1"/>
  <c r="Q39" i="1" s="1"/>
  <c r="K75" i="5" s="1"/>
  <c r="H75" i="5"/>
  <c r="H100" i="5"/>
  <c r="R196" i="5"/>
  <c r="R303" i="5"/>
  <c r="G401" i="5"/>
  <c r="O401" i="5" s="1"/>
  <c r="W401" i="5"/>
  <c r="R394" i="5"/>
  <c r="R463" i="5"/>
  <c r="S483" i="5"/>
  <c r="H69" i="5"/>
  <c r="P40" i="1"/>
  <c r="CP40" i="1" s="1"/>
  <c r="O40" i="1" s="1"/>
  <c r="K81" i="5" s="1"/>
  <c r="CR51" i="1"/>
  <c r="Q51" i="1" s="1"/>
  <c r="H130" i="5"/>
  <c r="S91" i="1"/>
  <c r="CY91" i="1" s="1"/>
  <c r="X91" i="1" s="1"/>
  <c r="T182" i="5" s="1"/>
  <c r="U204" i="5"/>
  <c r="H201" i="5" s="1"/>
  <c r="H248" i="5"/>
  <c r="S275" i="5"/>
  <c r="H272" i="5" s="1"/>
  <c r="H319" i="5"/>
  <c r="G437" i="5"/>
  <c r="O437" i="5" s="1"/>
  <c r="W437" i="5"/>
  <c r="R431" i="5"/>
  <c r="S210" i="1"/>
  <c r="P214" i="1"/>
  <c r="CP214" i="1" s="1"/>
  <c r="O214" i="1" s="1"/>
  <c r="K496" i="5" s="1"/>
  <c r="H526" i="5"/>
  <c r="W526" i="5" s="1"/>
  <c r="L627" i="5"/>
  <c r="Q627" i="5" s="1"/>
  <c r="L623" i="5"/>
  <c r="G740" i="5"/>
  <c r="O740" i="5" s="1"/>
  <c r="W740" i="5"/>
  <c r="R734" i="5"/>
  <c r="R743" i="5"/>
  <c r="G890" i="5"/>
  <c r="O890" i="5" s="1"/>
  <c r="W890" i="5"/>
  <c r="R883" i="5"/>
  <c r="L938" i="5"/>
  <c r="Q938" i="5" s="1"/>
  <c r="L935" i="5"/>
  <c r="H972" i="5"/>
  <c r="W972" i="5" s="1"/>
  <c r="CR549" i="1"/>
  <c r="Q549" i="1" s="1"/>
  <c r="H1038" i="5"/>
  <c r="CI100" i="1"/>
  <c r="U97" i="1"/>
  <c r="H376" i="5"/>
  <c r="G380" i="5" s="1"/>
  <c r="O380" i="5" s="1"/>
  <c r="H483" i="5"/>
  <c r="W483" i="5" s="1"/>
  <c r="Q214" i="1"/>
  <c r="R501" i="5"/>
  <c r="H533" i="5"/>
  <c r="G549" i="5"/>
  <c r="O549" i="5" s="1"/>
  <c r="W549" i="5"/>
  <c r="R542" i="5"/>
  <c r="R552" i="5"/>
  <c r="W340" i="1"/>
  <c r="W345" i="1"/>
  <c r="CZ386" i="1"/>
  <c r="Y386" i="1" s="1"/>
  <c r="V702" i="5" s="1"/>
  <c r="CY386" i="1"/>
  <c r="X386" i="1" s="1"/>
  <c r="T702" i="5" s="1"/>
  <c r="L777" i="5"/>
  <c r="Q777" i="5" s="1"/>
  <c r="L774" i="5"/>
  <c r="H818" i="5"/>
  <c r="G822" i="5" s="1"/>
  <c r="O822" i="5" s="1"/>
  <c r="H830" i="5"/>
  <c r="H840" i="5"/>
  <c r="G844" i="5" s="1"/>
  <c r="O844" i="5" s="1"/>
  <c r="H879" i="5"/>
  <c r="W879" i="5" s="1"/>
  <c r="GX494" i="1"/>
  <c r="E948" i="5"/>
  <c r="V496" i="1"/>
  <c r="U961" i="5"/>
  <c r="R1006" i="5"/>
  <c r="L1034" i="5"/>
  <c r="L1035" i="5"/>
  <c r="Q1035" i="5" s="1"/>
  <c r="S810" i="5"/>
  <c r="U1025" i="5"/>
  <c r="W91" i="1"/>
  <c r="AJ100" i="1" s="1"/>
  <c r="GX94" i="1"/>
  <c r="H444" i="5"/>
  <c r="V213" i="1"/>
  <c r="H524" i="5"/>
  <c r="U255" i="1"/>
  <c r="CR256" i="1"/>
  <c r="H531" i="5"/>
  <c r="GX329" i="1"/>
  <c r="H643" i="5"/>
  <c r="S646" i="5"/>
  <c r="E657" i="5"/>
  <c r="GX347" i="1"/>
  <c r="G686" i="5"/>
  <c r="O686" i="5" s="1"/>
  <c r="W686" i="5"/>
  <c r="R680" i="5"/>
  <c r="L749" i="5"/>
  <c r="L751" i="5"/>
  <c r="Q751" i="5" s="1"/>
  <c r="H808" i="5"/>
  <c r="CP440" i="1"/>
  <c r="O440" i="1" s="1"/>
  <c r="K817" i="5"/>
  <c r="CP444" i="1"/>
  <c r="O444" i="1" s="1"/>
  <c r="K839" i="5"/>
  <c r="U492" i="1"/>
  <c r="CY493" i="1"/>
  <c r="X493" i="1" s="1"/>
  <c r="T939" i="5" s="1"/>
  <c r="K941" i="5"/>
  <c r="H982" i="5"/>
  <c r="R988" i="5"/>
  <c r="S821" i="5"/>
  <c r="H934" i="5"/>
  <c r="S470" i="5"/>
  <c r="U495" i="5"/>
  <c r="H493" i="5" s="1"/>
  <c r="S214" i="1"/>
  <c r="U217" i="1"/>
  <c r="U529" i="5"/>
  <c r="T329" i="1"/>
  <c r="H609" i="5"/>
  <c r="U340" i="1"/>
  <c r="R342" i="1"/>
  <c r="T345" i="1"/>
  <c r="R650" i="5"/>
  <c r="V347" i="1"/>
  <c r="L727" i="5"/>
  <c r="S879" i="5"/>
  <c r="H876" i="5" s="1"/>
  <c r="G880" i="5" s="1"/>
  <c r="O880" i="5" s="1"/>
  <c r="W492" i="1"/>
  <c r="W218" i="1"/>
  <c r="T342" i="1"/>
  <c r="GX218" i="1"/>
  <c r="GX214" i="1"/>
  <c r="CR44" i="1"/>
  <c r="Q44" i="1" s="1"/>
  <c r="K97" i="5" s="1"/>
  <c r="H97" i="5"/>
  <c r="W105" i="5" s="1"/>
  <c r="CY51" i="1"/>
  <c r="X51" i="1" s="1"/>
  <c r="T127" i="5" s="1"/>
  <c r="K131" i="5"/>
  <c r="CR55" i="1"/>
  <c r="Q55" i="1" s="1"/>
  <c r="K161" i="5" s="1"/>
  <c r="J166" i="5" s="1"/>
  <c r="P166" i="5" s="1"/>
  <c r="H161" i="5"/>
  <c r="G166" i="5" s="1"/>
  <c r="O166" i="5" s="1"/>
  <c r="CZ51" i="1"/>
  <c r="Y51" i="1" s="1"/>
  <c r="V127" i="5" s="1"/>
  <c r="CP90" i="1"/>
  <c r="O90" i="1" s="1"/>
  <c r="GM90" i="1" s="1"/>
  <c r="K176" i="5"/>
  <c r="CP146" i="1"/>
  <c r="O146" i="1" s="1"/>
  <c r="K306" i="5"/>
  <c r="J311" i="5" s="1"/>
  <c r="P311" i="5" s="1"/>
  <c r="U156" i="1"/>
  <c r="E364" i="5"/>
  <c r="CR200" i="1"/>
  <c r="Q200" i="1" s="1"/>
  <c r="K441" i="5" s="1"/>
  <c r="H441" i="5"/>
  <c r="G449" i="5" s="1"/>
  <c r="O449" i="5" s="1"/>
  <c r="T256" i="1"/>
  <c r="AB341" i="1"/>
  <c r="K932" i="5"/>
  <c r="CR504" i="1"/>
  <c r="Q504" i="1" s="1"/>
  <c r="K989" i="5" s="1"/>
  <c r="H989" i="5"/>
  <c r="G997" i="5" s="1"/>
  <c r="O997" i="5" s="1"/>
  <c r="GX40" i="1"/>
  <c r="E81" i="5"/>
  <c r="X287" i="5"/>
  <c r="R280" i="5"/>
  <c r="L429" i="5"/>
  <c r="Q429" i="5" s="1"/>
  <c r="L428" i="5"/>
  <c r="U81" i="5"/>
  <c r="G193" i="5"/>
  <c r="O193" i="5" s="1"/>
  <c r="W193" i="5"/>
  <c r="R186" i="5"/>
  <c r="CP192" i="1"/>
  <c r="O192" i="1" s="1"/>
  <c r="K379" i="5" s="1"/>
  <c r="H262" i="5"/>
  <c r="H340" i="5"/>
  <c r="G344" i="5" s="1"/>
  <c r="O344" i="5" s="1"/>
  <c r="H468" i="5"/>
  <c r="CP45" i="1"/>
  <c r="O45" i="1" s="1"/>
  <c r="X354" i="5"/>
  <c r="R347" i="5"/>
  <c r="S40" i="1"/>
  <c r="T210" i="1"/>
  <c r="CR216" i="1"/>
  <c r="Q216" i="1" s="1"/>
  <c r="K502" i="5" s="1"/>
  <c r="H502" i="5"/>
  <c r="L666" i="5"/>
  <c r="L667" i="5"/>
  <c r="Q667" i="5" s="1"/>
  <c r="L688" i="5" s="1"/>
  <c r="R780" i="5"/>
  <c r="CR488" i="1"/>
  <c r="Q488" i="1" s="1"/>
  <c r="K912" i="5" s="1"/>
  <c r="J918" i="5" s="1"/>
  <c r="P918" i="5" s="1"/>
  <c r="H912" i="5"/>
  <c r="S364" i="5"/>
  <c r="H361" i="5" s="1"/>
  <c r="G637" i="5"/>
  <c r="O637" i="5" s="1"/>
  <c r="R630" i="5"/>
  <c r="R706" i="5"/>
  <c r="CR432" i="1"/>
  <c r="Q432" i="1" s="1"/>
  <c r="H769" i="5"/>
  <c r="H956" i="5"/>
  <c r="R965" i="5"/>
  <c r="GX254" i="1"/>
  <c r="E526" i="5"/>
  <c r="U526" i="5"/>
  <c r="H532" i="5"/>
  <c r="R532" i="5" s="1"/>
  <c r="R618" i="5"/>
  <c r="H807" i="5"/>
  <c r="X811" i="5" s="1"/>
  <c r="AO423" i="1"/>
  <c r="F452" i="1"/>
  <c r="L889" i="5"/>
  <c r="L890" i="5"/>
  <c r="Q890" i="5" s="1"/>
  <c r="L999" i="5" s="1"/>
  <c r="W210" i="1"/>
  <c r="S529" i="5"/>
  <c r="R606" i="5"/>
  <c r="CY489" i="1"/>
  <c r="X489" i="1" s="1"/>
  <c r="T919" i="5" s="1"/>
  <c r="K923" i="5" s="1"/>
  <c r="K920" i="5"/>
  <c r="J926" i="5" s="1"/>
  <c r="P926" i="5" s="1"/>
  <c r="CZ44" i="1"/>
  <c r="Y44" i="1" s="1"/>
  <c r="V94" i="5" s="1"/>
  <c r="CY90" i="1"/>
  <c r="X90" i="1" s="1"/>
  <c r="T173" i="5" s="1"/>
  <c r="K179" i="5" s="1"/>
  <c r="CR32" i="1"/>
  <c r="Q32" i="1" s="1"/>
  <c r="H44" i="5"/>
  <c r="CY46" i="1"/>
  <c r="X46" i="1" s="1"/>
  <c r="T103" i="5" s="1"/>
  <c r="CP37" i="1"/>
  <c r="O37" i="1" s="1"/>
  <c r="CY45" i="1"/>
  <c r="X45" i="1" s="1"/>
  <c r="CZ38" i="1"/>
  <c r="Y38" i="1" s="1"/>
  <c r="V71" i="5" s="1"/>
  <c r="CP36" i="1"/>
  <c r="O36" i="1" s="1"/>
  <c r="GM36" i="1" s="1"/>
  <c r="AB53" i="1"/>
  <c r="CP141" i="1"/>
  <c r="O141" i="1" s="1"/>
  <c r="K275" i="5" s="1"/>
  <c r="CP148" i="1"/>
  <c r="O148" i="1" s="1"/>
  <c r="K315" i="5"/>
  <c r="AB92" i="1"/>
  <c r="S151" i="1"/>
  <c r="E332" i="5"/>
  <c r="V156" i="1"/>
  <c r="CP140" i="1"/>
  <c r="O140" i="1" s="1"/>
  <c r="K271" i="5"/>
  <c r="K318" i="5"/>
  <c r="CP144" i="1"/>
  <c r="O144" i="1" s="1"/>
  <c r="AB213" i="1"/>
  <c r="CY143" i="1"/>
  <c r="X143" i="1" s="1"/>
  <c r="T278" i="5" s="1"/>
  <c r="K284" i="5" s="1"/>
  <c r="K282" i="5"/>
  <c r="CY150" i="1"/>
  <c r="X150" i="1" s="1"/>
  <c r="T323" i="5" s="1"/>
  <c r="K327" i="5"/>
  <c r="AB198" i="1"/>
  <c r="R214" i="1"/>
  <c r="CY214" i="1" s="1"/>
  <c r="X214" i="1" s="1"/>
  <c r="T496" i="5" s="1"/>
  <c r="CY216" i="1"/>
  <c r="X216" i="1" s="1"/>
  <c r="T499" i="5" s="1"/>
  <c r="K503" i="5"/>
  <c r="GN195" i="1"/>
  <c r="GN201" i="1"/>
  <c r="CZ200" i="1"/>
  <c r="Y200" i="1" s="1"/>
  <c r="V438" i="5" s="1"/>
  <c r="CY212" i="1"/>
  <c r="X212" i="1" s="1"/>
  <c r="T486" i="5" s="1"/>
  <c r="CY144" i="1"/>
  <c r="X144" i="1" s="1"/>
  <c r="T288" i="5" s="1"/>
  <c r="K294" i="5" s="1"/>
  <c r="J297" i="5" s="1"/>
  <c r="P297" i="5" s="1"/>
  <c r="CZ209" i="1"/>
  <c r="Y209" i="1" s="1"/>
  <c r="V474" i="5" s="1"/>
  <c r="CP216" i="1"/>
  <c r="O216" i="1" s="1"/>
  <c r="K504" i="5"/>
  <c r="CP203" i="1"/>
  <c r="O203" i="1" s="1"/>
  <c r="GM203" i="1" s="1"/>
  <c r="CY260" i="1"/>
  <c r="X260" i="1" s="1"/>
  <c r="T550" i="5" s="1"/>
  <c r="K556" i="5" s="1"/>
  <c r="K554" i="5"/>
  <c r="CR333" i="1"/>
  <c r="Q333" i="1" s="1"/>
  <c r="K596" i="5" s="1"/>
  <c r="H596" i="5"/>
  <c r="G603" i="5" s="1"/>
  <c r="O603" i="5" s="1"/>
  <c r="Q345" i="1"/>
  <c r="P254" i="1"/>
  <c r="K610" i="5"/>
  <c r="CZ346" i="1"/>
  <c r="Y346" i="1" s="1"/>
  <c r="U256" i="1"/>
  <c r="CZ259" i="1"/>
  <c r="Y259" i="1" s="1"/>
  <c r="V540" i="5" s="1"/>
  <c r="K547" i="5" s="1"/>
  <c r="K600" i="5"/>
  <c r="CZ344" i="1"/>
  <c r="Y344" i="1" s="1"/>
  <c r="V638" i="5" s="1"/>
  <c r="K673" i="5"/>
  <c r="CP429" i="1"/>
  <c r="O429" i="1" s="1"/>
  <c r="K752" i="5"/>
  <c r="J754" i="5" s="1"/>
  <c r="P754" i="5" s="1"/>
  <c r="CP437" i="1"/>
  <c r="O437" i="1" s="1"/>
  <c r="K798" i="5"/>
  <c r="J800" i="5" s="1"/>
  <c r="P800" i="5" s="1"/>
  <c r="T431" i="1"/>
  <c r="S433" i="1"/>
  <c r="CP433" i="1" s="1"/>
  <c r="O433" i="1" s="1"/>
  <c r="K775" i="5" s="1"/>
  <c r="R434" i="1"/>
  <c r="CP436" i="1"/>
  <c r="O436" i="1" s="1"/>
  <c r="K790" i="5"/>
  <c r="R439" i="1"/>
  <c r="S445" i="1"/>
  <c r="E843" i="5"/>
  <c r="U498" i="1"/>
  <c r="E961" i="5"/>
  <c r="K746" i="5"/>
  <c r="AB432" i="1"/>
  <c r="R433" i="1"/>
  <c r="K875" i="5"/>
  <c r="T389" i="1"/>
  <c r="E723" i="5"/>
  <c r="R431" i="1"/>
  <c r="W433" i="1"/>
  <c r="L811" i="5"/>
  <c r="Q811" i="5" s="1"/>
  <c r="L809" i="5"/>
  <c r="CR481" i="1"/>
  <c r="Q481" i="1" s="1"/>
  <c r="K864" i="5" s="1"/>
  <c r="H864" i="5"/>
  <c r="G869" i="5" s="1"/>
  <c r="O869" i="5" s="1"/>
  <c r="CY494" i="1"/>
  <c r="X494" i="1" s="1"/>
  <c r="T948" i="5" s="1"/>
  <c r="K980" i="5"/>
  <c r="CY350" i="1"/>
  <c r="X350" i="1" s="1"/>
  <c r="T678" i="5" s="1"/>
  <c r="K683" i="5" s="1"/>
  <c r="J686" i="5" s="1"/>
  <c r="P686" i="5" s="1"/>
  <c r="GX500" i="1"/>
  <c r="E972" i="5"/>
  <c r="CR486" i="1"/>
  <c r="Q486" i="1" s="1"/>
  <c r="K894" i="5" s="1"/>
  <c r="J900" i="5" s="1"/>
  <c r="P900" i="5" s="1"/>
  <c r="H894" i="5"/>
  <c r="G900" i="5" s="1"/>
  <c r="O900" i="5" s="1"/>
  <c r="CP489" i="1"/>
  <c r="O489" i="1" s="1"/>
  <c r="CR490" i="1"/>
  <c r="Q490" i="1" s="1"/>
  <c r="K930" i="5" s="1"/>
  <c r="H930" i="5"/>
  <c r="T996" i="5"/>
  <c r="GM544" i="1"/>
  <c r="V1014" i="5"/>
  <c r="CY549" i="1"/>
  <c r="X549" i="1" s="1"/>
  <c r="T1036" i="5" s="1"/>
  <c r="K1041" i="5" s="1"/>
  <c r="V1027" i="5"/>
  <c r="K1033" i="5" s="1"/>
  <c r="H47" i="5"/>
  <c r="R55" i="5"/>
  <c r="G61" i="5"/>
  <c r="O61" i="5" s="1"/>
  <c r="W61" i="5"/>
  <c r="V40" i="1"/>
  <c r="AI57" i="1" s="1"/>
  <c r="H237" i="5"/>
  <c r="CY135" i="1"/>
  <c r="X135" i="1" s="1"/>
  <c r="T241" i="5" s="1"/>
  <c r="K243" i="5"/>
  <c r="CZ135" i="1"/>
  <c r="Y135" i="1" s="1"/>
  <c r="V241" i="5" s="1"/>
  <c r="K248" i="5" s="1"/>
  <c r="V141" i="1"/>
  <c r="L72" i="5"/>
  <c r="Q72" i="5" s="1"/>
  <c r="L70" i="5"/>
  <c r="H89" i="5"/>
  <c r="H123" i="5"/>
  <c r="L146" i="5"/>
  <c r="L147" i="5"/>
  <c r="Q147" i="5" s="1"/>
  <c r="S95" i="1"/>
  <c r="CZ95" i="1" s="1"/>
  <c r="Y95" i="1" s="1"/>
  <c r="V204" i="5" s="1"/>
  <c r="S214" i="5"/>
  <c r="CR135" i="1"/>
  <c r="Q135" i="1" s="1"/>
  <c r="K244" i="5" s="1"/>
  <c r="H244" i="5"/>
  <c r="H275" i="5"/>
  <c r="W275" i="5" s="1"/>
  <c r="L380" i="5"/>
  <c r="Q380" i="5" s="1"/>
  <c r="L378" i="5"/>
  <c r="G411" i="5"/>
  <c r="O411" i="5" s="1"/>
  <c r="W411" i="5"/>
  <c r="R404" i="5"/>
  <c r="L436" i="5"/>
  <c r="L437" i="5"/>
  <c r="Q437" i="5" s="1"/>
  <c r="Q204" i="1"/>
  <c r="CP204" i="1" s="1"/>
  <c r="O204" i="1" s="1"/>
  <c r="H480" i="5"/>
  <c r="W485" i="5" s="1"/>
  <c r="V210" i="1"/>
  <c r="L498" i="5"/>
  <c r="Q498" i="5" s="1"/>
  <c r="L494" i="5"/>
  <c r="U496" i="5"/>
  <c r="L82" i="5"/>
  <c r="Q82" i="5" s="1"/>
  <c r="L80" i="5"/>
  <c r="L137" i="5"/>
  <c r="Q137" i="5" s="1"/>
  <c r="L135" i="5"/>
  <c r="CR54" i="1"/>
  <c r="Q54" i="1" s="1"/>
  <c r="K151" i="5" s="1"/>
  <c r="H151" i="5"/>
  <c r="W157" i="5" s="1"/>
  <c r="P97" i="1"/>
  <c r="AO88" i="1"/>
  <c r="F104" i="1"/>
  <c r="R257" i="5"/>
  <c r="S141" i="1"/>
  <c r="H307" i="5"/>
  <c r="G311" i="5" s="1"/>
  <c r="O311" i="5" s="1"/>
  <c r="R336" i="5"/>
  <c r="GX194" i="1"/>
  <c r="E390" i="5"/>
  <c r="J401" i="5"/>
  <c r="P401" i="5" s="1"/>
  <c r="G420" i="5"/>
  <c r="O420" i="5" s="1"/>
  <c r="W420" i="5"/>
  <c r="R414" i="5"/>
  <c r="W201" i="1"/>
  <c r="U483" i="5"/>
  <c r="G72" i="5"/>
  <c r="O72" i="5" s="1"/>
  <c r="W72" i="5"/>
  <c r="R64" i="5"/>
  <c r="U40" i="1"/>
  <c r="AH57" i="1" s="1"/>
  <c r="R175" i="5"/>
  <c r="L227" i="5"/>
  <c r="GX91" i="1"/>
  <c r="H203" i="5"/>
  <c r="W203" i="5" s="1"/>
  <c r="U95" i="1"/>
  <c r="AH100" i="1" s="1"/>
  <c r="R243" i="5"/>
  <c r="G251" i="5"/>
  <c r="O251" i="5" s="1"/>
  <c r="R268" i="5"/>
  <c r="U275" i="5"/>
  <c r="H273" i="5" s="1"/>
  <c r="R314" i="5"/>
  <c r="CZ155" i="1"/>
  <c r="Y155" i="1" s="1"/>
  <c r="V355" i="5" s="1"/>
  <c r="K357" i="5"/>
  <c r="J437" i="5"/>
  <c r="P437" i="5" s="1"/>
  <c r="T206" i="1"/>
  <c r="U214" i="1"/>
  <c r="T217" i="1"/>
  <c r="E508" i="5"/>
  <c r="CR260" i="1"/>
  <c r="Q260" i="1" s="1"/>
  <c r="K553" i="5" s="1"/>
  <c r="H553" i="5"/>
  <c r="G559" i="5" s="1"/>
  <c r="O559" i="5" s="1"/>
  <c r="G592" i="5"/>
  <c r="O592" i="5" s="1"/>
  <c r="W592" i="5"/>
  <c r="R586" i="5"/>
  <c r="H600" i="5"/>
  <c r="H625" i="5"/>
  <c r="W625" i="5" s="1"/>
  <c r="H646" i="5"/>
  <c r="W646" i="5" s="1"/>
  <c r="S724" i="5"/>
  <c r="S775" i="5"/>
  <c r="H772" i="5" s="1"/>
  <c r="CZ485" i="1"/>
  <c r="Y485" i="1" s="1"/>
  <c r="V881" i="5" s="1"/>
  <c r="K888" i="5" s="1"/>
  <c r="K883" i="5"/>
  <c r="J890" i="5" s="1"/>
  <c r="P890" i="5" s="1"/>
  <c r="H995" i="5"/>
  <c r="W995" i="5" s="1"/>
  <c r="H1024" i="5"/>
  <c r="W1024" i="5" s="1"/>
  <c r="K1031" i="5"/>
  <c r="V492" i="1"/>
  <c r="U141" i="1"/>
  <c r="H447" i="5"/>
  <c r="W447" i="5" s="1"/>
  <c r="W204" i="1"/>
  <c r="V214" i="1"/>
  <c r="S508" i="5"/>
  <c r="U509" i="5"/>
  <c r="R574" i="5"/>
  <c r="S624" i="5"/>
  <c r="H621" i="5" s="1"/>
  <c r="V340" i="1"/>
  <c r="W342" i="1"/>
  <c r="H810" i="5"/>
  <c r="X810" i="5" s="1"/>
  <c r="CZ440" i="1"/>
  <c r="Y440" i="1" s="1"/>
  <c r="V812" i="5" s="1"/>
  <c r="K814" i="5"/>
  <c r="CY440" i="1"/>
  <c r="X440" i="1" s="1"/>
  <c r="T812" i="5" s="1"/>
  <c r="R825" i="5"/>
  <c r="H832" i="5"/>
  <c r="X832" i="5" s="1"/>
  <c r="CZ444" i="1"/>
  <c r="Y444" i="1" s="1"/>
  <c r="V834" i="5" s="1"/>
  <c r="K836" i="5"/>
  <c r="CY444" i="1"/>
  <c r="X444" i="1" s="1"/>
  <c r="T834" i="5" s="1"/>
  <c r="K840" i="5" s="1"/>
  <c r="R847" i="5"/>
  <c r="X854" i="5"/>
  <c r="G854" i="5"/>
  <c r="O854" i="5" s="1"/>
  <c r="H866" i="5"/>
  <c r="R911" i="5"/>
  <c r="G918" i="5"/>
  <c r="O918" i="5" s="1"/>
  <c r="W918" i="5"/>
  <c r="T492" i="1"/>
  <c r="T494" i="1"/>
  <c r="CZ495" i="1"/>
  <c r="Y495" i="1" s="1"/>
  <c r="V950" i="5" s="1"/>
  <c r="K952" i="5"/>
  <c r="U810" i="5"/>
  <c r="U843" i="5"/>
  <c r="S1025" i="5"/>
  <c r="H1021" i="5" s="1"/>
  <c r="T204" i="1"/>
  <c r="H508" i="5"/>
  <c r="W508" i="5" s="1"/>
  <c r="R519" i="5"/>
  <c r="R255" i="1"/>
  <c r="H624" i="5"/>
  <c r="W624" i="5" s="1"/>
  <c r="U646" i="5"/>
  <c r="H644" i="5" s="1"/>
  <c r="W647" i="5" s="1"/>
  <c r="H657" i="5"/>
  <c r="W657" i="5" s="1"/>
  <c r="R660" i="5"/>
  <c r="W667" i="5"/>
  <c r="H700" i="5"/>
  <c r="R716" i="5"/>
  <c r="R757" i="5"/>
  <c r="R803" i="5"/>
  <c r="CY491" i="1"/>
  <c r="X491" i="1" s="1"/>
  <c r="T936" i="5" s="1"/>
  <c r="R941" i="5"/>
  <c r="S973" i="5"/>
  <c r="H969" i="5" s="1"/>
  <c r="H991" i="5"/>
  <c r="U821" i="5"/>
  <c r="Q492" i="1"/>
  <c r="CP492" i="1" s="1"/>
  <c r="O492" i="1" s="1"/>
  <c r="S1024" i="5"/>
  <c r="GX141" i="1"/>
  <c r="S194" i="1"/>
  <c r="S495" i="5"/>
  <c r="H492" i="5" s="1"/>
  <c r="R217" i="1"/>
  <c r="S254" i="1"/>
  <c r="H530" i="5"/>
  <c r="CP260" i="1"/>
  <c r="O260" i="1" s="1"/>
  <c r="K555" i="5"/>
  <c r="S329" i="1"/>
  <c r="R340" i="1"/>
  <c r="CZ340" i="1" s="1"/>
  <c r="Y340" i="1" s="1"/>
  <c r="V624" i="5" s="1"/>
  <c r="GX342" i="1"/>
  <c r="H654" i="5"/>
  <c r="G658" i="5" s="1"/>
  <c r="O658" i="5" s="1"/>
  <c r="W347" i="1"/>
  <c r="S723" i="5"/>
  <c r="H720" i="5" s="1"/>
  <c r="CR427" i="1"/>
  <c r="Q427" i="1" s="1"/>
  <c r="K744" i="5" s="1"/>
  <c r="H744" i="5"/>
  <c r="G751" i="5" s="1"/>
  <c r="O751" i="5" s="1"/>
  <c r="S764" i="5"/>
  <c r="R768" i="5"/>
  <c r="U879" i="5"/>
  <c r="V494" i="1"/>
  <c r="S492" i="1"/>
  <c r="CY492" i="1" s="1"/>
  <c r="X492" i="1" s="1"/>
  <c r="T937" i="5" s="1"/>
  <c r="S347" i="1"/>
  <c r="CZ347" i="1" s="1"/>
  <c r="Y347" i="1" s="1"/>
  <c r="V657" i="5" s="1"/>
  <c r="Q255" i="1"/>
  <c r="CY40" i="1"/>
  <c r="X40" i="1" s="1"/>
  <c r="T81" i="5" s="1"/>
  <c r="CZ387" i="1"/>
  <c r="Y387" i="1" s="1"/>
  <c r="V704" i="5" s="1"/>
  <c r="K711" i="5" s="1"/>
  <c r="K708" i="5"/>
  <c r="L796" i="5"/>
  <c r="L797" i="5"/>
  <c r="Q797" i="5" s="1"/>
  <c r="L1050" i="5" s="1"/>
  <c r="K914" i="5"/>
  <c r="CZ502" i="1"/>
  <c r="Y502" i="1" s="1"/>
  <c r="V975" i="5" s="1"/>
  <c r="K982" i="5" s="1"/>
  <c r="K979" i="5"/>
  <c r="R43" i="5"/>
  <c r="G52" i="5"/>
  <c r="O52" i="5" s="1"/>
  <c r="W52" i="5"/>
  <c r="R85" i="5"/>
  <c r="H122" i="5"/>
  <c r="G126" i="5" s="1"/>
  <c r="O126" i="5" s="1"/>
  <c r="CP54" i="1"/>
  <c r="O54" i="1" s="1"/>
  <c r="K153" i="5"/>
  <c r="H329" i="5"/>
  <c r="G333" i="5" s="1"/>
  <c r="O333" i="5" s="1"/>
  <c r="T40" i="1"/>
  <c r="AB155" i="1"/>
  <c r="H358" i="5"/>
  <c r="CR155" i="1"/>
  <c r="Q155" i="1" s="1"/>
  <c r="K358" i="5" s="1"/>
  <c r="W166" i="5"/>
  <c r="R160" i="5"/>
  <c r="H211" i="5"/>
  <c r="R357" i="5"/>
  <c r="R903" i="5"/>
  <c r="G909" i="5"/>
  <c r="O909" i="5" s="1"/>
  <c r="W909" i="5"/>
  <c r="R374" i="5"/>
  <c r="H577" i="5"/>
  <c r="CZ442" i="1"/>
  <c r="Y442" i="1" s="1"/>
  <c r="V823" i="5" s="1"/>
  <c r="K825" i="5"/>
  <c r="CY442" i="1"/>
  <c r="X442" i="1" s="1"/>
  <c r="T823" i="5" s="1"/>
  <c r="CR548" i="1"/>
  <c r="Q548" i="1" s="1"/>
  <c r="K1029" i="5" s="1"/>
  <c r="J1035" i="5" s="1"/>
  <c r="P1035" i="5" s="1"/>
  <c r="H1029" i="5"/>
  <c r="W1035" i="5" s="1"/>
  <c r="G1035" i="5"/>
  <c r="O1035" i="5" s="1"/>
  <c r="R1028" i="5"/>
  <c r="R440" i="5"/>
  <c r="GX345" i="1"/>
  <c r="E646" i="5"/>
  <c r="H776" i="5"/>
  <c r="W776" i="5" s="1"/>
  <c r="R872" i="5"/>
  <c r="H946" i="5"/>
  <c r="L1044" i="5"/>
  <c r="Q1044" i="5" s="1"/>
  <c r="L1043" i="5"/>
  <c r="GM43" i="1"/>
  <c r="V92" i="5"/>
  <c r="CZ49" i="1"/>
  <c r="Y49" i="1" s="1"/>
  <c r="V116" i="5" s="1"/>
  <c r="K120" i="5"/>
  <c r="CY53" i="1"/>
  <c r="X53" i="1" s="1"/>
  <c r="T138" i="5" s="1"/>
  <c r="K144" i="5" s="1"/>
  <c r="K142" i="5"/>
  <c r="K199" i="5"/>
  <c r="L322" i="5"/>
  <c r="Q322" i="5" s="1"/>
  <c r="L320" i="5"/>
  <c r="CR92" i="1"/>
  <c r="Q92" i="1" s="1"/>
  <c r="CP96" i="1"/>
  <c r="O96" i="1" s="1"/>
  <c r="GM96" i="1" s="1"/>
  <c r="CR133" i="1"/>
  <c r="Q133" i="1" s="1"/>
  <c r="H235" i="5"/>
  <c r="G240" i="5" s="1"/>
  <c r="O240" i="5" s="1"/>
  <c r="S156" i="1"/>
  <c r="GX208" i="1"/>
  <c r="CJ220" i="1" s="1"/>
  <c r="CJ189" i="1" s="1"/>
  <c r="E472" i="5"/>
  <c r="CP136" i="1"/>
  <c r="O136" i="1" s="1"/>
  <c r="K250" i="5" s="1"/>
  <c r="GX139" i="1"/>
  <c r="E264" i="5"/>
  <c r="CR154" i="1"/>
  <c r="Q154" i="1" s="1"/>
  <c r="H348" i="5"/>
  <c r="G354" i="5" s="1"/>
  <c r="O354" i="5" s="1"/>
  <c r="CP197" i="1"/>
  <c r="O197" i="1" s="1"/>
  <c r="GN197" i="1" s="1"/>
  <c r="K415" i="5"/>
  <c r="J420" i="5" s="1"/>
  <c r="P420" i="5" s="1"/>
  <c r="CY198" i="1"/>
  <c r="X198" i="1" s="1"/>
  <c r="T421" i="5" s="1"/>
  <c r="K426" i="5" s="1"/>
  <c r="K424" i="5"/>
  <c r="CP209" i="1"/>
  <c r="O209" i="1" s="1"/>
  <c r="GN209" i="1" s="1"/>
  <c r="K477" i="5"/>
  <c r="CR212" i="1"/>
  <c r="Q212" i="1" s="1"/>
  <c r="K489" i="5" s="1"/>
  <c r="H489" i="5"/>
  <c r="G498" i="5" s="1"/>
  <c r="O498" i="5" s="1"/>
  <c r="CP142" i="1"/>
  <c r="O142" i="1" s="1"/>
  <c r="K276" i="5" s="1"/>
  <c r="GM201" i="1"/>
  <c r="CZ212" i="1"/>
  <c r="Y212" i="1" s="1"/>
  <c r="V486" i="5" s="1"/>
  <c r="CZ218" i="1"/>
  <c r="Y218" i="1" s="1"/>
  <c r="V509" i="5" s="1"/>
  <c r="CZ144" i="1"/>
  <c r="Y144" i="1" s="1"/>
  <c r="V288" i="5" s="1"/>
  <c r="K295" i="5" s="1"/>
  <c r="CY209" i="1"/>
  <c r="X209" i="1" s="1"/>
  <c r="T474" i="5" s="1"/>
  <c r="R254" i="1"/>
  <c r="CZ254" i="1" s="1"/>
  <c r="Y254" i="1" s="1"/>
  <c r="V526" i="5" s="1"/>
  <c r="GX331" i="1"/>
  <c r="E582" i="5"/>
  <c r="CP333" i="1"/>
  <c r="O333" i="1" s="1"/>
  <c r="K598" i="5"/>
  <c r="CP340" i="1"/>
  <c r="O340" i="1" s="1"/>
  <c r="K624" i="5" s="1"/>
  <c r="CR343" i="1"/>
  <c r="Q343" i="1" s="1"/>
  <c r="K631" i="5" s="1"/>
  <c r="J637" i="5" s="1"/>
  <c r="P637" i="5" s="1"/>
  <c r="H631" i="5"/>
  <c r="W637" i="5" s="1"/>
  <c r="P345" i="1"/>
  <c r="CP345" i="1" s="1"/>
  <c r="O345" i="1" s="1"/>
  <c r="K646" i="5" s="1"/>
  <c r="U254" i="1"/>
  <c r="CP339" i="1"/>
  <c r="O339" i="1" s="1"/>
  <c r="Q254" i="1"/>
  <c r="CY259" i="1"/>
  <c r="X259" i="1" s="1"/>
  <c r="T540" i="5" s="1"/>
  <c r="K546" i="5" s="1"/>
  <c r="CZ337" i="1"/>
  <c r="Y337" i="1" s="1"/>
  <c r="V613" i="5" s="1"/>
  <c r="CY344" i="1"/>
  <c r="X344" i="1" s="1"/>
  <c r="T638" i="5" s="1"/>
  <c r="K643" i="5" s="1"/>
  <c r="P439" i="1"/>
  <c r="AI392" i="1"/>
  <c r="V392" i="1" s="1"/>
  <c r="AB435" i="1"/>
  <c r="V439" i="1"/>
  <c r="CR387" i="1"/>
  <c r="Q387" i="1" s="1"/>
  <c r="K707" i="5" s="1"/>
  <c r="H707" i="5"/>
  <c r="G713" i="5" s="1"/>
  <c r="O713" i="5" s="1"/>
  <c r="V433" i="1"/>
  <c r="T445" i="1"/>
  <c r="CR349" i="1"/>
  <c r="Q349" i="1" s="1"/>
  <c r="K671" i="5" s="1"/>
  <c r="H671" i="5"/>
  <c r="V431" i="1"/>
  <c r="T439" i="1"/>
  <c r="K865" i="5"/>
  <c r="R484" i="1"/>
  <c r="CY488" i="1"/>
  <c r="X488" i="1" s="1"/>
  <c r="T910" i="5" s="1"/>
  <c r="K915" i="5" s="1"/>
  <c r="K913" i="5"/>
  <c r="CY496" i="1"/>
  <c r="X496" i="1" s="1"/>
  <c r="T959" i="5" s="1"/>
  <c r="CP485" i="1"/>
  <c r="O485" i="1" s="1"/>
  <c r="CZ489" i="1"/>
  <c r="Y489" i="1" s="1"/>
  <c r="V919" i="5" s="1"/>
  <c r="K924" i="5" s="1"/>
  <c r="T500" i="1"/>
  <c r="CY502" i="1"/>
  <c r="X502" i="1" s="1"/>
  <c r="T975" i="5" s="1"/>
  <c r="K981" i="5" s="1"/>
  <c r="CZ486" i="1"/>
  <c r="Y486" i="1" s="1"/>
  <c r="V891" i="5" s="1"/>
  <c r="K898" i="5" s="1"/>
  <c r="K895" i="5"/>
  <c r="AB488" i="1"/>
  <c r="CP496" i="1"/>
  <c r="O496" i="1" s="1"/>
  <c r="K959" i="5" s="1"/>
  <c r="CR502" i="1"/>
  <c r="Q502" i="1" s="1"/>
  <c r="K978" i="5" s="1"/>
  <c r="H978" i="5"/>
  <c r="G985" i="5" s="1"/>
  <c r="O985" i="5" s="1"/>
  <c r="K990" i="5"/>
  <c r="CR542" i="1"/>
  <c r="Q542" i="1" s="1"/>
  <c r="K1007" i="5" s="1"/>
  <c r="H1007" i="5"/>
  <c r="G1015" i="5" s="1"/>
  <c r="O1015" i="5" s="1"/>
  <c r="CP491" i="1"/>
  <c r="O491" i="1" s="1"/>
  <c r="K936" i="5" s="1"/>
  <c r="GN544" i="1"/>
  <c r="T1014" i="5"/>
  <c r="H79" i="5"/>
  <c r="W40" i="1"/>
  <c r="AJ57" i="1" s="1"/>
  <c r="H103" i="5"/>
  <c r="W103" i="5" s="1"/>
  <c r="CR49" i="1"/>
  <c r="Q49" i="1" s="1"/>
  <c r="K119" i="5" s="1"/>
  <c r="H119" i="5"/>
  <c r="R129" i="5"/>
  <c r="G137" i="5"/>
  <c r="O137" i="5" s="1"/>
  <c r="W137" i="5"/>
  <c r="Q91" i="1"/>
  <c r="S264" i="5"/>
  <c r="U332" i="5"/>
  <c r="H330" i="5" s="1"/>
  <c r="S81" i="5"/>
  <c r="H78" i="5" s="1"/>
  <c r="GX42" i="1"/>
  <c r="E91" i="5"/>
  <c r="G115" i="5"/>
  <c r="O115" i="5" s="1"/>
  <c r="W115" i="5"/>
  <c r="R108" i="5"/>
  <c r="R118" i="5"/>
  <c r="W126" i="5"/>
  <c r="L165" i="5"/>
  <c r="L166" i="5"/>
  <c r="Q166" i="5" s="1"/>
  <c r="CR93" i="1"/>
  <c r="Q93" i="1" s="1"/>
  <c r="K197" i="5" s="1"/>
  <c r="H197" i="5"/>
  <c r="GX95" i="1"/>
  <c r="U214" i="5"/>
  <c r="H212" i="5" s="1"/>
  <c r="L251" i="5"/>
  <c r="Q251" i="5" s="1"/>
  <c r="L367" i="5" s="1"/>
  <c r="L249" i="5"/>
  <c r="L277" i="5"/>
  <c r="Q277" i="5" s="1"/>
  <c r="L274" i="5"/>
  <c r="CZ148" i="1"/>
  <c r="Y148" i="1" s="1"/>
  <c r="V312" i="5" s="1"/>
  <c r="K314" i="5"/>
  <c r="H332" i="5"/>
  <c r="X332" i="5" s="1"/>
  <c r="R452" i="5"/>
  <c r="V204" i="1"/>
  <c r="H481" i="5"/>
  <c r="G485" i="5" s="1"/>
  <c r="O485" i="5" s="1"/>
  <c r="H495" i="5"/>
  <c r="W495" i="5" s="1"/>
  <c r="S496" i="5"/>
  <c r="S91" i="5"/>
  <c r="H88" i="5" s="1"/>
  <c r="G105" i="5"/>
  <c r="O105" i="5" s="1"/>
  <c r="R96" i="5"/>
  <c r="L156" i="5"/>
  <c r="L157" i="5"/>
  <c r="Q157" i="5" s="1"/>
  <c r="P91" i="1"/>
  <c r="H200" i="5"/>
  <c r="W97" i="1"/>
  <c r="H261" i="5"/>
  <c r="G265" i="5" s="1"/>
  <c r="O265" i="5" s="1"/>
  <c r="L287" i="5"/>
  <c r="Q287" i="5" s="1"/>
  <c r="L286" i="5"/>
  <c r="H388" i="5"/>
  <c r="S390" i="5"/>
  <c r="H387" i="5" s="1"/>
  <c r="U447" i="5"/>
  <c r="H445" i="5" s="1"/>
  <c r="W449" i="5" s="1"/>
  <c r="V201" i="1"/>
  <c r="U459" i="5"/>
  <c r="H457" i="5" s="1"/>
  <c r="GX206" i="1"/>
  <c r="E470" i="5"/>
  <c r="S472" i="5"/>
  <c r="H467" i="5" s="1"/>
  <c r="T214" i="1"/>
  <c r="GX38" i="1"/>
  <c r="CJ57" i="1" s="1"/>
  <c r="E71" i="5"/>
  <c r="Q42" i="1"/>
  <c r="CP42" i="1" s="1"/>
  <c r="O42" i="1" s="1"/>
  <c r="K91" i="5" s="1"/>
  <c r="CR48" i="1"/>
  <c r="Q48" i="1" s="1"/>
  <c r="K109" i="5" s="1"/>
  <c r="J115" i="5" s="1"/>
  <c r="P115" i="5" s="1"/>
  <c r="H109" i="5"/>
  <c r="W147" i="5"/>
  <c r="R140" i="5"/>
  <c r="H179" i="5"/>
  <c r="G183" i="5" s="1"/>
  <c r="O183" i="5" s="1"/>
  <c r="H182" i="5"/>
  <c r="W182" i="5" s="1"/>
  <c r="R94" i="1"/>
  <c r="AE100" i="1" s="1"/>
  <c r="R208" i="5"/>
  <c r="S97" i="1"/>
  <c r="CY97" i="1" s="1"/>
  <c r="X97" i="1" s="1"/>
  <c r="T214" i="5" s="1"/>
  <c r="K211" i="5" s="1"/>
  <c r="H247" i="5"/>
  <c r="X251" i="5" s="1"/>
  <c r="W141" i="1"/>
  <c r="CR143" i="1"/>
  <c r="Q143" i="1" s="1"/>
  <c r="K281" i="5" s="1"/>
  <c r="J287" i="5" s="1"/>
  <c r="P287" i="5" s="1"/>
  <c r="H281" i="5"/>
  <c r="G287" i="5" s="1"/>
  <c r="O287" i="5" s="1"/>
  <c r="H318" i="5"/>
  <c r="G322" i="5" s="1"/>
  <c r="O322" i="5" s="1"/>
  <c r="H362" i="5"/>
  <c r="S206" i="1"/>
  <c r="CZ206" i="1" s="1"/>
  <c r="Y206" i="1" s="1"/>
  <c r="R488" i="5"/>
  <c r="W255" i="1"/>
  <c r="J592" i="5"/>
  <c r="P592" i="5" s="1"/>
  <c r="AB344" i="1"/>
  <c r="H640" i="5"/>
  <c r="G647" i="5" s="1"/>
  <c r="O647" i="5" s="1"/>
  <c r="U345" i="1"/>
  <c r="CR348" i="1"/>
  <c r="Q348" i="1" s="1"/>
  <c r="K661" i="5" s="1"/>
  <c r="J667" i="5" s="1"/>
  <c r="P667" i="5" s="1"/>
  <c r="H661" i="5"/>
  <c r="G667" i="5" s="1"/>
  <c r="O667" i="5" s="1"/>
  <c r="J677" i="5"/>
  <c r="P677" i="5" s="1"/>
  <c r="U724" i="5"/>
  <c r="U775" i="5"/>
  <c r="H773" i="5" s="1"/>
  <c r="S937" i="5"/>
  <c r="H933" i="5" s="1"/>
  <c r="GX496" i="1"/>
  <c r="E959" i="5"/>
  <c r="W496" i="1"/>
  <c r="H973" i="5"/>
  <c r="Z973" i="5" s="1"/>
  <c r="CP507" i="1"/>
  <c r="O507" i="1" s="1"/>
  <c r="GM507" i="1" s="1"/>
  <c r="H377" i="5"/>
  <c r="CP193" i="1"/>
  <c r="O193" i="1" s="1"/>
  <c r="T201" i="1"/>
  <c r="W214" i="1"/>
  <c r="H505" i="5"/>
  <c r="U508" i="5"/>
  <c r="H506" i="5" s="1"/>
  <c r="W510" i="5" s="1"/>
  <c r="BB189" i="1"/>
  <c r="F233" i="1"/>
  <c r="H527" i="5"/>
  <c r="W527" i="5" s="1"/>
  <c r="U624" i="5"/>
  <c r="S626" i="5"/>
  <c r="V342" i="1"/>
  <c r="R345" i="1"/>
  <c r="CZ345" i="1" s="1"/>
  <c r="Y345" i="1" s="1"/>
  <c r="V646" i="5" s="1"/>
  <c r="CY346" i="1"/>
  <c r="X346" i="1" s="1"/>
  <c r="T648" i="5" s="1"/>
  <c r="H723" i="5"/>
  <c r="W723" i="5" s="1"/>
  <c r="H764" i="5"/>
  <c r="X764" i="5" s="1"/>
  <c r="S776" i="5"/>
  <c r="H819" i="5"/>
  <c r="H829" i="5"/>
  <c r="X833" i="5" s="1"/>
  <c r="H841" i="5"/>
  <c r="R863" i="5"/>
  <c r="H873" i="5"/>
  <c r="CR483" i="1"/>
  <c r="Q483" i="1" s="1"/>
  <c r="K873" i="5" s="1"/>
  <c r="R952" i="5"/>
  <c r="H1010" i="5"/>
  <c r="H1025" i="5"/>
  <c r="W1025" i="5" s="1"/>
  <c r="G1044" i="5"/>
  <c r="O1044" i="5" s="1"/>
  <c r="W1044" i="5"/>
  <c r="R1037" i="5"/>
  <c r="Q494" i="1"/>
  <c r="CP494" i="1" s="1"/>
  <c r="O494" i="1" s="1"/>
  <c r="U42" i="1"/>
  <c r="S204" i="1"/>
  <c r="CZ204" i="1" s="1"/>
  <c r="Y204" i="1" s="1"/>
  <c r="V459" i="5" s="1"/>
  <c r="K457" i="5" s="1"/>
  <c r="R213" i="1"/>
  <c r="P217" i="1"/>
  <c r="S526" i="5"/>
  <c r="H523" i="5" s="1"/>
  <c r="GX255" i="1"/>
  <c r="U580" i="5"/>
  <c r="H578" i="5" s="1"/>
  <c r="H582" i="5"/>
  <c r="W582" i="5" s="1"/>
  <c r="H622" i="5"/>
  <c r="P340" i="1"/>
  <c r="H626" i="5"/>
  <c r="W626" i="5" s="1"/>
  <c r="R639" i="5"/>
  <c r="U347" i="1"/>
  <c r="AO326" i="1"/>
  <c r="F356" i="1"/>
  <c r="R695" i="5"/>
  <c r="G703" i="5"/>
  <c r="O703" i="5" s="1"/>
  <c r="W703" i="5"/>
  <c r="L738" i="5"/>
  <c r="L740" i="5"/>
  <c r="Q740" i="5" s="1"/>
  <c r="H761" i="5"/>
  <c r="H775" i="5"/>
  <c r="W775" i="5" s="1"/>
  <c r="G797" i="5"/>
  <c r="O797" i="5" s="1"/>
  <c r="R790" i="5"/>
  <c r="X797" i="5"/>
  <c r="X800" i="5"/>
  <c r="G800" i="5"/>
  <c r="O800" i="5" s="1"/>
  <c r="CP442" i="1"/>
  <c r="O442" i="1" s="1"/>
  <c r="K828" i="5"/>
  <c r="CP446" i="1"/>
  <c r="O446" i="1" s="1"/>
  <c r="K850" i="5"/>
  <c r="H877" i="5"/>
  <c r="L909" i="5"/>
  <c r="Q909" i="5" s="1"/>
  <c r="L908" i="5"/>
  <c r="H945" i="5"/>
  <c r="G949" i="5" s="1"/>
  <c r="O949" i="5" s="1"/>
  <c r="H948" i="5"/>
  <c r="Z948" i="5" s="1"/>
  <c r="U959" i="5"/>
  <c r="H957" i="5" s="1"/>
  <c r="G962" i="5" s="1"/>
  <c r="O962" i="5" s="1"/>
  <c r="U973" i="5"/>
  <c r="H970" i="5" s="1"/>
  <c r="R977" i="5"/>
  <c r="H992" i="5"/>
  <c r="R929" i="5"/>
  <c r="U1024" i="5"/>
  <c r="H1022" i="5" s="1"/>
  <c r="H459" i="5"/>
  <c r="Z459" i="5" s="1"/>
  <c r="G30" i="5" s="1"/>
  <c r="W206" i="1"/>
  <c r="S213" i="1"/>
  <c r="H509" i="5"/>
  <c r="W509" i="5" s="1"/>
  <c r="T255" i="1"/>
  <c r="H610" i="5"/>
  <c r="Q342" i="1"/>
  <c r="CP342" i="1" s="1"/>
  <c r="O342" i="1" s="1"/>
  <c r="H655" i="5"/>
  <c r="G677" i="5"/>
  <c r="O677" i="5" s="1"/>
  <c r="W677" i="5"/>
  <c r="R670" i="5"/>
  <c r="U723" i="5"/>
  <c r="H721" i="5" s="1"/>
  <c r="U764" i="5"/>
  <c r="H762" i="5" s="1"/>
  <c r="G765" i="5" s="1"/>
  <c r="O765" i="5" s="1"/>
  <c r="S832" i="5"/>
  <c r="R920" i="5"/>
  <c r="G926" i="5"/>
  <c r="O926" i="5" s="1"/>
  <c r="W926" i="5"/>
  <c r="R1017" i="5"/>
  <c r="GX492" i="1"/>
  <c r="V255" i="1"/>
  <c r="L1046" i="5"/>
  <c r="W494" i="1"/>
  <c r="GM197" i="1"/>
  <c r="GM134" i="1"/>
  <c r="GO134" i="1"/>
  <c r="GP207" i="1"/>
  <c r="GM207" i="1"/>
  <c r="GM338" i="1"/>
  <c r="GN338" i="1"/>
  <c r="GN495" i="1"/>
  <c r="GM495" i="1"/>
  <c r="CI479" i="1"/>
  <c r="AZ509" i="1"/>
  <c r="GN493" i="1"/>
  <c r="GM493" i="1"/>
  <c r="GM35" i="1"/>
  <c r="GN35" i="1"/>
  <c r="AI88" i="1"/>
  <c r="V100" i="1"/>
  <c r="GM148" i="1"/>
  <c r="GN503" i="1"/>
  <c r="GM503" i="1"/>
  <c r="GM209" i="1"/>
  <c r="AI383" i="1"/>
  <c r="AE57" i="1"/>
  <c r="CZ34" i="1"/>
  <c r="Y34" i="1" s="1"/>
  <c r="V50" i="5" s="1"/>
  <c r="K47" i="5" s="1"/>
  <c r="CY42" i="1"/>
  <c r="X42" i="1" s="1"/>
  <c r="T91" i="5" s="1"/>
  <c r="CZ42" i="1"/>
  <c r="Y42" i="1" s="1"/>
  <c r="V91" i="5" s="1"/>
  <c r="CY52" i="1"/>
  <c r="X52" i="1" s="1"/>
  <c r="T136" i="5" s="1"/>
  <c r="CZ52" i="1"/>
  <c r="Y52" i="1" s="1"/>
  <c r="V136" i="5" s="1"/>
  <c r="CZ36" i="1"/>
  <c r="Y36" i="1" s="1"/>
  <c r="V53" i="5" s="1"/>
  <c r="K59" i="5" s="1"/>
  <c r="CZ47" i="1"/>
  <c r="Y47" i="1" s="1"/>
  <c r="V104" i="5" s="1"/>
  <c r="CY47" i="1"/>
  <c r="X47" i="1" s="1"/>
  <c r="T104" i="5" s="1"/>
  <c r="GM33" i="1"/>
  <c r="GN33" i="1"/>
  <c r="CY41" i="1"/>
  <c r="X41" i="1" s="1"/>
  <c r="T83" i="5" s="1"/>
  <c r="K88" i="5" s="1"/>
  <c r="J93" i="5" s="1"/>
  <c r="P93" i="5" s="1"/>
  <c r="CZ41" i="1"/>
  <c r="Y41" i="1" s="1"/>
  <c r="V83" i="5" s="1"/>
  <c r="K89" i="5" s="1"/>
  <c r="CP46" i="1"/>
  <c r="O46" i="1" s="1"/>
  <c r="K103" i="5" s="1"/>
  <c r="CY34" i="1"/>
  <c r="X34" i="1" s="1"/>
  <c r="AB44" i="1"/>
  <c r="AO30" i="1"/>
  <c r="F61" i="1"/>
  <c r="AO291" i="1"/>
  <c r="AP30" i="1"/>
  <c r="F66" i="1"/>
  <c r="CZ40" i="1"/>
  <c r="Y40" i="1" s="1"/>
  <c r="AQ30" i="1"/>
  <c r="F67" i="1"/>
  <c r="CY98" i="1"/>
  <c r="X98" i="1" s="1"/>
  <c r="T216" i="5" s="1"/>
  <c r="K222" i="5" s="1"/>
  <c r="J225" i="5" s="1"/>
  <c r="P225" i="5" s="1"/>
  <c r="CZ98" i="1"/>
  <c r="Y98" i="1" s="1"/>
  <c r="V216" i="5" s="1"/>
  <c r="K223" i="5" s="1"/>
  <c r="GN43" i="1"/>
  <c r="CZ97" i="1"/>
  <c r="Y97" i="1" s="1"/>
  <c r="CZ142" i="1"/>
  <c r="Y142" i="1" s="1"/>
  <c r="V276" i="5" s="1"/>
  <c r="CY142" i="1"/>
  <c r="X142" i="1" s="1"/>
  <c r="AQ88" i="1"/>
  <c r="F110" i="1"/>
  <c r="CY49" i="1"/>
  <c r="X49" i="1" s="1"/>
  <c r="T116" i="5" s="1"/>
  <c r="T100" i="1"/>
  <c r="AG88" i="1"/>
  <c r="CZ133" i="1"/>
  <c r="Y133" i="1" s="1"/>
  <c r="V232" i="5" s="1"/>
  <c r="K237" i="5" s="1"/>
  <c r="CY133" i="1"/>
  <c r="X133" i="1" s="1"/>
  <c r="T232" i="5" s="1"/>
  <c r="K236" i="5" s="1"/>
  <c r="R139" i="1"/>
  <c r="AO131" i="1"/>
  <c r="F162" i="1"/>
  <c r="CY215" i="1"/>
  <c r="X215" i="1" s="1"/>
  <c r="T497" i="5" s="1"/>
  <c r="CZ215" i="1"/>
  <c r="Y215" i="1" s="1"/>
  <c r="V497" i="5" s="1"/>
  <c r="CZ136" i="1"/>
  <c r="Y136" i="1" s="1"/>
  <c r="V250" i="5" s="1"/>
  <c r="CY136" i="1"/>
  <c r="X136" i="1" s="1"/>
  <c r="T250" i="5" s="1"/>
  <c r="S139" i="1"/>
  <c r="CP150" i="1"/>
  <c r="O150" i="1" s="1"/>
  <c r="BZ131" i="1"/>
  <c r="AQ158" i="1"/>
  <c r="U151" i="1"/>
  <c r="W156" i="1"/>
  <c r="CP212" i="1"/>
  <c r="O212" i="1" s="1"/>
  <c r="S208" i="1"/>
  <c r="CG189" i="1"/>
  <c r="AX220" i="1"/>
  <c r="CZ147" i="1"/>
  <c r="Y147" i="1" s="1"/>
  <c r="V310" i="5" s="1"/>
  <c r="K308" i="5" s="1"/>
  <c r="CZ150" i="1"/>
  <c r="Y150" i="1" s="1"/>
  <c r="V323" i="5" s="1"/>
  <c r="AB208" i="1"/>
  <c r="AU251" i="1"/>
  <c r="F281" i="1"/>
  <c r="W151" i="1"/>
  <c r="AJ158" i="1" s="1"/>
  <c r="CZ202" i="1"/>
  <c r="Y202" i="1" s="1"/>
  <c r="V448" i="5" s="1"/>
  <c r="R208" i="1"/>
  <c r="CP215" i="1"/>
  <c r="O215" i="1" s="1"/>
  <c r="K497" i="5" s="1"/>
  <c r="R256" i="1"/>
  <c r="K532" i="5" s="1"/>
  <c r="CP329" i="1"/>
  <c r="O329" i="1" s="1"/>
  <c r="K580" i="5" s="1"/>
  <c r="CY336" i="1"/>
  <c r="X336" i="1" s="1"/>
  <c r="T612" i="5" s="1"/>
  <c r="K609" i="5" s="1"/>
  <c r="J615" i="5" s="1"/>
  <c r="P615" i="5" s="1"/>
  <c r="CZ336" i="1"/>
  <c r="Y336" i="1" s="1"/>
  <c r="V612" i="5" s="1"/>
  <c r="CY342" i="1"/>
  <c r="X342" i="1" s="1"/>
  <c r="T626" i="5" s="1"/>
  <c r="CZ342" i="1"/>
  <c r="Y342" i="1" s="1"/>
  <c r="V626" i="5" s="1"/>
  <c r="S256" i="1"/>
  <c r="K530" i="5" s="1"/>
  <c r="AB345" i="1"/>
  <c r="P256" i="1"/>
  <c r="K533" i="5" s="1"/>
  <c r="AP251" i="1"/>
  <c r="F271" i="1"/>
  <c r="AQ189" i="1"/>
  <c r="F230" i="1"/>
  <c r="V256" i="1"/>
  <c r="P331" i="1"/>
  <c r="AC352" i="1" s="1"/>
  <c r="GO429" i="1"/>
  <c r="GM429" i="1"/>
  <c r="GO437" i="1"/>
  <c r="GM437" i="1"/>
  <c r="AT326" i="1"/>
  <c r="F370" i="1"/>
  <c r="CD423" i="1"/>
  <c r="AU448" i="1"/>
  <c r="GX441" i="1"/>
  <c r="U441" i="1"/>
  <c r="GX439" i="1"/>
  <c r="U439" i="1"/>
  <c r="W439" i="1"/>
  <c r="BZ423" i="1"/>
  <c r="AQ448" i="1"/>
  <c r="AQ580" i="1" s="1"/>
  <c r="CG448" i="1"/>
  <c r="CY430" i="1"/>
  <c r="X430" i="1" s="1"/>
  <c r="CZ430" i="1"/>
  <c r="Y430" i="1" s="1"/>
  <c r="V755" i="5" s="1"/>
  <c r="S434" i="1"/>
  <c r="P443" i="1"/>
  <c r="P498" i="1"/>
  <c r="CY254" i="1"/>
  <c r="X254" i="1" s="1"/>
  <c r="T526" i="5" s="1"/>
  <c r="AB258" i="1"/>
  <c r="W331" i="1"/>
  <c r="AJ352" i="1" s="1"/>
  <c r="AB347" i="1"/>
  <c r="Q390" i="1"/>
  <c r="CZ427" i="1"/>
  <c r="Y427" i="1" s="1"/>
  <c r="Q441" i="1"/>
  <c r="R443" i="1"/>
  <c r="V445" i="1"/>
  <c r="F457" i="1"/>
  <c r="AP423" i="1"/>
  <c r="Q498" i="1"/>
  <c r="U501" i="1"/>
  <c r="CY545" i="1"/>
  <c r="X545" i="1" s="1"/>
  <c r="T1016" i="5" s="1"/>
  <c r="CZ545" i="1"/>
  <c r="Y545" i="1" s="1"/>
  <c r="V1016" i="5" s="1"/>
  <c r="CZ494" i="1"/>
  <c r="Y494" i="1" s="1"/>
  <c r="V948" i="5" s="1"/>
  <c r="K946" i="5" s="1"/>
  <c r="S500" i="1"/>
  <c r="AB490" i="1"/>
  <c r="Q500" i="1"/>
  <c r="CP500" i="1" s="1"/>
  <c r="O500" i="1" s="1"/>
  <c r="K972" i="5" s="1"/>
  <c r="W501" i="1"/>
  <c r="S498" i="1"/>
  <c r="W500" i="1"/>
  <c r="Q546" i="1"/>
  <c r="AD551" i="1" s="1"/>
  <c r="GX546" i="1"/>
  <c r="CJ551" i="1" s="1"/>
  <c r="GX498" i="1"/>
  <c r="R546" i="1"/>
  <c r="CZ488" i="1"/>
  <c r="Y488" i="1" s="1"/>
  <c r="V910" i="5" s="1"/>
  <c r="K916" i="5" s="1"/>
  <c r="T547" i="1"/>
  <c r="S546" i="1"/>
  <c r="F569" i="1"/>
  <c r="AT540" i="1"/>
  <c r="CY39" i="1"/>
  <c r="X39" i="1" s="1"/>
  <c r="T73" i="5" s="1"/>
  <c r="K78" i="5" s="1"/>
  <c r="CZ39" i="1"/>
  <c r="Y39" i="1" s="1"/>
  <c r="V73" i="5" s="1"/>
  <c r="GM44" i="1"/>
  <c r="CP52" i="1"/>
  <c r="O52" i="1" s="1"/>
  <c r="K136" i="5" s="1"/>
  <c r="AC100" i="1"/>
  <c r="BB131" i="1"/>
  <c r="F171" i="1"/>
  <c r="CJ30" i="1"/>
  <c r="BA57" i="1"/>
  <c r="AI30" i="1"/>
  <c r="V57" i="1"/>
  <c r="CP135" i="1"/>
  <c r="O135" i="1" s="1"/>
  <c r="GO136" i="1"/>
  <c r="GM136" i="1"/>
  <c r="GO144" i="1"/>
  <c r="GM144" i="1"/>
  <c r="T139" i="1"/>
  <c r="P151" i="1"/>
  <c r="T151" i="1"/>
  <c r="CZ198" i="1"/>
  <c r="Y198" i="1" s="1"/>
  <c r="AO189" i="1"/>
  <c r="F224" i="1"/>
  <c r="GM199" i="1"/>
  <c r="GN199" i="1"/>
  <c r="U208" i="1"/>
  <c r="CY255" i="1"/>
  <c r="X255" i="1" s="1"/>
  <c r="T527" i="5" s="1"/>
  <c r="CZ255" i="1"/>
  <c r="Y255" i="1" s="1"/>
  <c r="V527" i="5" s="1"/>
  <c r="BC251" i="1"/>
  <c r="F278" i="1"/>
  <c r="V208" i="1"/>
  <c r="AI220" i="1" s="1"/>
  <c r="AB212" i="1"/>
  <c r="BY189" i="1"/>
  <c r="CI220" i="1"/>
  <c r="AP220" i="1"/>
  <c r="AO251" i="1"/>
  <c r="F266" i="1"/>
  <c r="GN333" i="1"/>
  <c r="GM333" i="1"/>
  <c r="T331" i="1"/>
  <c r="CZ216" i="1"/>
  <c r="Y216" i="1" s="1"/>
  <c r="V499" i="5" s="1"/>
  <c r="CZ260" i="1"/>
  <c r="Y260" i="1" s="1"/>
  <c r="U331" i="1"/>
  <c r="AH352" i="1" s="1"/>
  <c r="GM350" i="1"/>
  <c r="BB383" i="1"/>
  <c r="F405" i="1"/>
  <c r="GO426" i="1"/>
  <c r="GX443" i="1"/>
  <c r="U443" i="1"/>
  <c r="CG383" i="1"/>
  <c r="AX392" i="1"/>
  <c r="T441" i="1"/>
  <c r="CP481" i="1"/>
  <c r="O481" i="1" s="1"/>
  <c r="U389" i="1"/>
  <c r="GX389" i="1"/>
  <c r="CJ392" i="1" s="1"/>
  <c r="GM388" i="1"/>
  <c r="GN388" i="1"/>
  <c r="W434" i="1"/>
  <c r="P441" i="1"/>
  <c r="F363" i="1"/>
  <c r="AZ326" i="1"/>
  <c r="AB389" i="1"/>
  <c r="U390" i="1"/>
  <c r="GX431" i="1"/>
  <c r="U431" i="1"/>
  <c r="AH448" i="1" s="1"/>
  <c r="T433" i="1"/>
  <c r="R441" i="1"/>
  <c r="V443" i="1"/>
  <c r="T434" i="1"/>
  <c r="AG448" i="1" s="1"/>
  <c r="T484" i="1"/>
  <c r="R498" i="1"/>
  <c r="R501" i="1"/>
  <c r="CZ505" i="1"/>
  <c r="Y505" i="1" s="1"/>
  <c r="V994" i="5" s="1"/>
  <c r="CY505" i="1"/>
  <c r="X505" i="1" s="1"/>
  <c r="T994" i="5" s="1"/>
  <c r="K991" i="5" s="1"/>
  <c r="CY497" i="1"/>
  <c r="X497" i="1" s="1"/>
  <c r="T960" i="5" s="1"/>
  <c r="CZ497" i="1"/>
  <c r="Y497" i="1" s="1"/>
  <c r="V960" i="5" s="1"/>
  <c r="GX501" i="1"/>
  <c r="AQ540" i="1"/>
  <c r="F561" i="1"/>
  <c r="U433" i="1"/>
  <c r="W441" i="1"/>
  <c r="Q484" i="1"/>
  <c r="GN489" i="1"/>
  <c r="GM489" i="1"/>
  <c r="CZ492" i="1"/>
  <c r="Y492" i="1" s="1"/>
  <c r="V937" i="5" s="1"/>
  <c r="K934" i="5" s="1"/>
  <c r="R500" i="1"/>
  <c r="V501" i="1"/>
  <c r="F522" i="1"/>
  <c r="BB479" i="1"/>
  <c r="AO540" i="1"/>
  <c r="F555" i="1"/>
  <c r="AO580" i="1"/>
  <c r="U500" i="1"/>
  <c r="T501" i="1"/>
  <c r="AB547" i="1"/>
  <c r="CZ496" i="1"/>
  <c r="Y496" i="1" s="1"/>
  <c r="V959" i="5" s="1"/>
  <c r="CZ504" i="1"/>
  <c r="Y504" i="1" s="1"/>
  <c r="V986" i="5" s="1"/>
  <c r="K992" i="5" s="1"/>
  <c r="W546" i="1"/>
  <c r="AP540" i="1"/>
  <c r="F560" i="1"/>
  <c r="CY48" i="1"/>
  <c r="X48" i="1" s="1"/>
  <c r="T106" i="5" s="1"/>
  <c r="K112" i="5" s="1"/>
  <c r="CZ48" i="1"/>
  <c r="Y48" i="1" s="1"/>
  <c r="V106" i="5" s="1"/>
  <c r="K113" i="5" s="1"/>
  <c r="AT30" i="1"/>
  <c r="F75" i="1"/>
  <c r="AU30" i="1"/>
  <c r="F76" i="1"/>
  <c r="AP88" i="1"/>
  <c r="F109" i="1"/>
  <c r="CP32" i="1"/>
  <c r="O32" i="1" s="1"/>
  <c r="CY37" i="1"/>
  <c r="X37" i="1" s="1"/>
  <c r="CZ37" i="1"/>
  <c r="Y37" i="1" s="1"/>
  <c r="AF57" i="1"/>
  <c r="CY50" i="1"/>
  <c r="X50" i="1" s="1"/>
  <c r="CZ50" i="1"/>
  <c r="Y50" i="1" s="1"/>
  <c r="V125" i="5" s="1"/>
  <c r="AX30" i="1"/>
  <c r="F64" i="1"/>
  <c r="AB32" i="1"/>
  <c r="GM38" i="1"/>
  <c r="GN38" i="1"/>
  <c r="CP41" i="1"/>
  <c r="O41" i="1" s="1"/>
  <c r="BC30" i="1"/>
  <c r="F73" i="1"/>
  <c r="BC291" i="1"/>
  <c r="F118" i="1"/>
  <c r="AT88" i="1"/>
  <c r="CP98" i="1"/>
  <c r="O98" i="1" s="1"/>
  <c r="GM147" i="1"/>
  <c r="GO147" i="1"/>
  <c r="CZ53" i="1"/>
  <c r="Y53" i="1" s="1"/>
  <c r="GN96" i="1"/>
  <c r="CP48" i="1"/>
  <c r="O48" i="1" s="1"/>
  <c r="GM137" i="1"/>
  <c r="GO137" i="1"/>
  <c r="P139" i="1"/>
  <c r="R151" i="1"/>
  <c r="BY131" i="1"/>
  <c r="AP158" i="1"/>
  <c r="CI158" i="1"/>
  <c r="AB133" i="1"/>
  <c r="CP138" i="1"/>
  <c r="O138" i="1" s="1"/>
  <c r="V151" i="1"/>
  <c r="CP196" i="1"/>
  <c r="O196" i="1" s="1"/>
  <c r="P208" i="1"/>
  <c r="CP208" i="1" s="1"/>
  <c r="O208" i="1" s="1"/>
  <c r="K472" i="5" s="1"/>
  <c r="CY211" i="1"/>
  <c r="X211" i="1" s="1"/>
  <c r="CZ211" i="1"/>
  <c r="Y211" i="1" s="1"/>
  <c r="V484" i="5" s="1"/>
  <c r="CZ217" i="1"/>
  <c r="Y217" i="1" s="1"/>
  <c r="V508" i="5" s="1"/>
  <c r="CY217" i="1"/>
  <c r="X217" i="1" s="1"/>
  <c r="T508" i="5" s="1"/>
  <c r="CP218" i="1"/>
  <c r="O218" i="1" s="1"/>
  <c r="K509" i="5" s="1"/>
  <c r="U139" i="1"/>
  <c r="AH158" i="1" s="1"/>
  <c r="GN191" i="1"/>
  <c r="GM191" i="1"/>
  <c r="AB210" i="1"/>
  <c r="CY328" i="1"/>
  <c r="X328" i="1" s="1"/>
  <c r="T572" i="5" s="1"/>
  <c r="CZ328" i="1"/>
  <c r="Y328" i="1" s="1"/>
  <c r="V572" i="5" s="1"/>
  <c r="Q139" i="1"/>
  <c r="CZ149" i="1"/>
  <c r="Y149" i="1" s="1"/>
  <c r="W208" i="1"/>
  <c r="AJ220" i="1" s="1"/>
  <c r="CZ192" i="1"/>
  <c r="Y192" i="1" s="1"/>
  <c r="V379" i="5" s="1"/>
  <c r="K377" i="5" s="1"/>
  <c r="GP202" i="1"/>
  <c r="GM202" i="1"/>
  <c r="CZ214" i="1"/>
  <c r="Y214" i="1" s="1"/>
  <c r="CX457" i="3"/>
  <c r="CX461" i="3"/>
  <c r="CX465" i="3"/>
  <c r="CX456" i="3"/>
  <c r="CX460" i="3"/>
  <c r="CX464" i="3"/>
  <c r="CX455" i="3"/>
  <c r="CX459" i="3"/>
  <c r="CX463" i="3"/>
  <c r="CX454" i="3"/>
  <c r="CX458" i="3"/>
  <c r="CX462" i="3"/>
  <c r="CX466" i="3"/>
  <c r="I257" i="1"/>
  <c r="I258" i="1"/>
  <c r="GX256" i="1"/>
  <c r="AX262" i="1"/>
  <c r="CG251" i="1"/>
  <c r="CP343" i="1"/>
  <c r="O343" i="1" s="1"/>
  <c r="AB329" i="1"/>
  <c r="GM334" i="1"/>
  <c r="GN334" i="1"/>
  <c r="CZ348" i="1"/>
  <c r="Y348" i="1" s="1"/>
  <c r="V659" i="5" s="1"/>
  <c r="K665" i="5" s="1"/>
  <c r="CY348" i="1"/>
  <c r="X348" i="1" s="1"/>
  <c r="T659" i="5" s="1"/>
  <c r="K664" i="5" s="1"/>
  <c r="S331" i="1"/>
  <c r="AF352" i="1" s="1"/>
  <c r="AB335" i="1"/>
  <c r="AB333" i="1"/>
  <c r="CP385" i="1"/>
  <c r="O385" i="1" s="1"/>
  <c r="AD392" i="1"/>
  <c r="CY433" i="1"/>
  <c r="X433" i="1" s="1"/>
  <c r="CZ433" i="1"/>
  <c r="Y433" i="1" s="1"/>
  <c r="CY436" i="1"/>
  <c r="X436" i="1" s="1"/>
  <c r="CZ436" i="1"/>
  <c r="Y436" i="1" s="1"/>
  <c r="V788" i="5" s="1"/>
  <c r="K795" i="5" s="1"/>
  <c r="GX445" i="1"/>
  <c r="U445" i="1"/>
  <c r="BB326" i="1"/>
  <c r="F365" i="1"/>
  <c r="BB580" i="1"/>
  <c r="W389" i="1"/>
  <c r="AJ392" i="1" s="1"/>
  <c r="GX434" i="1"/>
  <c r="T443" i="1"/>
  <c r="V434" i="1"/>
  <c r="Q331" i="1"/>
  <c r="CZ339" i="1"/>
  <c r="Y339" i="1" s="1"/>
  <c r="AB343" i="1"/>
  <c r="CG326" i="1"/>
  <c r="AX352" i="1"/>
  <c r="AB385" i="1"/>
  <c r="S389" i="1"/>
  <c r="R390" i="1"/>
  <c r="AE392" i="1" s="1"/>
  <c r="CP428" i="1"/>
  <c r="O428" i="1" s="1"/>
  <c r="K750" i="5" s="1"/>
  <c r="AB439" i="1"/>
  <c r="V441" i="1"/>
  <c r="Q445" i="1"/>
  <c r="F461" i="1"/>
  <c r="BB423" i="1"/>
  <c r="CI448" i="1"/>
  <c r="S441" i="1"/>
  <c r="S484" i="1"/>
  <c r="V498" i="1"/>
  <c r="CP506" i="1"/>
  <c r="O506" i="1" s="1"/>
  <c r="K995" i="5" s="1"/>
  <c r="CP542" i="1"/>
  <c r="O542" i="1" s="1"/>
  <c r="CY425" i="1"/>
  <c r="X425" i="1" s="1"/>
  <c r="T732" i="5" s="1"/>
  <c r="K736" i="5" s="1"/>
  <c r="J740" i="5" s="1"/>
  <c r="P740" i="5" s="1"/>
  <c r="P484" i="1"/>
  <c r="CP484" i="1" s="1"/>
  <c r="O484" i="1" s="1"/>
  <c r="K879" i="5" s="1"/>
  <c r="BC322" i="1"/>
  <c r="F596" i="1"/>
  <c r="V484" i="1"/>
  <c r="CP497" i="1"/>
  <c r="O497" i="1" s="1"/>
  <c r="K960" i="5" s="1"/>
  <c r="V500" i="1"/>
  <c r="T390" i="1"/>
  <c r="AG392" i="1" s="1"/>
  <c r="CY499" i="1"/>
  <c r="X499" i="1" s="1"/>
  <c r="CZ499" i="1"/>
  <c r="Y499" i="1" s="1"/>
  <c r="V963" i="5" s="1"/>
  <c r="P547" i="1"/>
  <c r="CG540" i="1"/>
  <c r="AX551" i="1"/>
  <c r="U547" i="1"/>
  <c r="AH551" i="1" s="1"/>
  <c r="V547" i="1"/>
  <c r="P546" i="1"/>
  <c r="T546" i="1"/>
  <c r="V546" i="1"/>
  <c r="CI540" i="1"/>
  <c r="AZ551" i="1"/>
  <c r="CP39" i="1"/>
  <c r="O39" i="1" s="1"/>
  <c r="BB30" i="1"/>
  <c r="F70" i="1"/>
  <c r="BB291" i="1"/>
  <c r="CI30" i="1"/>
  <c r="AZ57" i="1"/>
  <c r="F107" i="1"/>
  <c r="AX88" i="1"/>
  <c r="BB88" i="1"/>
  <c r="F113" i="1"/>
  <c r="CP47" i="1"/>
  <c r="O47" i="1" s="1"/>
  <c r="K104" i="5" s="1"/>
  <c r="AD100" i="1"/>
  <c r="CZ138" i="1"/>
  <c r="Y138" i="1" s="1"/>
  <c r="V255" i="5" s="1"/>
  <c r="CY138" i="1"/>
  <c r="X138" i="1" s="1"/>
  <c r="T255" i="5" s="1"/>
  <c r="GM140" i="1"/>
  <c r="GO140" i="1"/>
  <c r="CG131" i="1"/>
  <c r="AX158" i="1"/>
  <c r="CD131" i="1"/>
  <c r="AU158" i="1"/>
  <c r="GM146" i="1"/>
  <c r="GO146" i="1"/>
  <c r="Q151" i="1"/>
  <c r="GX151" i="1"/>
  <c r="P156" i="1"/>
  <c r="GX156" i="1"/>
  <c r="T156" i="1"/>
  <c r="Q156" i="1"/>
  <c r="AB196" i="1"/>
  <c r="T208" i="1"/>
  <c r="F236" i="1"/>
  <c r="BC189" i="1"/>
  <c r="GM145" i="1"/>
  <c r="GO145" i="1"/>
  <c r="CY253" i="1"/>
  <c r="X253" i="1" s="1"/>
  <c r="CZ253" i="1"/>
  <c r="Y253" i="1" s="1"/>
  <c r="V517" i="5" s="1"/>
  <c r="K524" i="5" s="1"/>
  <c r="F272" i="1"/>
  <c r="AQ251" i="1"/>
  <c r="V139" i="1"/>
  <c r="AI158" i="1" s="1"/>
  <c r="AB200" i="1"/>
  <c r="GM216" i="1"/>
  <c r="GN216" i="1"/>
  <c r="CY192" i="1"/>
  <c r="X192" i="1" s="1"/>
  <c r="T379" i="5" s="1"/>
  <c r="GN203" i="1"/>
  <c r="R331" i="1"/>
  <c r="AE352" i="1" s="1"/>
  <c r="GN335" i="1"/>
  <c r="GM335" i="1"/>
  <c r="GN341" i="1"/>
  <c r="GM341" i="1"/>
  <c r="GM330" i="1"/>
  <c r="GN330" i="1"/>
  <c r="CP255" i="1"/>
  <c r="O255" i="1" s="1"/>
  <c r="K527" i="5" s="1"/>
  <c r="AZ262" i="1"/>
  <c r="CI251" i="1"/>
  <c r="GM332" i="1"/>
  <c r="GN332" i="1"/>
  <c r="AP326" i="1"/>
  <c r="F361" i="1"/>
  <c r="AP580" i="1"/>
  <c r="CP217" i="1"/>
  <c r="O217" i="1" s="1"/>
  <c r="K508" i="5" s="1"/>
  <c r="Q256" i="1"/>
  <c r="K531" i="5" s="1"/>
  <c r="CP328" i="1"/>
  <c r="O328" i="1" s="1"/>
  <c r="GP337" i="1"/>
  <c r="CD352" i="1" s="1"/>
  <c r="GM337" i="1"/>
  <c r="GO435" i="1"/>
  <c r="GM435" i="1"/>
  <c r="AT383" i="1"/>
  <c r="F410" i="1"/>
  <c r="CI383" i="1"/>
  <c r="AZ392" i="1"/>
  <c r="CY438" i="1"/>
  <c r="X438" i="1" s="1"/>
  <c r="T801" i="5" s="1"/>
  <c r="CZ438" i="1"/>
  <c r="Y438" i="1" s="1"/>
  <c r="V801" i="5" s="1"/>
  <c r="CP348" i="1"/>
  <c r="O348" i="1" s="1"/>
  <c r="CY431" i="1"/>
  <c r="X431" i="1" s="1"/>
  <c r="CZ431" i="1"/>
  <c r="Y431" i="1" s="1"/>
  <c r="V764" i="5" s="1"/>
  <c r="CP438" i="1"/>
  <c r="O438" i="1" s="1"/>
  <c r="CY347" i="1"/>
  <c r="X347" i="1" s="1"/>
  <c r="T657" i="5" s="1"/>
  <c r="CZ385" i="1"/>
  <c r="Y385" i="1" s="1"/>
  <c r="V693" i="5" s="1"/>
  <c r="CP425" i="1"/>
  <c r="O425" i="1" s="1"/>
  <c r="CY428" i="1"/>
  <c r="X428" i="1" s="1"/>
  <c r="T750" i="5" s="1"/>
  <c r="CZ428" i="1"/>
  <c r="Y428" i="1" s="1"/>
  <c r="V750" i="5" s="1"/>
  <c r="P445" i="1"/>
  <c r="CZ481" i="1"/>
  <c r="Y481" i="1" s="1"/>
  <c r="V861" i="5" s="1"/>
  <c r="K866" i="5" s="1"/>
  <c r="AE509" i="1"/>
  <c r="AT251" i="1"/>
  <c r="F280" i="1"/>
  <c r="V331" i="1"/>
  <c r="CP336" i="1"/>
  <c r="O336" i="1" s="1"/>
  <c r="K612" i="5" s="1"/>
  <c r="AQ326" i="1"/>
  <c r="F362" i="1"/>
  <c r="CP347" i="1"/>
  <c r="O347" i="1" s="1"/>
  <c r="K657" i="5" s="1"/>
  <c r="S439" i="1"/>
  <c r="CP439" i="1" s="1"/>
  <c r="O439" i="1" s="1"/>
  <c r="K810" i="5" s="1"/>
  <c r="Q443" i="1"/>
  <c r="R445" i="1"/>
  <c r="CY445" i="1" s="1"/>
  <c r="X445" i="1" s="1"/>
  <c r="T843" i="5" s="1"/>
  <c r="GO482" i="1"/>
  <c r="CC509" i="1" s="1"/>
  <c r="GM482" i="1"/>
  <c r="S443" i="1"/>
  <c r="GN485" i="1"/>
  <c r="GM485" i="1"/>
  <c r="Q501" i="1"/>
  <c r="AD509" i="1" s="1"/>
  <c r="F518" i="1"/>
  <c r="AP479" i="1"/>
  <c r="U484" i="1"/>
  <c r="GM496" i="1"/>
  <c r="W498" i="1"/>
  <c r="CZ542" i="1"/>
  <c r="Y542" i="1" s="1"/>
  <c r="V1004" i="5" s="1"/>
  <c r="W445" i="1"/>
  <c r="BZ479" i="1"/>
  <c r="AQ509" i="1"/>
  <c r="CG509" i="1"/>
  <c r="W484" i="1"/>
  <c r="AJ509" i="1" s="1"/>
  <c r="T498" i="1"/>
  <c r="S501" i="1"/>
  <c r="AB498" i="1"/>
  <c r="CP545" i="1"/>
  <c r="O545" i="1" s="1"/>
  <c r="W547" i="1"/>
  <c r="S547" i="1"/>
  <c r="R547" i="1"/>
  <c r="AE551" i="1" s="1"/>
  <c r="CP505" i="1"/>
  <c r="O505" i="1" s="1"/>
  <c r="K994" i="5" s="1"/>
  <c r="G93" i="5" l="1"/>
  <c r="O93" i="5" s="1"/>
  <c r="W93" i="5"/>
  <c r="G974" i="5"/>
  <c r="O974" i="5" s="1"/>
  <c r="W974" i="5"/>
  <c r="W460" i="5"/>
  <c r="G460" i="5"/>
  <c r="O460" i="5" s="1"/>
  <c r="K937" i="5"/>
  <c r="GM492" i="1"/>
  <c r="GP492" i="1"/>
  <c r="G627" i="5"/>
  <c r="O627" i="5" s="1"/>
  <c r="W627" i="5"/>
  <c r="G391" i="5"/>
  <c r="O391" i="5" s="1"/>
  <c r="W391" i="5"/>
  <c r="G1026" i="5"/>
  <c r="O1026" i="5" s="1"/>
  <c r="W1026" i="5"/>
  <c r="K459" i="5"/>
  <c r="G215" i="5"/>
  <c r="O215" i="5" s="1"/>
  <c r="G227" i="5" s="1"/>
  <c r="W215" i="5"/>
  <c r="AH88" i="1"/>
  <c r="U100" i="1"/>
  <c r="X765" i="5"/>
  <c r="G528" i="5"/>
  <c r="O528" i="5" s="1"/>
  <c r="W528" i="5"/>
  <c r="V470" i="5"/>
  <c r="W473" i="5"/>
  <c r="G473" i="5"/>
  <c r="O473" i="5" s="1"/>
  <c r="W82" i="5"/>
  <c r="G82" i="5"/>
  <c r="O82" i="5" s="1"/>
  <c r="G365" i="5"/>
  <c r="O365" i="5" s="1"/>
  <c r="G725" i="5"/>
  <c r="O725" i="5" s="1"/>
  <c r="W725" i="5"/>
  <c r="K933" i="5"/>
  <c r="J938" i="5" s="1"/>
  <c r="P938" i="5" s="1"/>
  <c r="U57" i="1"/>
  <c r="AH30" i="1"/>
  <c r="G938" i="5"/>
  <c r="O938" i="5" s="1"/>
  <c r="G999" i="5" s="1"/>
  <c r="W962" i="5"/>
  <c r="G510" i="5"/>
  <c r="O510" i="5" s="1"/>
  <c r="AJ30" i="1"/>
  <c r="W57" i="1"/>
  <c r="G583" i="5"/>
  <c r="O583" i="5" s="1"/>
  <c r="G1046" i="5"/>
  <c r="W498" i="5"/>
  <c r="K626" i="5"/>
  <c r="GM342" i="1"/>
  <c r="GN342" i="1"/>
  <c r="K948" i="5"/>
  <c r="GP494" i="1"/>
  <c r="GM494" i="1"/>
  <c r="W880" i="5"/>
  <c r="AE88" i="1"/>
  <c r="R100" i="1"/>
  <c r="G205" i="5"/>
  <c r="O205" i="5" s="1"/>
  <c r="G777" i="5"/>
  <c r="O777" i="5" s="1"/>
  <c r="X777" i="5"/>
  <c r="W100" i="1"/>
  <c r="AJ88" i="1"/>
  <c r="G512" i="5"/>
  <c r="X277" i="5"/>
  <c r="G277" i="5"/>
  <c r="O277" i="5" s="1"/>
  <c r="G367" i="5" s="1"/>
  <c r="J380" i="5"/>
  <c r="P380" i="5" s="1"/>
  <c r="V214" i="5"/>
  <c r="K212" i="5" s="1"/>
  <c r="X265" i="5"/>
  <c r="W713" i="5"/>
  <c r="K1038" i="5"/>
  <c r="J1044" i="5" s="1"/>
  <c r="P1044" i="5" s="1"/>
  <c r="CP549" i="1"/>
  <c r="O549" i="1" s="1"/>
  <c r="X311" i="5"/>
  <c r="CP49" i="1"/>
  <c r="O49" i="1" s="1"/>
  <c r="AH509" i="1"/>
  <c r="GM431" i="1"/>
  <c r="T764" i="5"/>
  <c r="AG220" i="1"/>
  <c r="CZ156" i="1"/>
  <c r="Y156" i="1" s="1"/>
  <c r="V364" i="5" s="1"/>
  <c r="K362" i="5" s="1"/>
  <c r="J365" i="5" s="1"/>
  <c r="P365" i="5" s="1"/>
  <c r="Q258" i="1"/>
  <c r="E538" i="5"/>
  <c r="U538" i="5"/>
  <c r="H538" i="5"/>
  <c r="W538" i="5" s="1"/>
  <c r="S538" i="5"/>
  <c r="AL57" i="1"/>
  <c r="V62" i="5"/>
  <c r="K69" i="5" s="1"/>
  <c r="GN36" i="1"/>
  <c r="CJ448" i="1"/>
  <c r="AJ448" i="1"/>
  <c r="GM426" i="1"/>
  <c r="GN350" i="1"/>
  <c r="GN260" i="1"/>
  <c r="V550" i="5"/>
  <c r="K557" i="5" s="1"/>
  <c r="AH220" i="1"/>
  <c r="GN487" i="1"/>
  <c r="CP390" i="1"/>
  <c r="O390" i="1" s="1"/>
  <c r="K724" i="5" s="1"/>
  <c r="K762" i="5"/>
  <c r="GM152" i="1"/>
  <c r="CZ91" i="1"/>
  <c r="Y91" i="1" s="1"/>
  <c r="V182" i="5" s="1"/>
  <c r="K180" i="5" s="1"/>
  <c r="GM491" i="1"/>
  <c r="GM386" i="1"/>
  <c r="GN344" i="1"/>
  <c r="GN259" i="1"/>
  <c r="GN90" i="1"/>
  <c r="BA220" i="1"/>
  <c r="CZ213" i="1"/>
  <c r="Y213" i="1" s="1"/>
  <c r="CY213" i="1"/>
  <c r="X213" i="1" s="1"/>
  <c r="W869" i="5"/>
  <c r="K654" i="5"/>
  <c r="GN193" i="1"/>
  <c r="GM193" i="1"/>
  <c r="J985" i="5"/>
  <c r="P985" i="5" s="1"/>
  <c r="J713" i="5"/>
  <c r="P713" i="5" s="1"/>
  <c r="CJ352" i="1"/>
  <c r="CY206" i="1"/>
  <c r="X206" i="1" s="1"/>
  <c r="T470" i="5" s="1"/>
  <c r="CP92" i="1"/>
  <c r="O92" i="1" s="1"/>
  <c r="K187" i="5"/>
  <c r="J193" i="5" s="1"/>
  <c r="P193" i="5" s="1"/>
  <c r="W380" i="5"/>
  <c r="X365" i="5"/>
  <c r="R530" i="5"/>
  <c r="CP194" i="1"/>
  <c r="O194" i="1" s="1"/>
  <c r="CZ194" i="1"/>
  <c r="Y194" i="1" s="1"/>
  <c r="V390" i="5" s="1"/>
  <c r="K388" i="5" s="1"/>
  <c r="G811" i="5"/>
  <c r="O811" i="5" s="1"/>
  <c r="J559" i="5"/>
  <c r="P559" i="5" s="1"/>
  <c r="CY141" i="1"/>
  <c r="X141" i="1" s="1"/>
  <c r="CZ141" i="1"/>
  <c r="Y141" i="1" s="1"/>
  <c r="V275" i="5" s="1"/>
  <c r="J251" i="5"/>
  <c r="P251" i="5" s="1"/>
  <c r="J869" i="5"/>
  <c r="P869" i="5" s="1"/>
  <c r="CP483" i="1"/>
  <c r="O483" i="1" s="1"/>
  <c r="CP427" i="1"/>
  <c r="O427" i="1" s="1"/>
  <c r="GM427" i="1" s="1"/>
  <c r="CP349" i="1"/>
  <c r="O349" i="1" s="1"/>
  <c r="L536" i="5"/>
  <c r="L539" i="5"/>
  <c r="Q539" i="5" s="1"/>
  <c r="L561" i="5" s="1"/>
  <c r="CP254" i="1"/>
  <c r="O254" i="1" s="1"/>
  <c r="J603" i="5"/>
  <c r="P603" i="5" s="1"/>
  <c r="K100" i="5"/>
  <c r="W615" i="5"/>
  <c r="G787" i="5"/>
  <c r="O787" i="5" s="1"/>
  <c r="G856" i="5" s="1"/>
  <c r="L1054" i="5"/>
  <c r="K134" i="5"/>
  <c r="W658" i="5"/>
  <c r="W997" i="5"/>
  <c r="K945" i="5"/>
  <c r="J949" i="5" s="1"/>
  <c r="P949" i="5" s="1"/>
  <c r="GO444" i="1"/>
  <c r="GM444" i="1"/>
  <c r="W559" i="5"/>
  <c r="X751" i="5"/>
  <c r="CP206" i="1"/>
  <c r="O206" i="1" s="1"/>
  <c r="K470" i="5" s="1"/>
  <c r="X333" i="5"/>
  <c r="G157" i="5"/>
  <c r="O157" i="5" s="1"/>
  <c r="CP387" i="1"/>
  <c r="O387" i="1" s="1"/>
  <c r="K273" i="5"/>
  <c r="J854" i="5"/>
  <c r="P854" i="5" s="1"/>
  <c r="X844" i="5"/>
  <c r="G28" i="5" s="1"/>
  <c r="X822" i="5"/>
  <c r="W603" i="5"/>
  <c r="W240" i="5"/>
  <c r="CP486" i="1"/>
  <c r="O486" i="1" s="1"/>
  <c r="J787" i="5"/>
  <c r="P787" i="5" s="1"/>
  <c r="GM214" i="1"/>
  <c r="V496" i="5"/>
  <c r="K319" i="5"/>
  <c r="J322" i="5" s="1"/>
  <c r="P322" i="5" s="1"/>
  <c r="AF100" i="1"/>
  <c r="G833" i="5"/>
  <c r="O833" i="5" s="1"/>
  <c r="CP143" i="1"/>
  <c r="O143" i="1" s="1"/>
  <c r="GM54" i="1"/>
  <c r="T148" i="5"/>
  <c r="K154" i="5" s="1"/>
  <c r="J157" i="5" s="1"/>
  <c r="P157" i="5" s="1"/>
  <c r="K423" i="5"/>
  <c r="CP198" i="1"/>
  <c r="O198" i="1" s="1"/>
  <c r="GN198" i="1" s="1"/>
  <c r="CY95" i="1"/>
  <c r="X95" i="1" s="1"/>
  <c r="T204" i="5" s="1"/>
  <c r="AI551" i="1"/>
  <c r="GM149" i="1"/>
  <c r="V321" i="5"/>
  <c r="GN253" i="1"/>
  <c r="T517" i="5"/>
  <c r="K523" i="5" s="1"/>
  <c r="AG551" i="1"/>
  <c r="GM499" i="1"/>
  <c r="T963" i="5"/>
  <c r="GM339" i="1"/>
  <c r="V616" i="5"/>
  <c r="K622" i="5" s="1"/>
  <c r="AI448" i="1"/>
  <c r="GO436" i="1"/>
  <c r="T788" i="5"/>
  <c r="K794" i="5" s="1"/>
  <c r="E537" i="5"/>
  <c r="H537" i="5"/>
  <c r="W537" i="5" s="1"/>
  <c r="U537" i="5"/>
  <c r="H535" i="5" s="1"/>
  <c r="S537" i="5"/>
  <c r="H534" i="5" s="1"/>
  <c r="AD158" i="1"/>
  <c r="AE220" i="1"/>
  <c r="T57" i="1"/>
  <c r="T30" i="1" s="1"/>
  <c r="GN53" i="1"/>
  <c r="V138" i="5"/>
  <c r="K145" i="5" s="1"/>
  <c r="J147" i="5" s="1"/>
  <c r="P147" i="5" s="1"/>
  <c r="GN50" i="1"/>
  <c r="T125" i="5"/>
  <c r="K122" i="5" s="1"/>
  <c r="J126" i="5" s="1"/>
  <c r="P126" i="5" s="1"/>
  <c r="GM37" i="1"/>
  <c r="T62" i="5"/>
  <c r="K68" i="5" s="1"/>
  <c r="J72" i="5" s="1"/>
  <c r="P72" i="5" s="1"/>
  <c r="AE448" i="1"/>
  <c r="GM346" i="1"/>
  <c r="K506" i="5"/>
  <c r="GM345" i="1"/>
  <c r="V421" i="5"/>
  <c r="K427" i="5" s="1"/>
  <c r="GM200" i="1"/>
  <c r="GM487" i="1"/>
  <c r="GM430" i="1"/>
  <c r="T755" i="5"/>
  <c r="K761" i="5" s="1"/>
  <c r="J765" i="5" s="1"/>
  <c r="P765" i="5" s="1"/>
  <c r="CY204" i="1"/>
  <c r="X204" i="1" s="1"/>
  <c r="GO152" i="1"/>
  <c r="GN142" i="1"/>
  <c r="T276" i="5"/>
  <c r="GM34" i="1"/>
  <c r="T50" i="5"/>
  <c r="K46" i="5" s="1"/>
  <c r="GM55" i="1"/>
  <c r="GN491" i="1"/>
  <c r="GN386" i="1"/>
  <c r="GM259" i="1"/>
  <c r="W938" i="5"/>
  <c r="W985" i="5"/>
  <c r="GM442" i="1"/>
  <c r="GO442" i="1"/>
  <c r="L856" i="5"/>
  <c r="G727" i="5"/>
  <c r="CP93" i="1"/>
  <c r="O93" i="1" s="1"/>
  <c r="K123" i="5"/>
  <c r="G32" i="5"/>
  <c r="CP488" i="1"/>
  <c r="O488" i="1" s="1"/>
  <c r="CZ329" i="1"/>
  <c r="Y329" i="1" s="1"/>
  <c r="V580" i="5" s="1"/>
  <c r="CY329" i="1"/>
  <c r="X329" i="1" s="1"/>
  <c r="T580" i="5" s="1"/>
  <c r="K577" i="5" s="1"/>
  <c r="W949" i="5"/>
  <c r="W583" i="5"/>
  <c r="CP548" i="1"/>
  <c r="O548" i="1" s="1"/>
  <c r="X322" i="5"/>
  <c r="CJ100" i="1"/>
  <c r="X344" i="5"/>
  <c r="K247" i="5"/>
  <c r="CP502" i="1"/>
  <c r="O502" i="1" s="1"/>
  <c r="K644" i="5"/>
  <c r="J647" i="5" s="1"/>
  <c r="P647" i="5" s="1"/>
  <c r="GN45" i="1"/>
  <c r="T102" i="5"/>
  <c r="K99" i="5" s="1"/>
  <c r="J105" i="5" s="1"/>
  <c r="P105" i="5" s="1"/>
  <c r="K769" i="5"/>
  <c r="CP432" i="1"/>
  <c r="O432" i="1" s="1"/>
  <c r="K102" i="5"/>
  <c r="GM45" i="1"/>
  <c r="L168" i="5"/>
  <c r="CP490" i="1"/>
  <c r="O490" i="1" s="1"/>
  <c r="W1015" i="5"/>
  <c r="AZ100" i="1"/>
  <c r="CI88" i="1"/>
  <c r="CZ210" i="1"/>
  <c r="Y210" i="1" s="1"/>
  <c r="V483" i="5" s="1"/>
  <c r="CY210" i="1"/>
  <c r="X210" i="1" s="1"/>
  <c r="GN210" i="1" s="1"/>
  <c r="W205" i="5"/>
  <c r="AD220" i="1"/>
  <c r="K405" i="5"/>
  <c r="J411" i="5" s="1"/>
  <c r="P411" i="5" s="1"/>
  <c r="CP155" i="1"/>
  <c r="O155" i="1" s="1"/>
  <c r="CP95" i="1"/>
  <c r="O95" i="1" s="1"/>
  <c r="CP213" i="1"/>
  <c r="O213" i="1" s="1"/>
  <c r="K495" i="5" s="1"/>
  <c r="CY194" i="1"/>
  <c r="X194" i="1" s="1"/>
  <c r="T390" i="5" s="1"/>
  <c r="K387" i="5" s="1"/>
  <c r="CY340" i="1"/>
  <c r="X340" i="1" s="1"/>
  <c r="GN433" i="1"/>
  <c r="T775" i="5"/>
  <c r="GO427" i="1"/>
  <c r="V741" i="5"/>
  <c r="K748" i="5" s="1"/>
  <c r="GM446" i="1"/>
  <c r="GO446" i="1"/>
  <c r="CY94" i="1"/>
  <c r="X94" i="1" s="1"/>
  <c r="CZ94" i="1"/>
  <c r="Y94" i="1" s="1"/>
  <c r="V203" i="5" s="1"/>
  <c r="K201" i="5" s="1"/>
  <c r="J997" i="5"/>
  <c r="P997" i="5" s="1"/>
  <c r="AI352" i="1"/>
  <c r="CY390" i="1"/>
  <c r="X390" i="1" s="1"/>
  <c r="T724" i="5" s="1"/>
  <c r="AG509" i="1"/>
  <c r="GN496" i="1"/>
  <c r="CP445" i="1"/>
  <c r="O445" i="1" s="1"/>
  <c r="K843" i="5" s="1"/>
  <c r="K700" i="5"/>
  <c r="CZ390" i="1"/>
  <c r="Y390" i="1" s="1"/>
  <c r="V724" i="5" s="1"/>
  <c r="CJ158" i="1"/>
  <c r="BA158" i="1" s="1"/>
  <c r="GN141" i="1"/>
  <c r="CP546" i="1"/>
  <c r="O546" i="1" s="1"/>
  <c r="K1024" i="5" s="1"/>
  <c r="AD352" i="1"/>
  <c r="GM433" i="1"/>
  <c r="V775" i="5"/>
  <c r="P258" i="1"/>
  <c r="GP211" i="1"/>
  <c r="T484" i="5"/>
  <c r="AE158" i="1"/>
  <c r="AC57" i="1"/>
  <c r="AJ551" i="1"/>
  <c r="AG352" i="1"/>
  <c r="T352" i="1" s="1"/>
  <c r="GN345" i="1"/>
  <c r="AG158" i="1"/>
  <c r="GN54" i="1"/>
  <c r="CJ509" i="1"/>
  <c r="CJ479" i="1" s="1"/>
  <c r="AD448" i="1"/>
  <c r="GM40" i="1"/>
  <c r="V81" i="5"/>
  <c r="K79" i="5" s="1"/>
  <c r="J82" i="5" s="1"/>
  <c r="P82" i="5" s="1"/>
  <c r="GO148" i="1"/>
  <c r="K996" i="5"/>
  <c r="GN507" i="1"/>
  <c r="CP91" i="1"/>
  <c r="O91" i="1" s="1"/>
  <c r="AB100" i="1" s="1"/>
  <c r="CP504" i="1"/>
  <c r="O504" i="1" s="1"/>
  <c r="K348" i="5"/>
  <c r="J354" i="5" s="1"/>
  <c r="P354" i="5" s="1"/>
  <c r="CP154" i="1"/>
  <c r="O154" i="1" s="1"/>
  <c r="K235" i="5"/>
  <c r="J240" i="5" s="1"/>
  <c r="P240" i="5" s="1"/>
  <c r="CP133" i="1"/>
  <c r="O133" i="1" s="1"/>
  <c r="CP97" i="1"/>
  <c r="O97" i="1" s="1"/>
  <c r="L512" i="5"/>
  <c r="J797" i="5"/>
  <c r="P797" i="5" s="1"/>
  <c r="GN346" i="1"/>
  <c r="V648" i="5"/>
  <c r="K655" i="5" s="1"/>
  <c r="K481" i="5"/>
  <c r="K445" i="5"/>
  <c r="J449" i="5" s="1"/>
  <c r="P449" i="5" s="1"/>
  <c r="K505" i="5"/>
  <c r="AD57" i="1"/>
  <c r="K44" i="5"/>
  <c r="J52" i="5" s="1"/>
  <c r="P52" i="5" s="1"/>
  <c r="J510" i="5"/>
  <c r="P510" i="5" s="1"/>
  <c r="K133" i="5"/>
  <c r="GO440" i="1"/>
  <c r="GM440" i="1"/>
  <c r="K130" i="5"/>
  <c r="J137" i="5" s="1"/>
  <c r="P137" i="5" s="1"/>
  <c r="CP51" i="1"/>
  <c r="O51" i="1" s="1"/>
  <c r="GM543" i="1"/>
  <c r="V1013" i="5"/>
  <c r="K1011" i="5" s="1"/>
  <c r="K1010" i="5"/>
  <c r="J1015" i="5" s="1"/>
  <c r="P1015" i="5" s="1"/>
  <c r="K699" i="5"/>
  <c r="J703" i="5" s="1"/>
  <c r="P703" i="5" s="1"/>
  <c r="K747" i="5"/>
  <c r="J751" i="5" s="1"/>
  <c r="P751" i="5" s="1"/>
  <c r="GO153" i="1"/>
  <c r="T343" i="5"/>
  <c r="K340" i="5" s="1"/>
  <c r="J344" i="5" s="1"/>
  <c r="P344" i="5" s="1"/>
  <c r="GM153" i="1"/>
  <c r="AD131" i="1"/>
  <c r="Q158" i="1"/>
  <c r="AG479" i="1"/>
  <c r="T509" i="1"/>
  <c r="AD326" i="1"/>
  <c r="Q352" i="1"/>
  <c r="AE131" i="1"/>
  <c r="R158" i="1"/>
  <c r="AJ540" i="1"/>
  <c r="W551" i="1"/>
  <c r="AG131" i="1"/>
  <c r="T158" i="1"/>
  <c r="BA509" i="1"/>
  <c r="Q448" i="1"/>
  <c r="AD423" i="1"/>
  <c r="AG423" i="1"/>
  <c r="T448" i="1"/>
  <c r="AH423" i="1"/>
  <c r="U448" i="1"/>
  <c r="W158" i="1"/>
  <c r="AJ131" i="1"/>
  <c r="AD479" i="1"/>
  <c r="Q509" i="1"/>
  <c r="AE540" i="1"/>
  <c r="R551" i="1"/>
  <c r="AH540" i="1"/>
  <c r="U551" i="1"/>
  <c r="AG383" i="1"/>
  <c r="T392" i="1"/>
  <c r="AL30" i="1"/>
  <c r="Y57" i="1"/>
  <c r="CJ423" i="1"/>
  <c r="BA448" i="1"/>
  <c r="AJ423" i="1"/>
  <c r="W448" i="1"/>
  <c r="U220" i="1"/>
  <c r="AH189" i="1"/>
  <c r="GP390" i="1"/>
  <c r="CD392" i="1" s="1"/>
  <c r="GM390" i="1"/>
  <c r="AI423" i="1"/>
  <c r="V448" i="1"/>
  <c r="AH131" i="1"/>
  <c r="U158" i="1"/>
  <c r="AE423" i="1"/>
  <c r="R448" i="1"/>
  <c r="AC326" i="1"/>
  <c r="P352" i="1"/>
  <c r="CF352" i="1"/>
  <c r="CH352" i="1"/>
  <c r="CE352" i="1"/>
  <c r="AJ479" i="1"/>
  <c r="W509" i="1"/>
  <c r="CZ501" i="1"/>
  <c r="Y501" i="1" s="1"/>
  <c r="V973" i="5" s="1"/>
  <c r="CY501" i="1"/>
  <c r="X501" i="1" s="1"/>
  <c r="T973" i="5" s="1"/>
  <c r="AH479" i="1"/>
  <c r="U509" i="1"/>
  <c r="CC479" i="1"/>
  <c r="AT509" i="1"/>
  <c r="GM347" i="1"/>
  <c r="GN347" i="1"/>
  <c r="GM336" i="1"/>
  <c r="GN336" i="1"/>
  <c r="GM438" i="1"/>
  <c r="GO438" i="1"/>
  <c r="GM328" i="1"/>
  <c r="GN328" i="1"/>
  <c r="GM192" i="1"/>
  <c r="GO192" i="1"/>
  <c r="CC220" i="1" s="1"/>
  <c r="GN47" i="1"/>
  <c r="GM47" i="1"/>
  <c r="F122" i="1"/>
  <c r="U88" i="1"/>
  <c r="CP547" i="1"/>
  <c r="O547" i="1" s="1"/>
  <c r="K1025" i="5" s="1"/>
  <c r="AI509" i="1"/>
  <c r="GM506" i="1"/>
  <c r="GN506" i="1"/>
  <c r="CY484" i="1"/>
  <c r="X484" i="1" s="1"/>
  <c r="CZ484" i="1"/>
  <c r="Y484" i="1" s="1"/>
  <c r="V879" i="5" s="1"/>
  <c r="K877" i="5" s="1"/>
  <c r="AF509" i="1"/>
  <c r="GM428" i="1"/>
  <c r="GO428" i="1"/>
  <c r="AX326" i="1"/>
  <c r="F359" i="1"/>
  <c r="AX251" i="1"/>
  <c r="F269" i="1"/>
  <c r="U257" i="1"/>
  <c r="Q257" i="1"/>
  <c r="AD262" i="1" s="1"/>
  <c r="P257" i="1"/>
  <c r="V257" i="1"/>
  <c r="AI262" i="1" s="1"/>
  <c r="T257" i="1"/>
  <c r="GX257" i="1"/>
  <c r="W257" i="1"/>
  <c r="R257" i="1"/>
  <c r="S257" i="1"/>
  <c r="GO138" i="1"/>
  <c r="GM138" i="1"/>
  <c r="CP139" i="1"/>
  <c r="O139" i="1" s="1"/>
  <c r="K264" i="5" s="1"/>
  <c r="GO149" i="1"/>
  <c r="AC509" i="1"/>
  <c r="F399" i="1"/>
  <c r="AX383" i="1"/>
  <c r="GO431" i="1"/>
  <c r="AH326" i="1"/>
  <c r="U352" i="1"/>
  <c r="AC158" i="1"/>
  <c r="BA30" i="1"/>
  <c r="F77" i="1"/>
  <c r="GM52" i="1"/>
  <c r="GN52" i="1"/>
  <c r="CY546" i="1"/>
  <c r="X546" i="1" s="1"/>
  <c r="T1024" i="5" s="1"/>
  <c r="K1021" i="5" s="1"/>
  <c r="CZ546" i="1"/>
  <c r="Y546" i="1" s="1"/>
  <c r="V1024" i="5" s="1"/>
  <c r="K1022" i="5" s="1"/>
  <c r="AF551" i="1"/>
  <c r="GN499" i="1"/>
  <c r="CZ434" i="1"/>
  <c r="Y434" i="1" s="1"/>
  <c r="CY434" i="1"/>
  <c r="X434" i="1" s="1"/>
  <c r="T776" i="5" s="1"/>
  <c r="AQ423" i="1"/>
  <c r="F458" i="1"/>
  <c r="CP256" i="1"/>
  <c r="O256" i="1" s="1"/>
  <c r="CZ208" i="1"/>
  <c r="Y208" i="1" s="1"/>
  <c r="CY208" i="1"/>
  <c r="X208" i="1" s="1"/>
  <c r="AF220" i="1"/>
  <c r="CY139" i="1"/>
  <c r="X139" i="1" s="1"/>
  <c r="CZ139" i="1"/>
  <c r="Y139" i="1" s="1"/>
  <c r="V264" i="5" s="1"/>
  <c r="K262" i="5" s="1"/>
  <c r="AF158" i="1"/>
  <c r="GM46" i="1"/>
  <c r="GN46" i="1"/>
  <c r="F415" i="1"/>
  <c r="V383" i="1"/>
  <c r="AF448" i="1"/>
  <c r="GM436" i="1"/>
  <c r="GM260" i="1"/>
  <c r="GM211" i="1"/>
  <c r="GM50" i="1"/>
  <c r="AZ479" i="1"/>
  <c r="F520" i="1"/>
  <c r="GO430" i="1"/>
  <c r="GN40" i="1"/>
  <c r="BA189" i="1"/>
  <c r="F240" i="1"/>
  <c r="GM545" i="1"/>
  <c r="GN545" i="1"/>
  <c r="AE479" i="1"/>
  <c r="R509" i="1"/>
  <c r="AE383" i="1"/>
  <c r="R392" i="1"/>
  <c r="AZ251" i="1"/>
  <c r="F273" i="1"/>
  <c r="AE326" i="1"/>
  <c r="R352" i="1"/>
  <c r="AI131" i="1"/>
  <c r="V158" i="1"/>
  <c r="AG189" i="1"/>
  <c r="T220" i="1"/>
  <c r="AX131" i="1"/>
  <c r="F165" i="1"/>
  <c r="Q100" i="1"/>
  <c r="AD88" i="1"/>
  <c r="W30" i="1"/>
  <c r="F81" i="1"/>
  <c r="AI540" i="1"/>
  <c r="V551" i="1"/>
  <c r="CY441" i="1"/>
  <c r="X441" i="1" s="1"/>
  <c r="T821" i="5" s="1"/>
  <c r="K818" i="5" s="1"/>
  <c r="CZ441" i="1"/>
  <c r="Y441" i="1" s="1"/>
  <c r="V821" i="5" s="1"/>
  <c r="K819" i="5" s="1"/>
  <c r="AJ383" i="1"/>
  <c r="W392" i="1"/>
  <c r="GN339" i="1"/>
  <c r="AF326" i="1"/>
  <c r="S352" i="1"/>
  <c r="GN196" i="1"/>
  <c r="GM196" i="1"/>
  <c r="GM48" i="1"/>
  <c r="GN48" i="1"/>
  <c r="GM41" i="1"/>
  <c r="GN41" i="1"/>
  <c r="AX291" i="1"/>
  <c r="GN37" i="1"/>
  <c r="AO322" i="1"/>
  <c r="F584" i="1"/>
  <c r="GM500" i="1"/>
  <c r="GM481" i="1"/>
  <c r="GN481" i="1"/>
  <c r="GO135" i="1"/>
  <c r="GM135" i="1"/>
  <c r="V30" i="1"/>
  <c r="F80" i="1"/>
  <c r="CY498" i="1"/>
  <c r="X498" i="1" s="1"/>
  <c r="T961" i="5" s="1"/>
  <c r="K956" i="5" s="1"/>
  <c r="CZ498" i="1"/>
  <c r="Y498" i="1" s="1"/>
  <c r="CY500" i="1"/>
  <c r="X500" i="1" s="1"/>
  <c r="CZ500" i="1"/>
  <c r="Y500" i="1" s="1"/>
  <c r="V972" i="5" s="1"/>
  <c r="K970" i="5" s="1"/>
  <c r="GN329" i="1"/>
  <c r="AQ131" i="1"/>
  <c r="F168" i="1"/>
  <c r="T88" i="1"/>
  <c r="F121" i="1"/>
  <c r="U30" i="1"/>
  <c r="F79" i="1"/>
  <c r="AE30" i="1"/>
  <c r="R57" i="1"/>
  <c r="CZ445" i="1"/>
  <c r="Y445" i="1" s="1"/>
  <c r="GP214" i="1"/>
  <c r="F114" i="1"/>
  <c r="R88" i="1"/>
  <c r="AQ322" i="1"/>
  <c r="F590" i="1"/>
  <c r="AI326" i="1"/>
  <c r="V352" i="1"/>
  <c r="GN348" i="1"/>
  <c r="GM348" i="1"/>
  <c r="F403" i="1"/>
  <c r="AZ383" i="1"/>
  <c r="CG479" i="1"/>
  <c r="AX509" i="1"/>
  <c r="CY443" i="1"/>
  <c r="X443" i="1" s="1"/>
  <c r="T832" i="5" s="1"/>
  <c r="K829" i="5" s="1"/>
  <c r="J833" i="5" s="1"/>
  <c r="P833" i="5" s="1"/>
  <c r="CZ443" i="1"/>
  <c r="Y443" i="1" s="1"/>
  <c r="V832" i="5" s="1"/>
  <c r="K830" i="5" s="1"/>
  <c r="AC448" i="1"/>
  <c r="GN217" i="1"/>
  <c r="GM217" i="1"/>
  <c r="GM255" i="1"/>
  <c r="GN255" i="1"/>
  <c r="CP156" i="1"/>
  <c r="O156" i="1" s="1"/>
  <c r="K364" i="5" s="1"/>
  <c r="GM39" i="1"/>
  <c r="GN39" i="1"/>
  <c r="AG540" i="1"/>
  <c r="T551" i="1"/>
  <c r="AX540" i="1"/>
  <c r="F558" i="1"/>
  <c r="GM542" i="1"/>
  <c r="GN542" i="1"/>
  <c r="CI423" i="1"/>
  <c r="AZ448" i="1"/>
  <c r="CY389" i="1"/>
  <c r="X389" i="1" s="1"/>
  <c r="CZ389" i="1"/>
  <c r="Y389" i="1" s="1"/>
  <c r="AF392" i="1"/>
  <c r="BB322" i="1"/>
  <c r="F593" i="1"/>
  <c r="AC383" i="1"/>
  <c r="P392" i="1"/>
  <c r="CF392" i="1"/>
  <c r="CH392" i="1"/>
  <c r="CE392" i="1"/>
  <c r="CY331" i="1"/>
  <c r="X331" i="1" s="1"/>
  <c r="T582" i="5" s="1"/>
  <c r="CZ331" i="1"/>
  <c r="Y331" i="1" s="1"/>
  <c r="GN343" i="1"/>
  <c r="GM343" i="1"/>
  <c r="AJ189" i="1"/>
  <c r="W220" i="1"/>
  <c r="AE189" i="1"/>
  <c r="R220" i="1"/>
  <c r="CI131" i="1"/>
  <c r="AZ158" i="1"/>
  <c r="AZ291" i="1" s="1"/>
  <c r="BC26" i="1"/>
  <c r="F307" i="1"/>
  <c r="BC609" i="1"/>
  <c r="GM42" i="1"/>
  <c r="GN42" i="1"/>
  <c r="AC30" i="1"/>
  <c r="P57" i="1"/>
  <c r="CF57" i="1"/>
  <c r="CH57" i="1"/>
  <c r="CE57" i="1"/>
  <c r="CP441" i="1"/>
  <c r="O441" i="1" s="1"/>
  <c r="K821" i="5" s="1"/>
  <c r="BA392" i="1"/>
  <c r="CJ383" i="1"/>
  <c r="AP189" i="1"/>
  <c r="F229" i="1"/>
  <c r="AI189" i="1"/>
  <c r="V220" i="1"/>
  <c r="CP151" i="1"/>
  <c r="O151" i="1" s="1"/>
  <c r="K332" i="5" s="1"/>
  <c r="CY151" i="1"/>
  <c r="X151" i="1" s="1"/>
  <c r="T332" i="5" s="1"/>
  <c r="K329" i="5" s="1"/>
  <c r="CJ540" i="1"/>
  <c r="BA551" i="1"/>
  <c r="CP498" i="1"/>
  <c r="O498" i="1" s="1"/>
  <c r="K961" i="5" s="1"/>
  <c r="AU423" i="1"/>
  <c r="F467" i="1"/>
  <c r="CP331" i="1"/>
  <c r="O331" i="1" s="1"/>
  <c r="CY256" i="1"/>
  <c r="X256" i="1" s="1"/>
  <c r="T529" i="5" s="1"/>
  <c r="CZ256" i="1"/>
  <c r="Y256" i="1" s="1"/>
  <c r="V529" i="5" s="1"/>
  <c r="AX189" i="1"/>
  <c r="F227" i="1"/>
  <c r="GN212" i="1"/>
  <c r="GM212" i="1"/>
  <c r="GM49" i="1"/>
  <c r="GN49" i="1"/>
  <c r="AK57" i="1"/>
  <c r="W88" i="1"/>
  <c r="F124" i="1"/>
  <c r="F123" i="1"/>
  <c r="V88" i="1"/>
  <c r="GM253" i="1"/>
  <c r="CP434" i="1"/>
  <c r="O434" i="1" s="1"/>
  <c r="K776" i="5" s="1"/>
  <c r="GN34" i="1"/>
  <c r="GM142" i="1"/>
  <c r="GM53" i="1"/>
  <c r="GN505" i="1"/>
  <c r="GM505" i="1"/>
  <c r="CZ547" i="1"/>
  <c r="Y547" i="1" s="1"/>
  <c r="V1025" i="5" s="1"/>
  <c r="CY547" i="1"/>
  <c r="X547" i="1" s="1"/>
  <c r="T1025" i="5" s="1"/>
  <c r="AQ479" i="1"/>
  <c r="F519" i="1"/>
  <c r="AL551" i="1"/>
  <c r="CP501" i="1"/>
  <c r="O501" i="1" s="1"/>
  <c r="K973" i="5" s="1"/>
  <c r="CY439" i="1"/>
  <c r="X439" i="1" s="1"/>
  <c r="CZ439" i="1"/>
  <c r="Y439" i="1" s="1"/>
  <c r="V810" i="5" s="1"/>
  <c r="K808" i="5" s="1"/>
  <c r="GM425" i="1"/>
  <c r="GN425" i="1"/>
  <c r="CD326" i="1"/>
  <c r="AU352" i="1"/>
  <c r="AP322" i="1"/>
  <c r="F589" i="1"/>
  <c r="AU131" i="1"/>
  <c r="F177" i="1"/>
  <c r="AZ30" i="1"/>
  <c r="F68" i="1"/>
  <c r="BB26" i="1"/>
  <c r="F304" i="1"/>
  <c r="BB609" i="1"/>
  <c r="AZ540" i="1"/>
  <c r="F562" i="1"/>
  <c r="GM546" i="1"/>
  <c r="GN546" i="1"/>
  <c r="GP497" i="1"/>
  <c r="GM497" i="1"/>
  <c r="AD540" i="1"/>
  <c r="Q551" i="1"/>
  <c r="AC551" i="1"/>
  <c r="Q392" i="1"/>
  <c r="AD383" i="1"/>
  <c r="GM385" i="1"/>
  <c r="GN385" i="1"/>
  <c r="GX258" i="1"/>
  <c r="CJ262" i="1" s="1"/>
  <c r="S258" i="1"/>
  <c r="R258" i="1"/>
  <c r="T258" i="1"/>
  <c r="U258" i="1"/>
  <c r="W258" i="1"/>
  <c r="V258" i="1"/>
  <c r="GM218" i="1"/>
  <c r="GN218" i="1"/>
  <c r="AP131" i="1"/>
  <c r="F167" i="1"/>
  <c r="GM98" i="1"/>
  <c r="GN98" i="1"/>
  <c r="AF30" i="1"/>
  <c r="S57" i="1"/>
  <c r="GN32" i="1"/>
  <c r="GM32" i="1"/>
  <c r="AB57" i="1"/>
  <c r="AH392" i="1"/>
  <c r="AG326" i="1"/>
  <c r="CI189" i="1"/>
  <c r="AZ220" i="1"/>
  <c r="AC220" i="1"/>
  <c r="CZ151" i="1"/>
  <c r="Y151" i="1" s="1"/>
  <c r="CE100" i="1"/>
  <c r="P100" i="1"/>
  <c r="CF100" i="1"/>
  <c r="AC88" i="1"/>
  <c r="CH100" i="1"/>
  <c r="AJ326" i="1"/>
  <c r="W352" i="1"/>
  <c r="CP443" i="1"/>
  <c r="O443" i="1" s="1"/>
  <c r="K832" i="5" s="1"/>
  <c r="AX448" i="1"/>
  <c r="CG423" i="1"/>
  <c r="CP389" i="1"/>
  <c r="O389" i="1" s="1"/>
  <c r="GM215" i="1"/>
  <c r="GN215" i="1"/>
  <c r="GO150" i="1"/>
  <c r="GM150" i="1"/>
  <c r="AQ291" i="1"/>
  <c r="AP291" i="1"/>
  <c r="AO26" i="1"/>
  <c r="F295" i="1"/>
  <c r="AO609" i="1"/>
  <c r="W539" i="5" l="1"/>
  <c r="G539" i="5"/>
  <c r="O539" i="5" s="1"/>
  <c r="G1058" i="5" s="1"/>
  <c r="G1054" i="5"/>
  <c r="G26" i="5"/>
  <c r="G27" i="5"/>
  <c r="J1046" i="5"/>
  <c r="AB88" i="1"/>
  <c r="O100" i="1"/>
  <c r="J822" i="5"/>
  <c r="P822" i="5" s="1"/>
  <c r="J1026" i="5"/>
  <c r="P1026" i="5" s="1"/>
  <c r="J215" i="5"/>
  <c r="P215" i="5" s="1"/>
  <c r="GM208" i="1"/>
  <c r="T472" i="5"/>
  <c r="Q57" i="1"/>
  <c r="AD30" i="1"/>
  <c r="Q220" i="1"/>
  <c r="AD189" i="1"/>
  <c r="GN484" i="1"/>
  <c r="T879" i="5"/>
  <c r="K876" i="5" s="1"/>
  <c r="J880" i="5" s="1"/>
  <c r="P880" i="5" s="1"/>
  <c r="T203" i="5"/>
  <c r="K200" i="5" s="1"/>
  <c r="GN94" i="1"/>
  <c r="GM94" i="1"/>
  <c r="AK100" i="1"/>
  <c r="T624" i="5"/>
  <c r="K621" i="5" s="1"/>
  <c r="J627" i="5" s="1"/>
  <c r="P627" i="5" s="1"/>
  <c r="GM340" i="1"/>
  <c r="GN93" i="1"/>
  <c r="GM93" i="1"/>
  <c r="GO143" i="1"/>
  <c r="GM143" i="1"/>
  <c r="GM486" i="1"/>
  <c r="GN486" i="1"/>
  <c r="GM349" i="1"/>
  <c r="GN349" i="1"/>
  <c r="AB220" i="1"/>
  <c r="GO439" i="1"/>
  <c r="T810" i="5"/>
  <c r="K807" i="5" s="1"/>
  <c r="J811" i="5" s="1"/>
  <c r="P811" i="5" s="1"/>
  <c r="AB352" i="1"/>
  <c r="K582" i="5"/>
  <c r="AL220" i="1"/>
  <c r="V472" i="5"/>
  <c r="K468" i="5" s="1"/>
  <c r="GN51" i="1"/>
  <c r="CB57" i="1" s="1"/>
  <c r="GM51" i="1"/>
  <c r="K214" i="5"/>
  <c r="GN97" i="1"/>
  <c r="GM97" i="1"/>
  <c r="GM133" i="1"/>
  <c r="GN133" i="1"/>
  <c r="CB158" i="1" s="1"/>
  <c r="GN504" i="1"/>
  <c r="GM504" i="1"/>
  <c r="J391" i="5"/>
  <c r="P391" i="5" s="1"/>
  <c r="K204" i="5"/>
  <c r="GP95" i="1"/>
  <c r="CD100" i="1" s="1"/>
  <c r="GM95" i="1"/>
  <c r="AZ88" i="1"/>
  <c r="F111" i="1"/>
  <c r="GN502" i="1"/>
  <c r="GM502" i="1"/>
  <c r="GM488" i="1"/>
  <c r="GN488" i="1"/>
  <c r="GM198" i="1"/>
  <c r="J429" i="5"/>
  <c r="P429" i="5" s="1"/>
  <c r="GM387" i="1"/>
  <c r="GN387" i="1"/>
  <c r="K526" i="5"/>
  <c r="J528" i="5" s="1"/>
  <c r="P528" i="5" s="1"/>
  <c r="GM254" i="1"/>
  <c r="GN254" i="1"/>
  <c r="K390" i="5"/>
  <c r="GN194" i="1"/>
  <c r="GM194" i="1"/>
  <c r="G168" i="5"/>
  <c r="CJ326" i="1"/>
  <c r="BA352" i="1"/>
  <c r="GN213" i="1"/>
  <c r="T495" i="5"/>
  <c r="K492" i="5" s="1"/>
  <c r="L565" i="5"/>
  <c r="GM206" i="1"/>
  <c r="AB392" i="1"/>
  <c r="K723" i="5"/>
  <c r="AL352" i="1"/>
  <c r="V582" i="5"/>
  <c r="K578" i="5" s="1"/>
  <c r="J583" i="5" s="1"/>
  <c r="P583" i="5" s="1"/>
  <c r="GO445" i="1"/>
  <c r="V843" i="5"/>
  <c r="K841" i="5" s="1"/>
  <c r="J844" i="5" s="1"/>
  <c r="P844" i="5" s="1"/>
  <c r="GN500" i="1"/>
  <c r="T972" i="5"/>
  <c r="K969" i="5" s="1"/>
  <c r="J974" i="5" s="1"/>
  <c r="P974" i="5" s="1"/>
  <c r="GN206" i="1"/>
  <c r="AK158" i="1"/>
  <c r="T264" i="5"/>
  <c r="K261" i="5" s="1"/>
  <c r="J265" i="5" s="1"/>
  <c r="P265" i="5" s="1"/>
  <c r="AL448" i="1"/>
  <c r="V776" i="5"/>
  <c r="CJ131" i="1"/>
  <c r="K772" i="5"/>
  <c r="J777" i="5" s="1"/>
  <c r="P777" i="5" s="1"/>
  <c r="J856" i="5" s="1"/>
  <c r="GM155" i="1"/>
  <c r="GO155" i="1"/>
  <c r="T483" i="5"/>
  <c r="K480" i="5" s="1"/>
  <c r="J485" i="5" s="1"/>
  <c r="P485" i="5" s="1"/>
  <c r="GM210" i="1"/>
  <c r="GN548" i="1"/>
  <c r="GM548" i="1"/>
  <c r="GM204" i="1"/>
  <c r="T459" i="5"/>
  <c r="K456" i="5" s="1"/>
  <c r="J460" i="5" s="1"/>
  <c r="P460" i="5" s="1"/>
  <c r="GN483" i="1"/>
  <c r="GM483" i="1"/>
  <c r="T275" i="5"/>
  <c r="K272" i="5" s="1"/>
  <c r="J277" i="5" s="1"/>
  <c r="P277" i="5" s="1"/>
  <c r="GM141" i="1"/>
  <c r="G565" i="5"/>
  <c r="GM92" i="1"/>
  <c r="GN92" i="1"/>
  <c r="GM213" i="1"/>
  <c r="V495" i="5"/>
  <c r="K493" i="5" s="1"/>
  <c r="GM549" i="1"/>
  <c r="GN549" i="1"/>
  <c r="G1050" i="5"/>
  <c r="G688" i="5"/>
  <c r="GP204" i="1"/>
  <c r="CD220" i="1" s="1"/>
  <c r="L1058" i="5"/>
  <c r="CJ88" i="1"/>
  <c r="BA100" i="1"/>
  <c r="AK352" i="1"/>
  <c r="F78" i="1"/>
  <c r="AL392" i="1"/>
  <c r="V723" i="5"/>
  <c r="K721" i="5" s="1"/>
  <c r="AL158" i="1"/>
  <c r="V332" i="5"/>
  <c r="K330" i="5" s="1"/>
  <c r="J333" i="5" s="1"/>
  <c r="P333" i="5" s="1"/>
  <c r="AK392" i="1"/>
  <c r="T723" i="5"/>
  <c r="K720" i="5" s="1"/>
  <c r="J725" i="5" s="1"/>
  <c r="P725" i="5" s="1"/>
  <c r="J727" i="5" s="1"/>
  <c r="AB551" i="1"/>
  <c r="GM329" i="1"/>
  <c r="AL509" i="1"/>
  <c r="V961" i="5"/>
  <c r="K957" i="5" s="1"/>
  <c r="J962" i="5" s="1"/>
  <c r="P962" i="5" s="1"/>
  <c r="J999" i="5" s="1"/>
  <c r="AB158" i="1"/>
  <c r="J168" i="5"/>
  <c r="GM154" i="1"/>
  <c r="GO154" i="1"/>
  <c r="K182" i="5"/>
  <c r="J183" i="5" s="1"/>
  <c r="P183" i="5" s="1"/>
  <c r="GN91" i="1"/>
  <c r="CB100" i="1" s="1"/>
  <c r="GM91" i="1"/>
  <c r="CA100" i="1" s="1"/>
  <c r="GN340" i="1"/>
  <c r="K773" i="5"/>
  <c r="GN490" i="1"/>
  <c r="GM490" i="1"/>
  <c r="GO432" i="1"/>
  <c r="GM432" i="1"/>
  <c r="S100" i="1"/>
  <c r="AF88" i="1"/>
  <c r="K467" i="5"/>
  <c r="J658" i="5"/>
  <c r="P658" i="5" s="1"/>
  <c r="AL100" i="1"/>
  <c r="G561" i="5"/>
  <c r="AL131" i="1"/>
  <c r="Y158" i="1"/>
  <c r="AB383" i="1"/>
  <c r="O392" i="1"/>
  <c r="AZ26" i="1"/>
  <c r="F302" i="1"/>
  <c r="AL326" i="1"/>
  <c r="Y352" i="1"/>
  <c r="AB326" i="1"/>
  <c r="O352" i="1"/>
  <c r="AL189" i="1"/>
  <c r="Y220" i="1"/>
  <c r="CJ251" i="1"/>
  <c r="BA262" i="1"/>
  <c r="Y392" i="1"/>
  <c r="AL383" i="1"/>
  <c r="AK131" i="1"/>
  <c r="X158" i="1"/>
  <c r="AL423" i="1"/>
  <c r="Y448" i="1"/>
  <c r="AD251" i="1"/>
  <c r="Q262" i="1"/>
  <c r="AL479" i="1"/>
  <c r="Y509" i="1"/>
  <c r="AC189" i="1"/>
  <c r="CE220" i="1"/>
  <c r="CF220" i="1"/>
  <c r="CH220" i="1"/>
  <c r="P220" i="1"/>
  <c r="AQ26" i="1"/>
  <c r="F301" i="1"/>
  <c r="AQ609" i="1"/>
  <c r="F455" i="1"/>
  <c r="AX423" i="1"/>
  <c r="AB30" i="1"/>
  <c r="O57" i="1"/>
  <c r="V262" i="1"/>
  <c r="AI251" i="1"/>
  <c r="GO443" i="1"/>
  <c r="GM443" i="1"/>
  <c r="T326" i="1"/>
  <c r="F373" i="1"/>
  <c r="T580" i="1"/>
  <c r="CA57" i="1"/>
  <c r="AC540" i="1"/>
  <c r="CH551" i="1"/>
  <c r="CE551" i="1"/>
  <c r="CF551" i="1"/>
  <c r="P551" i="1"/>
  <c r="BA383" i="1"/>
  <c r="F412" i="1"/>
  <c r="CF30" i="1"/>
  <c r="AW57" i="1"/>
  <c r="W189" i="1"/>
  <c r="F244" i="1"/>
  <c r="CH383" i="1"/>
  <c r="AY392" i="1"/>
  <c r="AK383" i="1"/>
  <c r="X392" i="1"/>
  <c r="Q88" i="1"/>
  <c r="F112" i="1"/>
  <c r="AF189" i="1"/>
  <c r="S220" i="1"/>
  <c r="U326" i="1"/>
  <c r="F374" i="1"/>
  <c r="GM139" i="1"/>
  <c r="GO139" i="1"/>
  <c r="GN208" i="1"/>
  <c r="CB220" i="1" s="1"/>
  <c r="AE262" i="1"/>
  <c r="GM445" i="1"/>
  <c r="AV352" i="1"/>
  <c r="CE326" i="1"/>
  <c r="AU392" i="1"/>
  <c r="CD383" i="1"/>
  <c r="Q479" i="1"/>
  <c r="F521" i="1"/>
  <c r="F469" i="1"/>
  <c r="T423" i="1"/>
  <c r="BA479" i="1"/>
  <c r="F529" i="1"/>
  <c r="W540" i="1"/>
  <c r="F575" i="1"/>
  <c r="BA131" i="1"/>
  <c r="F178" i="1"/>
  <c r="CZ258" i="1"/>
  <c r="Y258" i="1" s="1"/>
  <c r="V538" i="5" s="1"/>
  <c r="CY258" i="1"/>
  <c r="X258" i="1" s="1"/>
  <c r="T538" i="5" s="1"/>
  <c r="Q540" i="1"/>
  <c r="F563" i="1"/>
  <c r="CB448" i="1"/>
  <c r="GN434" i="1"/>
  <c r="GM434" i="1"/>
  <c r="GM498" i="1"/>
  <c r="GN498" i="1"/>
  <c r="CB509" i="1" s="1"/>
  <c r="GO441" i="1"/>
  <c r="CC448" i="1" s="1"/>
  <c r="GM441" i="1"/>
  <c r="BC22" i="1"/>
  <c r="F625" i="1"/>
  <c r="BC638" i="1"/>
  <c r="CF383" i="1"/>
  <c r="AW392" i="1"/>
  <c r="AB540" i="1"/>
  <c r="O551" i="1"/>
  <c r="F572" i="1"/>
  <c r="T540" i="1"/>
  <c r="CH448" i="1"/>
  <c r="AC423" i="1"/>
  <c r="P448" i="1"/>
  <c r="CF448" i="1"/>
  <c r="CE448" i="1"/>
  <c r="AX479" i="1"/>
  <c r="F516" i="1"/>
  <c r="AB131" i="1"/>
  <c r="O158" i="1"/>
  <c r="AB509" i="1"/>
  <c r="AX26" i="1"/>
  <c r="F298" i="1"/>
  <c r="F367" i="1"/>
  <c r="S326" i="1"/>
  <c r="W383" i="1"/>
  <c r="F416" i="1"/>
  <c r="AK448" i="1"/>
  <c r="V131" i="1"/>
  <c r="F181" i="1"/>
  <c r="R479" i="1"/>
  <c r="F523" i="1"/>
  <c r="AF131" i="1"/>
  <c r="S158" i="1"/>
  <c r="S551" i="1"/>
  <c r="AF540" i="1"/>
  <c r="AS158" i="1"/>
  <c r="CB131" i="1"/>
  <c r="AC131" i="1"/>
  <c r="CH158" i="1"/>
  <c r="CE158" i="1"/>
  <c r="CF158" i="1"/>
  <c r="P158" i="1"/>
  <c r="AJ262" i="1"/>
  <c r="CP257" i="1"/>
  <c r="O257" i="1" s="1"/>
  <c r="K537" i="5" s="1"/>
  <c r="AC262" i="1"/>
  <c r="AK509" i="1"/>
  <c r="GM484" i="1"/>
  <c r="AK220" i="1"/>
  <c r="CH326" i="1"/>
  <c r="AY352" i="1"/>
  <c r="R423" i="1"/>
  <c r="F462" i="1"/>
  <c r="F471" i="1"/>
  <c r="V423" i="1"/>
  <c r="BA423" i="1"/>
  <c r="F468" i="1"/>
  <c r="U540" i="1"/>
  <c r="F573" i="1"/>
  <c r="W131" i="1"/>
  <c r="F182" i="1"/>
  <c r="Q326" i="1"/>
  <c r="F364" i="1"/>
  <c r="Q580" i="1"/>
  <c r="Q131" i="1"/>
  <c r="F170" i="1"/>
  <c r="GM389" i="1"/>
  <c r="GN389" i="1"/>
  <c r="CB392" i="1" s="1"/>
  <c r="CF88" i="1"/>
  <c r="AW100" i="1"/>
  <c r="CA392" i="1"/>
  <c r="BB22" i="1"/>
  <c r="F622" i="1"/>
  <c r="BB638" i="1"/>
  <c r="P30" i="1"/>
  <c r="F60" i="1"/>
  <c r="R189" i="1"/>
  <c r="F234" i="1"/>
  <c r="AZ423" i="1"/>
  <c r="F459" i="1"/>
  <c r="CB88" i="1"/>
  <c r="AS100" i="1"/>
  <c r="AP26" i="1"/>
  <c r="F300" i="1"/>
  <c r="AP609" i="1"/>
  <c r="P88" i="1"/>
  <c r="F103" i="1"/>
  <c r="AZ189" i="1"/>
  <c r="F231" i="1"/>
  <c r="AH383" i="1"/>
  <c r="U392" i="1"/>
  <c r="S30" i="1"/>
  <c r="F72" i="1"/>
  <c r="AB189" i="1"/>
  <c r="O220" i="1"/>
  <c r="AB448" i="1"/>
  <c r="GP501" i="1"/>
  <c r="CD509" i="1" s="1"/>
  <c r="GM501" i="1"/>
  <c r="GM331" i="1"/>
  <c r="CA352" i="1" s="1"/>
  <c r="GN331" i="1"/>
  <c r="CB352" i="1" s="1"/>
  <c r="BA540" i="1"/>
  <c r="F571" i="1"/>
  <c r="GO151" i="1"/>
  <c r="GM151" i="1"/>
  <c r="CE30" i="1"/>
  <c r="AV57" i="1"/>
  <c r="F395" i="1"/>
  <c r="P383" i="1"/>
  <c r="AF383" i="1"/>
  <c r="S392" i="1"/>
  <c r="V291" i="1"/>
  <c r="V540" i="1"/>
  <c r="F574" i="1"/>
  <c r="AF423" i="1"/>
  <c r="S448" i="1"/>
  <c r="AC479" i="1"/>
  <c r="CH509" i="1"/>
  <c r="P509" i="1"/>
  <c r="P580" i="1" s="1"/>
  <c r="CF509" i="1"/>
  <c r="CE509" i="1"/>
  <c r="CY257" i="1"/>
  <c r="X257" i="1" s="1"/>
  <c r="CZ257" i="1"/>
  <c r="Y257" i="1" s="1"/>
  <c r="AF262" i="1"/>
  <c r="AX580" i="1"/>
  <c r="AI479" i="1"/>
  <c r="V509" i="1"/>
  <c r="V580" i="1" s="1"/>
  <c r="CC189" i="1"/>
  <c r="AT220" i="1"/>
  <c r="AT479" i="1"/>
  <c r="F527" i="1"/>
  <c r="U479" i="1"/>
  <c r="F531" i="1"/>
  <c r="W479" i="1"/>
  <c r="F533" i="1"/>
  <c r="CF326" i="1"/>
  <c r="AW352" i="1"/>
  <c r="U189" i="1"/>
  <c r="F242" i="1"/>
  <c r="O88" i="1"/>
  <c r="F102" i="1"/>
  <c r="GM439" i="1"/>
  <c r="CA448" i="1" s="1"/>
  <c r="U423" i="1"/>
  <c r="F470" i="1"/>
  <c r="T131" i="1"/>
  <c r="F179" i="1"/>
  <c r="R131" i="1"/>
  <c r="F172" i="1"/>
  <c r="AZ580" i="1"/>
  <c r="AZ609" i="1" s="1"/>
  <c r="W326" i="1"/>
  <c r="F376" i="1"/>
  <c r="W580" i="1"/>
  <c r="AO22" i="1"/>
  <c r="F613" i="1"/>
  <c r="AO638" i="1"/>
  <c r="AY100" i="1"/>
  <c r="CH88" i="1"/>
  <c r="CE88" i="1"/>
  <c r="AV100" i="1"/>
  <c r="AK326" i="1"/>
  <c r="X352" i="1"/>
  <c r="Q383" i="1"/>
  <c r="F404" i="1"/>
  <c r="F371" i="1"/>
  <c r="AU326" i="1"/>
  <c r="AL540" i="1"/>
  <c r="Y551" i="1"/>
  <c r="AK30" i="1"/>
  <c r="X57" i="1"/>
  <c r="V189" i="1"/>
  <c r="F243" i="1"/>
  <c r="CH30" i="1"/>
  <c r="AY57" i="1"/>
  <c r="AZ131" i="1"/>
  <c r="F169" i="1"/>
  <c r="CE383" i="1"/>
  <c r="AV392" i="1"/>
  <c r="GO156" i="1"/>
  <c r="GM156" i="1"/>
  <c r="V326" i="1"/>
  <c r="F375" i="1"/>
  <c r="R30" i="1"/>
  <c r="F71" i="1"/>
  <c r="CP258" i="1"/>
  <c r="O258" i="1" s="1"/>
  <c r="K538" i="5" s="1"/>
  <c r="T189" i="1"/>
  <c r="F241" i="1"/>
  <c r="R326" i="1"/>
  <c r="F366" i="1"/>
  <c r="R580" i="1"/>
  <c r="R383" i="1"/>
  <c r="F406" i="1"/>
  <c r="BA580" i="1"/>
  <c r="GM256" i="1"/>
  <c r="GN256" i="1"/>
  <c r="AK551" i="1"/>
  <c r="AG262" i="1"/>
  <c r="AH262" i="1"/>
  <c r="AF479" i="1"/>
  <c r="S509" i="1"/>
  <c r="GM547" i="1"/>
  <c r="CA551" i="1" s="1"/>
  <c r="GN547" i="1"/>
  <c r="CB551" i="1" s="1"/>
  <c r="F355" i="1"/>
  <c r="P326" i="1"/>
  <c r="U131" i="1"/>
  <c r="F180" i="1"/>
  <c r="W423" i="1"/>
  <c r="F472" i="1"/>
  <c r="Y30" i="1"/>
  <c r="F83" i="1"/>
  <c r="T383" i="1"/>
  <c r="F413" i="1"/>
  <c r="F565" i="1"/>
  <c r="R540" i="1"/>
  <c r="Q423" i="1"/>
  <c r="F460" i="1"/>
  <c r="T479" i="1"/>
  <c r="F530" i="1"/>
  <c r="CA88" i="1" l="1"/>
  <c r="AR100" i="1"/>
  <c r="J367" i="5"/>
  <c r="J1050" i="5"/>
  <c r="J688" i="5"/>
  <c r="J227" i="5"/>
  <c r="CD189" i="1"/>
  <c r="AU220" i="1"/>
  <c r="CB30" i="1"/>
  <c r="AS57" i="1"/>
  <c r="AK262" i="1"/>
  <c r="AK251" i="1" s="1"/>
  <c r="T537" i="5"/>
  <c r="K534" i="5" s="1"/>
  <c r="Y100" i="1"/>
  <c r="AL88" i="1"/>
  <c r="J498" i="5"/>
  <c r="P498" i="5" s="1"/>
  <c r="J205" i="5"/>
  <c r="P205" i="5" s="1"/>
  <c r="AL262" i="1"/>
  <c r="V537" i="5"/>
  <c r="K535" i="5" s="1"/>
  <c r="F115" i="1"/>
  <c r="S88" i="1"/>
  <c r="X100" i="1"/>
  <c r="AK88" i="1"/>
  <c r="F69" i="1"/>
  <c r="Q30" i="1"/>
  <c r="CA509" i="1"/>
  <c r="CA479" i="1" s="1"/>
  <c r="CC158" i="1"/>
  <c r="J473" i="5"/>
  <c r="P473" i="5" s="1"/>
  <c r="J512" i="5" s="1"/>
  <c r="BA326" i="1"/>
  <c r="F372" i="1"/>
  <c r="AU100" i="1"/>
  <c r="CD88" i="1"/>
  <c r="CA158" i="1"/>
  <c r="BA88" i="1"/>
  <c r="F120" i="1"/>
  <c r="F232" i="1"/>
  <c r="Q189" i="1"/>
  <c r="CA220" i="1"/>
  <c r="AR509" i="1"/>
  <c r="CA423" i="1"/>
  <c r="AR448" i="1"/>
  <c r="V322" i="1"/>
  <c r="F603" i="1"/>
  <c r="AL251" i="1"/>
  <c r="Y262" i="1"/>
  <c r="CA131" i="1"/>
  <c r="AR158" i="1"/>
  <c r="AZ22" i="1"/>
  <c r="F620" i="1"/>
  <c r="AZ638" i="1"/>
  <c r="X262" i="1"/>
  <c r="CA540" i="1"/>
  <c r="AR551" i="1"/>
  <c r="CB383" i="1"/>
  <c r="AS392" i="1"/>
  <c r="CB479" i="1"/>
  <c r="AS509" i="1"/>
  <c r="AG251" i="1"/>
  <c r="T262" i="1"/>
  <c r="GN258" i="1"/>
  <c r="GM258" i="1"/>
  <c r="Y540" i="1"/>
  <c r="F577" i="1"/>
  <c r="AX322" i="1"/>
  <c r="F587" i="1"/>
  <c r="S383" i="1"/>
  <c r="F407" i="1"/>
  <c r="O189" i="1"/>
  <c r="F222" i="1"/>
  <c r="CH262" i="1"/>
  <c r="CE262" i="1"/>
  <c r="P262" i="1"/>
  <c r="CF262" i="1"/>
  <c r="AC251" i="1"/>
  <c r="AY448" i="1"/>
  <c r="CH423" i="1"/>
  <c r="CB423" i="1"/>
  <c r="AS448" i="1"/>
  <c r="AV326" i="1"/>
  <c r="F357" i="1"/>
  <c r="CC131" i="1"/>
  <c r="AT158" i="1"/>
  <c r="CB540" i="1"/>
  <c r="AS551" i="1"/>
  <c r="CF540" i="1"/>
  <c r="AW551" i="1"/>
  <c r="CA30" i="1"/>
  <c r="AR57" i="1"/>
  <c r="CE189" i="1"/>
  <c r="AV220" i="1"/>
  <c r="Q251" i="1"/>
  <c r="F274" i="1"/>
  <c r="S479" i="1"/>
  <c r="F524" i="1"/>
  <c r="AK540" i="1"/>
  <c r="X551" i="1"/>
  <c r="AV88" i="1"/>
  <c r="F105" i="1"/>
  <c r="AO18" i="1"/>
  <c r="F642" i="1"/>
  <c r="AF251" i="1"/>
  <c r="S262" i="1"/>
  <c r="S291" i="1" s="1"/>
  <c r="CF479" i="1"/>
  <c r="AW509" i="1"/>
  <c r="AW580" i="1" s="1"/>
  <c r="S423" i="1"/>
  <c r="F463" i="1"/>
  <c r="U383" i="1"/>
  <c r="F414" i="1"/>
  <c r="Q322" i="1"/>
  <c r="F592" i="1"/>
  <c r="AK189" i="1"/>
  <c r="X220" i="1"/>
  <c r="GM257" i="1"/>
  <c r="CA262" i="1" s="1"/>
  <c r="GN257" i="1"/>
  <c r="CE131" i="1"/>
  <c r="AV158" i="1"/>
  <c r="AS131" i="1"/>
  <c r="F175" i="1"/>
  <c r="S580" i="1"/>
  <c r="CF423" i="1"/>
  <c r="AW448" i="1"/>
  <c r="AW383" i="1"/>
  <c r="F398" i="1"/>
  <c r="AS30" i="1"/>
  <c r="F74" i="1"/>
  <c r="Q291" i="1"/>
  <c r="X383" i="1"/>
  <c r="F417" i="1"/>
  <c r="CE540" i="1"/>
  <c r="AV551" i="1"/>
  <c r="T322" i="1"/>
  <c r="F601" i="1"/>
  <c r="P189" i="1"/>
  <c r="F223" i="1"/>
  <c r="X131" i="1"/>
  <c r="F183" i="1"/>
  <c r="W322" i="1"/>
  <c r="F604" i="1"/>
  <c r="AV30" i="1"/>
  <c r="F62" i="1"/>
  <c r="CB326" i="1"/>
  <c r="AS352" i="1"/>
  <c r="AW158" i="1"/>
  <c r="CF131" i="1"/>
  <c r="AX609" i="1"/>
  <c r="CE423" i="1"/>
  <c r="AV448" i="1"/>
  <c r="X30" i="1"/>
  <c r="F82" i="1"/>
  <c r="X291" i="1"/>
  <c r="CD479" i="1"/>
  <c r="AU509" i="1"/>
  <c r="AS88" i="1"/>
  <c r="F117" i="1"/>
  <c r="CA383" i="1"/>
  <c r="AR392" i="1"/>
  <c r="AY326" i="1"/>
  <c r="F360" i="1"/>
  <c r="AJ251" i="1"/>
  <c r="W262" i="1"/>
  <c r="CH131" i="1"/>
  <c r="AY158" i="1"/>
  <c r="AK423" i="1"/>
  <c r="X448" i="1"/>
  <c r="P423" i="1"/>
  <c r="F451" i="1"/>
  <c r="AU383" i="1"/>
  <c r="F411" i="1"/>
  <c r="AE251" i="1"/>
  <c r="R262" i="1"/>
  <c r="U580" i="1"/>
  <c r="S189" i="1"/>
  <c r="F235" i="1"/>
  <c r="CH540" i="1"/>
  <c r="AY551" i="1"/>
  <c r="O30" i="1"/>
  <c r="F59" i="1"/>
  <c r="AQ22" i="1"/>
  <c r="F619" i="1"/>
  <c r="AQ638" i="1"/>
  <c r="CH189" i="1"/>
  <c r="AY220" i="1"/>
  <c r="Y479" i="1"/>
  <c r="F535" i="1"/>
  <c r="Y423" i="1"/>
  <c r="F474" i="1"/>
  <c r="BA251" i="1"/>
  <c r="F282" i="1"/>
  <c r="BA291" i="1"/>
  <c r="O326" i="1"/>
  <c r="F354" i="1"/>
  <c r="AT448" i="1"/>
  <c r="CC423" i="1"/>
  <c r="AR88" i="1"/>
  <c r="F127" i="1"/>
  <c r="P322" i="1"/>
  <c r="F583" i="1"/>
  <c r="BA322" i="1"/>
  <c r="F600" i="1"/>
  <c r="AY88" i="1"/>
  <c r="F108" i="1"/>
  <c r="AT189" i="1"/>
  <c r="F238" i="1"/>
  <c r="CE479" i="1"/>
  <c r="AV509" i="1"/>
  <c r="S131" i="1"/>
  <c r="F173" i="1"/>
  <c r="O131" i="1"/>
  <c r="F160" i="1"/>
  <c r="AV383" i="1"/>
  <c r="F397" i="1"/>
  <c r="AY30" i="1"/>
  <c r="F65" i="1"/>
  <c r="V479" i="1"/>
  <c r="F532" i="1"/>
  <c r="P479" i="1"/>
  <c r="F512" i="1"/>
  <c r="V26" i="1"/>
  <c r="F314" i="1"/>
  <c r="V609" i="1"/>
  <c r="AH251" i="1"/>
  <c r="U262" i="1"/>
  <c r="R322" i="1"/>
  <c r="F594" i="1"/>
  <c r="X326" i="1"/>
  <c r="F377" i="1"/>
  <c r="AZ322" i="1"/>
  <c r="F591" i="1"/>
  <c r="AW326" i="1"/>
  <c r="F358" i="1"/>
  <c r="AR352" i="1"/>
  <c r="CA326" i="1"/>
  <c r="CH479" i="1"/>
  <c r="AY509" i="1"/>
  <c r="AB423" i="1"/>
  <c r="O448" i="1"/>
  <c r="AP22" i="1"/>
  <c r="AP638" i="1"/>
  <c r="F618" i="1"/>
  <c r="BB18" i="1"/>
  <c r="F651" i="1"/>
  <c r="F106" i="1"/>
  <c r="AW88" i="1"/>
  <c r="AK479" i="1"/>
  <c r="X509" i="1"/>
  <c r="P131" i="1"/>
  <c r="F161" i="1"/>
  <c r="S540" i="1"/>
  <c r="F566" i="1"/>
  <c r="AB479" i="1"/>
  <c r="O509" i="1"/>
  <c r="O540" i="1"/>
  <c r="F553" i="1"/>
  <c r="BC18" i="1"/>
  <c r="F654" i="1"/>
  <c r="AY383" i="1"/>
  <c r="F400" i="1"/>
  <c r="AW30" i="1"/>
  <c r="F63" i="1"/>
  <c r="P540" i="1"/>
  <c r="F554" i="1"/>
  <c r="V251" i="1"/>
  <c r="F285" i="1"/>
  <c r="CF189" i="1"/>
  <c r="AW220" i="1"/>
  <c r="Y383" i="1"/>
  <c r="F418" i="1"/>
  <c r="Y131" i="1"/>
  <c r="F184" i="1"/>
  <c r="AB262" i="1"/>
  <c r="CB189" i="1"/>
  <c r="AS220" i="1"/>
  <c r="AU189" i="1"/>
  <c r="F239" i="1"/>
  <c r="Y189" i="1"/>
  <c r="F246" i="1"/>
  <c r="Y326" i="1"/>
  <c r="F378" i="1"/>
  <c r="Y580" i="1"/>
  <c r="O383" i="1"/>
  <c r="F394" i="1"/>
  <c r="O580" i="1" l="1"/>
  <c r="G16" i="2"/>
  <c r="G18" i="2" s="1"/>
  <c r="I29" i="5"/>
  <c r="AU88" i="1"/>
  <c r="F119" i="1"/>
  <c r="AU291" i="1"/>
  <c r="J1058" i="5"/>
  <c r="X88" i="1"/>
  <c r="F125" i="1"/>
  <c r="F126" i="1"/>
  <c r="Y88" i="1"/>
  <c r="CB262" i="1"/>
  <c r="CA189" i="1"/>
  <c r="AR220" i="1"/>
  <c r="AR291" i="1" s="1"/>
  <c r="J539" i="5"/>
  <c r="P539" i="5" s="1"/>
  <c r="J561" i="5" s="1"/>
  <c r="O322" i="1"/>
  <c r="F582" i="1"/>
  <c r="S26" i="1"/>
  <c r="F306" i="1"/>
  <c r="S609" i="1"/>
  <c r="CB251" i="1"/>
  <c r="AS262" i="1"/>
  <c r="AS291" i="1" s="1"/>
  <c r="AW322" i="1"/>
  <c r="F586" i="1"/>
  <c r="AQ18" i="1"/>
  <c r="F648" i="1"/>
  <c r="X26" i="1"/>
  <c r="F316" i="1"/>
  <c r="Y322" i="1"/>
  <c r="F606" i="1"/>
  <c r="AW189" i="1"/>
  <c r="F226" i="1"/>
  <c r="AP18" i="1"/>
  <c r="F647" i="1"/>
  <c r="AY479" i="1"/>
  <c r="F517" i="1"/>
  <c r="F473" i="1"/>
  <c r="X423" i="1"/>
  <c r="W251" i="1"/>
  <c r="F286" i="1"/>
  <c r="W291" i="1"/>
  <c r="AX22" i="1"/>
  <c r="AX638" i="1"/>
  <c r="F616" i="1"/>
  <c r="F556" i="1"/>
  <c r="AV540" i="1"/>
  <c r="Q26" i="1"/>
  <c r="F303" i="1"/>
  <c r="Q609" i="1"/>
  <c r="S322" i="1"/>
  <c r="F595" i="1"/>
  <c r="AT131" i="1"/>
  <c r="F176" i="1"/>
  <c r="AT291" i="1"/>
  <c r="AY423" i="1"/>
  <c r="F456" i="1"/>
  <c r="CE251" i="1"/>
  <c r="AV262" i="1"/>
  <c r="T251" i="1"/>
  <c r="F283" i="1"/>
  <c r="T291" i="1"/>
  <c r="AS383" i="1"/>
  <c r="F409" i="1"/>
  <c r="F534" i="1"/>
  <c r="X479" i="1"/>
  <c r="V22" i="1"/>
  <c r="V638" i="1"/>
  <c r="F632" i="1"/>
  <c r="AY189" i="1"/>
  <c r="F228" i="1"/>
  <c r="U322" i="1"/>
  <c r="F602" i="1"/>
  <c r="F419" i="1"/>
  <c r="AR383" i="1"/>
  <c r="S251" i="1"/>
  <c r="F277" i="1"/>
  <c r="AV189" i="1"/>
  <c r="F225" i="1"/>
  <c r="AW540" i="1"/>
  <c r="F557" i="1"/>
  <c r="F465" i="1"/>
  <c r="AS423" i="1"/>
  <c r="CH251" i="1"/>
  <c r="AY262" i="1"/>
  <c r="AY291" i="1" s="1"/>
  <c r="X251" i="1"/>
  <c r="F287" i="1"/>
  <c r="AR131" i="1"/>
  <c r="F185" i="1"/>
  <c r="AS189" i="1"/>
  <c r="F237" i="1"/>
  <c r="X580" i="1"/>
  <c r="X609" i="1" s="1"/>
  <c r="AV479" i="1"/>
  <c r="F514" i="1"/>
  <c r="AY540" i="1"/>
  <c r="F559" i="1"/>
  <c r="AU479" i="1"/>
  <c r="F528" i="1"/>
  <c r="AU580" i="1"/>
  <c r="O423" i="1"/>
  <c r="F450" i="1"/>
  <c r="F284" i="1"/>
  <c r="U251" i="1"/>
  <c r="U291" i="1"/>
  <c r="AT423" i="1"/>
  <c r="F466" i="1"/>
  <c r="AT580" i="1"/>
  <c r="BA26" i="1"/>
  <c r="F311" i="1"/>
  <c r="BA609" i="1"/>
  <c r="R251" i="1"/>
  <c r="F276" i="1"/>
  <c r="R291" i="1"/>
  <c r="AY131" i="1"/>
  <c r="F166" i="1"/>
  <c r="AY580" i="1"/>
  <c r="F453" i="1"/>
  <c r="AV423" i="1"/>
  <c r="AW131" i="1"/>
  <c r="F164" i="1"/>
  <c r="AW423" i="1"/>
  <c r="F454" i="1"/>
  <c r="CA251" i="1"/>
  <c r="AR262" i="1"/>
  <c r="AV580" i="1"/>
  <c r="CF251" i="1"/>
  <c r="AW262" i="1"/>
  <c r="AS479" i="1"/>
  <c r="F526" i="1"/>
  <c r="AR540" i="1"/>
  <c r="F578" i="1"/>
  <c r="AZ18" i="1"/>
  <c r="F649" i="1"/>
  <c r="AR479" i="1"/>
  <c r="F536" i="1"/>
  <c r="AB251" i="1"/>
  <c r="O262" i="1"/>
  <c r="O479" i="1"/>
  <c r="F511" i="1"/>
  <c r="F379" i="1"/>
  <c r="AR326" i="1"/>
  <c r="AR580" i="1"/>
  <c r="AS326" i="1"/>
  <c r="F369" i="1"/>
  <c r="AS580" i="1"/>
  <c r="F163" i="1"/>
  <c r="AV131" i="1"/>
  <c r="X189" i="1"/>
  <c r="F245" i="1"/>
  <c r="AW479" i="1"/>
  <c r="F515" i="1"/>
  <c r="X540" i="1"/>
  <c r="F576" i="1"/>
  <c r="AR30" i="1"/>
  <c r="F84" i="1"/>
  <c r="AS540" i="1"/>
  <c r="F568" i="1"/>
  <c r="P251" i="1"/>
  <c r="F265" i="1"/>
  <c r="P291" i="1"/>
  <c r="Y251" i="1"/>
  <c r="F288" i="1"/>
  <c r="Y291" i="1"/>
  <c r="AR423" i="1"/>
  <c r="F475" i="1"/>
  <c r="AU26" i="1" l="1"/>
  <c r="F310" i="1"/>
  <c r="AR189" i="1"/>
  <c r="F247" i="1"/>
  <c r="J565" i="5"/>
  <c r="J1054" i="5"/>
  <c r="X22" i="1"/>
  <c r="F634" i="1"/>
  <c r="X638" i="1"/>
  <c r="AS322" i="1"/>
  <c r="F597" i="1"/>
  <c r="AV322" i="1"/>
  <c r="F585" i="1"/>
  <c r="Y26" i="1"/>
  <c r="F317" i="1"/>
  <c r="Y609" i="1"/>
  <c r="AR26" i="1"/>
  <c r="F318" i="1"/>
  <c r="AR609" i="1"/>
  <c r="AR251" i="1"/>
  <c r="F289" i="1"/>
  <c r="AY322" i="1"/>
  <c r="F588" i="1"/>
  <c r="U26" i="1"/>
  <c r="F313" i="1"/>
  <c r="U609" i="1"/>
  <c r="AY251" i="1"/>
  <c r="F270" i="1"/>
  <c r="AS251" i="1"/>
  <c r="F279" i="1"/>
  <c r="AT322" i="1"/>
  <c r="F598" i="1"/>
  <c r="AX18" i="1"/>
  <c r="F645" i="1"/>
  <c r="AY26" i="1"/>
  <c r="F299" i="1"/>
  <c r="AY609" i="1"/>
  <c r="P26" i="1"/>
  <c r="F294" i="1"/>
  <c r="P609" i="1"/>
  <c r="F268" i="1"/>
  <c r="AW251" i="1"/>
  <c r="AW291" i="1"/>
  <c r="X322" i="1"/>
  <c r="F605" i="1"/>
  <c r="V18" i="1"/>
  <c r="F661" i="1"/>
  <c r="AR322" i="1"/>
  <c r="F607" i="1"/>
  <c r="BA22" i="1"/>
  <c r="F629" i="1"/>
  <c r="BA638" i="1"/>
  <c r="AU322" i="1"/>
  <c r="F599" i="1"/>
  <c r="AU609" i="1"/>
  <c r="AV251" i="1"/>
  <c r="F267" i="1"/>
  <c r="AV291" i="1"/>
  <c r="AT26" i="1"/>
  <c r="F309" i="1"/>
  <c r="AT609" i="1"/>
  <c r="S22" i="1"/>
  <c r="S638" i="1"/>
  <c r="F624" i="1"/>
  <c r="F264" i="1"/>
  <c r="O251" i="1"/>
  <c r="O291" i="1"/>
  <c r="R26" i="1"/>
  <c r="F305" i="1"/>
  <c r="R609" i="1"/>
  <c r="T26" i="1"/>
  <c r="F312" i="1"/>
  <c r="T609" i="1"/>
  <c r="Q22" i="1"/>
  <c r="Q638" i="1"/>
  <c r="F621" i="1"/>
  <c r="W26" i="1"/>
  <c r="F315" i="1"/>
  <c r="W609" i="1"/>
  <c r="AS26" i="1"/>
  <c r="F308" i="1"/>
  <c r="AS609" i="1"/>
  <c r="J16" i="2" l="1"/>
  <c r="J18" i="2" s="1"/>
  <c r="Q18" i="1"/>
  <c r="F650" i="1"/>
  <c r="O26" i="1"/>
  <c r="F293" i="1"/>
  <c r="O609" i="1"/>
  <c r="AU22" i="1"/>
  <c r="AU638" i="1"/>
  <c r="F628" i="1"/>
  <c r="AS22" i="1"/>
  <c r="AS638" i="1"/>
  <c r="F626" i="1"/>
  <c r="R22" i="1"/>
  <c r="R638" i="1"/>
  <c r="F623" i="1"/>
  <c r="I32" i="5" s="1"/>
  <c r="AV26" i="1"/>
  <c r="F296" i="1"/>
  <c r="AV609" i="1"/>
  <c r="U22" i="1"/>
  <c r="U638" i="1"/>
  <c r="F631" i="1"/>
  <c r="I31" i="5" s="1"/>
  <c r="G31" i="5" s="1"/>
  <c r="AT22" i="1"/>
  <c r="F627" i="1"/>
  <c r="AT638" i="1"/>
  <c r="X18" i="1"/>
  <c r="F663" i="1"/>
  <c r="T22" i="1"/>
  <c r="F630" i="1"/>
  <c r="T638" i="1"/>
  <c r="AY22" i="1"/>
  <c r="F617" i="1"/>
  <c r="AY638" i="1"/>
  <c r="BA18" i="1"/>
  <c r="F658" i="1"/>
  <c r="P22" i="1"/>
  <c r="P638" i="1"/>
  <c r="F612" i="1"/>
  <c r="Y22" i="1"/>
  <c r="Y638" i="1"/>
  <c r="F635" i="1"/>
  <c r="W22" i="1"/>
  <c r="W638" i="1"/>
  <c r="F633" i="1"/>
  <c r="S18" i="1"/>
  <c r="F653" i="1"/>
  <c r="AW26" i="1"/>
  <c r="F297" i="1"/>
  <c r="AW609" i="1"/>
  <c r="AR22" i="1"/>
  <c r="AR638" i="1"/>
  <c r="F636" i="1"/>
  <c r="I26" i="5" s="1"/>
  <c r="H16" i="2" l="1"/>
  <c r="H18" i="2" s="1"/>
  <c r="I30" i="5"/>
  <c r="F16" i="2"/>
  <c r="F18" i="2" s="1"/>
  <c r="I28" i="5"/>
  <c r="E16" i="2"/>
  <c r="I27" i="5"/>
  <c r="AR18" i="1"/>
  <c r="F665" i="1"/>
  <c r="F666" i="1" s="1"/>
  <c r="J1060" i="5" s="1"/>
  <c r="W18" i="1"/>
  <c r="F662" i="1"/>
  <c r="AV22" i="1"/>
  <c r="AV638" i="1"/>
  <c r="F614" i="1"/>
  <c r="R18" i="1"/>
  <c r="F652" i="1"/>
  <c r="O22" i="1"/>
  <c r="O638" i="1"/>
  <c r="F611" i="1"/>
  <c r="T18" i="1"/>
  <c r="F659" i="1"/>
  <c r="AW22" i="1"/>
  <c r="AW638" i="1"/>
  <c r="F615" i="1"/>
  <c r="P18" i="1"/>
  <c r="F641" i="1"/>
  <c r="AY18" i="1"/>
  <c r="F646" i="1"/>
  <c r="AT18" i="1"/>
  <c r="F656" i="1"/>
  <c r="U18" i="1"/>
  <c r="F660" i="1"/>
  <c r="I16" i="2"/>
  <c r="I18" i="2" s="1"/>
  <c r="E18" i="2"/>
  <c r="AU18" i="1"/>
  <c r="F657" i="1"/>
  <c r="Y18" i="1"/>
  <c r="F664" i="1"/>
  <c r="AS18" i="1"/>
  <c r="F655" i="1"/>
  <c r="AW18" i="1" l="1"/>
  <c r="F644" i="1"/>
  <c r="O18" i="1"/>
  <c r="F640" i="1"/>
  <c r="AV18" i="1"/>
  <c r="F643" i="1"/>
  <c r="F667" i="1"/>
  <c r="F668" i="1" l="1"/>
  <c r="J1062" i="5" s="1"/>
  <c r="J1061" i="5"/>
</calcChain>
</file>

<file path=xl/sharedStrings.xml><?xml version="1.0" encoding="utf-8"?>
<sst xmlns="http://schemas.openxmlformats.org/spreadsheetml/2006/main" count="20645" uniqueCount="1306">
  <si>
    <t>Smeta.RU Flash  (495) 974-1589</t>
  </si>
  <si>
    <t>_PS_</t>
  </si>
  <si>
    <t>Smeta.RU Flash</t>
  </si>
  <si>
    <t/>
  </si>
  <si>
    <t>№229-25.08.19 К ТЕР Смета на отделочные работы (Дима Скобликов)</t>
  </si>
  <si>
    <t>Сметные нормы списания</t>
  </si>
  <si>
    <t>Коды ценников</t>
  </si>
  <si>
    <t>ТСНБ-2001</t>
  </si>
  <si>
    <t>ТР для Версии 10: Центральные регионы (с уч. п-ма 2536-ИП/12/ГС от 27.11.12, 01/57049-ЮЛ от 27.04.2018) от 14.03.2019 г</t>
  </si>
  <si>
    <t>ТСНБ-2001 Московской области (редакция 2014 г версия 15.0)</t>
  </si>
  <si>
    <t>Поправки  для ГСН 2017 от 31.03.2017 г</t>
  </si>
  <si>
    <t>Новый раздел</t>
  </si>
  <si>
    <t>Помещение №1</t>
  </si>
  <si>
    <t>Новый подраздел</t>
  </si>
  <si>
    <t>Перегородки</t>
  </si>
  <si>
    <t>1</t>
  </si>
  <si>
    <t>10-05-002-1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</si>
  <si>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глухих</t>
  </si>
  <si>
    <t>100 м2 перегородок (за вычетом проемов)</t>
  </si>
  <si>
    <t>ТЕР Московской обл., 10-05-002-1, приказ Минстроя России №675/пр от 28.02.2017 № 260/пр</t>
  </si>
  <si>
    <t>)*1,25</t>
  </si>
  <si>
    <t>)*1,15</t>
  </si>
  <si>
    <t>Общестроительные работы</t>
  </si>
  <si>
    <t>Деревянные конструкции</t>
  </si>
  <si>
    <t>ФЕР-10</t>
  </si>
  <si>
    <t>Поправка: МДС 81-35.2004, п.4.7</t>
  </si>
  <si>
    <t>*0,9</t>
  </si>
  <si>
    <t>*0,85</t>
  </si>
  <si>
    <t>1,1</t>
  </si>
  <si>
    <t>104-0099</t>
  </si>
  <si>
    <t>Плиты минераловатные «Лайт-Баттс» ROCKWOOL, толщина 50 мм</t>
  </si>
  <si>
    <t>м2</t>
  </si>
  <si>
    <t>ТССЦ Московской обл., 104-0099, приказ Минстроя России №675/пр от 28.02.2017 № 254/пр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</si>
  <si>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</si>
  <si>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</si>
  <si>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</si>
  <si>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1,2</t>
  </si>
  <si>
    <t>101-2509</t>
  </si>
  <si>
    <t>Листы гипсокартонные ГКЛ 12,5 мм</t>
  </si>
  <si>
    <t>ТССЦ Московской обл., 101-2509, приказ Минстроя России №675/пр от 28.02.2017 № 254/пр</t>
  </si>
  <si>
    <t>1,3</t>
  </si>
  <si>
    <t>101-2512</t>
  </si>
  <si>
    <t>Листы гипсокартонные ГКЛВ 12,5 мм</t>
  </si>
  <si>
    <t>ТССЦ Московской обл., 101-2512, приказ Минстроя России №675/пр от 28.02.2017 № 254/пр</t>
  </si>
  <si>
    <t>2</t>
  </si>
  <si>
    <t>11-01-018-3</t>
  </si>
  <si>
    <t>прим. Установка жилок алюминиевых в мозаичные покрытия</t>
  </si>
  <si>
    <t>100 м жилок</t>
  </si>
  <si>
    <t>ТЕР Московской обл., 11-01-018-3, приказ Минстроя России №675/пр от 28.02.2017 № 260/пр</t>
  </si>
  <si>
    <t>Полы</t>
  </si>
  <si>
    <t>ФЕР-11</t>
  </si>
  <si>
    <t>3</t>
  </si>
  <si>
    <t>09-03-046-1</t>
  </si>
  <si>
    <t>Монтаж перегородок из алюминиевых сплавов сборно-разборных с остеклением</t>
  </si>
  <si>
    <t>100 м2</t>
  </si>
  <si>
    <t>ТЕР Московской обл., 09-03-046-1, приказ Минстроя России №675/пр от 28.02.2017 № 260/пр</t>
  </si>
  <si>
    <t>Металлические конструкции</t>
  </si>
  <si>
    <t>ФЕР-09</t>
  </si>
  <si>
    <t>3,1</t>
  </si>
  <si>
    <t>101-5296</t>
  </si>
  <si>
    <t>Стекло армированное листовое, гладкое, бесцветное, размером 1300х1600 мм, толщиной 5,5 мм</t>
  </si>
  <si>
    <t>ТССЦ Московской обл., 101-5296, приказ Минстроя России №675/пр от 28.02.2017 № 254/пр</t>
  </si>
  <si>
    <t>4</t>
  </si>
  <si>
    <t>20-02-002-2</t>
  </si>
  <si>
    <t>Жалюзи_Установка решеток жалюзийных площадью в свету до 1,0 м2</t>
  </si>
  <si>
    <t>1 решетка</t>
  </si>
  <si>
    <t>ТЕР Московской обл., 20-02-002-2, приказ Минстроя России №675/пр от 28.02.2017 № 260/пр</t>
  </si>
  <si>
    <t>Вентиляция и кондиционирование</t>
  </si>
  <si>
    <t>ФЕР-20</t>
  </si>
  <si>
    <t>4,1</t>
  </si>
  <si>
    <t>301-4227</t>
  </si>
  <si>
    <t>Решетки жалюзийные регулируемые из алюминиевого профиля с порошковым покрытием марки РВ-1, размером 1000х1000 мм</t>
  </si>
  <si>
    <t>шт.</t>
  </si>
  <si>
    <t>ТССЦ Московской обл., 301-4227, приказ Минстроя России №675/пр от 28.02.2017 № 256/пр</t>
  </si>
  <si>
    <t>5</t>
  </si>
  <si>
    <t>10-01-039-3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</si>
  <si>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</si>
  <si>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100 м2 проемов</t>
  </si>
  <si>
    <t>ТЕР Московской обл., 10-01-039-3, приказ Минстроя России №675/пр от 28.02.2017 № 260/пр</t>
  </si>
  <si>
    <t>5,1</t>
  </si>
  <si>
    <t>203-0205</t>
  </si>
  <si>
    <t>Блоки дверные двупольные с полотном глухим ДГ 21-13, площадь 2,63 м2</t>
  </si>
  <si>
    <t>ТССЦ Московской обл., 203-0205, приказ Минстроя России №675/пр от 28.02.2017 № 255/пр</t>
  </si>
  <si>
    <t>5,2</t>
  </si>
  <si>
    <t>203-8142</t>
  </si>
  <si>
    <t>Блоки дверные из натурального массива дуба (коробка, полотно глухое, наличники, фурнитура)</t>
  </si>
  <si>
    <t>ТССЦ Московской обл., 203-8142, приказ Минстроя России №675/пр от 28.02.2017 № 255/пр</t>
  </si>
  <si>
    <t>6</t>
  </si>
  <si>
    <t>09-04-012-1</t>
  </si>
  <si>
    <t>Установка металлических дверных блоков в готовые проемы</t>
  </si>
  <si>
    <t>1 м2 проема</t>
  </si>
  <si>
    <t>ТЕР Московской обл., 09-04-012-1, приказ Минстроя России №675/пр от 28.02.2017 № 260/пр</t>
  </si>
  <si>
    <t>6,1</t>
  </si>
  <si>
    <t>301-4190</t>
  </si>
  <si>
    <t>Решетки жалюзийные регулируемые из алюминиевого профиля с порошковым покрытием марки РВ-1, размером 900х700 мм</t>
  </si>
  <si>
    <t>ТССЦ Московской обл., 301-4190, приказ Минстроя России №675/пр от 28.02.2017 № 256/пр</t>
  </si>
  <si>
    <t>6,2</t>
  </si>
  <si>
    <t>206-0247</t>
  </si>
  <si>
    <t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t>
  </si>
  <si>
    <t>ТССЦ Московской обл., 206-0247, приказ Минстроя России №675/пр от 28.02.2017 № 255/пр</t>
  </si>
  <si>
    <t>6,3</t>
  </si>
  <si>
    <t>101-0951</t>
  </si>
  <si>
    <t>Замок врезной оцинкованный с цилиндровым механизмом из латуни</t>
  </si>
  <si>
    <t>компл.</t>
  </si>
  <si>
    <t>ТССЦ Московской обл., 101-0951, приказ Минстроя России №675/пр от 28.02.2017 № 254/пр</t>
  </si>
  <si>
    <t>7</t>
  </si>
  <si>
    <t>15-04-027-5</t>
  </si>
  <si>
    <t>прим. Третья шпатлевка при высококачественной окраске по штукатурке и сборным конструкциям стен, подготовленных под окраску</t>
  </si>
  <si>
    <t>100 м2 окрашиваемой поверхности</t>
  </si>
  <si>
    <t>ТЕР Московской обл., 15-04-027-5, приказ Минстроя России №675/пр от 28.02.2017 № 260/пр</t>
  </si>
  <si>
    <t>Отделочные работы</t>
  </si>
  <si>
    <t>ФЕР-15</t>
  </si>
  <si>
    <t>8</t>
  </si>
  <si>
    <t>15-04-006-3</t>
  </si>
  <si>
    <t>Покрытие поверхностей грунтовкой глубокого проникновения за 1 раз стен</t>
  </si>
  <si>
    <t>100 м2 покрытия</t>
  </si>
  <si>
    <t>ТЕР Московской обл., 15-04-006-3, приказ Минстроя России №675/пр от 28.02.2017 № 260/пр</t>
  </si>
  <si>
    <t>8,1</t>
  </si>
  <si>
    <t>101-2416</t>
  </si>
  <si>
    <t>Грунтовка: "Бетоконтакт", КНАУФ</t>
  </si>
  <si>
    <t>кг</t>
  </si>
  <si>
    <t>ТССЦ-2001 Московской области, 101-2416, протокол от 24.05.2017 г. № 5</t>
  </si>
  <si>
    <t>9</t>
  </si>
  <si>
    <t>61-1-9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</si>
  <si>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</si>
  <si>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100 м2 поверхности</t>
  </si>
  <si>
    <t>ТЕРр Московской обл., 61-1-9, приказ Минстроя России №675/пр от 28.02.2017 № 263/пр</t>
  </si>
  <si>
    <t>Ремонтно-строительные работы</t>
  </si>
  <si>
    <t>Штукатрурные работы</t>
  </si>
  <si>
    <t>рФЕР-61</t>
  </si>
  <si>
    <t>9,1</t>
  </si>
  <si>
    <t>101-3171</t>
  </si>
  <si>
    <t>Шпатлевка Ветонит LR</t>
  </si>
  <si>
    <t>т</t>
  </si>
  <si>
    <t>ТССЦ Московской обл., 101-3171, приказ Минстроя России №675/пр от 28.02.2017 № 254/пр</t>
  </si>
  <si>
    <t>10</t>
  </si>
  <si>
    <t>15-04-007-3</t>
  </si>
  <si>
    <t>Окраска водно-дисперсионными акриловыми составами улучшенная по сборным конструкциям стен, подготовленным под окраску</t>
  </si>
  <si>
    <t>ТЕР Московской обл., 15-04-007-3, приказ Минстроя России №675/пр от 28.02.2017 № 260/пр</t>
  </si>
  <si>
    <t>11</t>
  </si>
  <si>
    <t>15-01-019-1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</si>
  <si>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t>
  </si>
  <si>
    <t>100 м2 поверхности облицовки</t>
  </si>
  <si>
    <t>ТЕР Московской обл., 15-01-019-1, приказ Минстроя России №675/пр от 28.02.2017 № 260/пр</t>
  </si>
  <si>
    <t>12</t>
  </si>
  <si>
    <t>10-05-001-1</t>
  </si>
  <si>
    <t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глухих // короб для скрытия труб</t>
  </si>
  <si>
    <t>ТЕР Московской обл., 10-05-001-1, приказ Минстроя России №675/пр от 28.02.2017 № 260/пр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</si>
  <si>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</si>
  <si>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</si>
  <si>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</si>
  <si>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</si>
  <si>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</si>
  <si>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</si>
  <si>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</si>
  <si>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</si>
  <si>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</si>
  <si>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</si>
  <si>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</si>
  <si>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</si>
  <si>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</si>
  <si>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</si>
  <si>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</si>
  <si>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</si>
  <si>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</si>
  <si>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</si>
  <si>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</si>
  <si>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</si>
  <si>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</si>
  <si>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</si>
  <si>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</si>
  <si>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</si>
  <si>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</si>
  <si>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</si>
  <si>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</si>
  <si>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</si>
  <si>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</si>
  <si>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</si>
  <si>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</si>
  <si>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</si>
  <si>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</si>
  <si>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</si>
  <si>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</si>
  <si>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</si>
  <si>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</si>
  <si>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</si>
  <si>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</si>
  <si>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</si>
  <si>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</si>
  <si>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</si>
  <si>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</si>
  <si>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</si>
  <si>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</si>
  <si>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</si>
  <si>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</si>
  <si>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</si>
  <si>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</si>
  <si>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</si>
  <si>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</si>
  <si>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</si>
  <si>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Потолки</t>
  </si>
  <si>
    <t>13</t>
  </si>
  <si>
    <t>09-03-047-1</t>
  </si>
  <si>
    <t>Монтаж каркасов подвесных потолков с подвесками и деталями крепления</t>
  </si>
  <si>
    <t>1 т конструкций</t>
  </si>
  <si>
    <t>ТЕР Московской обл., 09-03-047-1, приказ Минстроя России №675/пр от 28.02.2017 № 260/пр</t>
  </si>
  <si>
    <t>13,1</t>
  </si>
  <si>
    <t>201-0587</t>
  </si>
  <si>
    <t>Каркасы подвесных потолков с подвесками и деталями крепления</t>
  </si>
  <si>
    <t>ТССЦ Московской обл., 201-0587, приказ Минстроя России №675/пр от 28.02.2017 № 255/пр</t>
  </si>
  <si>
    <t>14</t>
  </si>
  <si>
    <t>15-01-047-15</t>
  </si>
  <si>
    <t>Устройство подвесных потолков типа &lt;Армстронг&gt; по каркасу из оцинкованного профиля</t>
  </si>
  <si>
    <t>ТЕР Московской обл., 15-01-047-15, приказ Минстроя России №675/пр от 28.02.2017 № 260/пр</t>
  </si>
  <si>
    <t>15</t>
  </si>
  <si>
    <t>Грильято_Устройство подвесных потолков типа &lt;Армстронг&gt; по каркасу из оцинкованного профиля</t>
  </si>
  <si>
    <t>15,1</t>
  </si>
  <si>
    <t>101-2414</t>
  </si>
  <si>
    <t>Панели потолочные с комплектующими «Армстронг»</t>
  </si>
  <si>
    <t>ТССЦ Московской обл., 101-2414, приказ Минстроя России №675/пр от 28.02.2017 № 254/пр</t>
  </si>
  <si>
    <t>15,2</t>
  </si>
  <si>
    <t>Цена поставщика</t>
  </si>
  <si>
    <t>Потолок Грильято</t>
  </si>
  <si>
    <t>Строка по умолчанию</t>
  </si>
  <si>
    <t>Прочие работы</t>
  </si>
  <si>
    <t>по умолчанию</t>
  </si>
  <si>
    <t>[480 / 1,2] +  2% Трансп</t>
  </si>
  <si>
    <t>16</t>
  </si>
  <si>
    <t>10-05-011-1</t>
  </si>
  <si>
    <t>Устройство подвесных потолков из гипсокартонных листов (ГКЛ) по системе «КНАУФ» двухуровневых (П 112)</t>
  </si>
  <si>
    <t>100 м2 потолка</t>
  </si>
  <si>
    <t>ТЕР Московской обл., 10-05-011-1, приказ Минстроя России №675/пр от 28.02.2017 № 260/пр</t>
  </si>
  <si>
    <t>16,1</t>
  </si>
  <si>
    <t>201-0819</t>
  </si>
  <si>
    <t>Тяга подвеса 500 мм</t>
  </si>
  <si>
    <t>100 шт.</t>
  </si>
  <si>
    <t>ТССЦ Московской обл., 201-0819, приказ Минстроя России №675/пр от 28.02.2017 № 255/пр</t>
  </si>
  <si>
    <t>17</t>
  </si>
  <si>
    <t>15-04-007-4</t>
  </si>
  <si>
    <t>Окраска водно-дисперсионными акриловыми составами улучшенная по сборным конструкциям потолков, подготовленным под окраску</t>
  </si>
  <si>
    <t>ТЕР Московской обл., 15-04-007-4, приказ Минстроя России №675/пр от 28.02.2017 № 260/пр</t>
  </si>
  <si>
    <t>Электромонтажные работы</t>
  </si>
  <si>
    <t>18</t>
  </si>
  <si>
    <t>69-3-3</t>
  </si>
  <si>
    <t>прим. Прорезка отверстий для водогазопроводных и чугунных трубопроводов в деревянных перегородках оштукатуренных</t>
  </si>
  <si>
    <t>100 отверстий</t>
  </si>
  <si>
    <t>ТЕРр Московской обл., 69-3-3, приказ Минстроя России №675/пр от 28.02.2017 № 263/пр</t>
  </si>
  <si>
    <t>Прочие ремонтно-строительные работы</t>
  </si>
  <si>
    <t>рФЕР-69</t>
  </si>
  <si>
    <t>18,1</t>
  </si>
  <si>
    <t>509-9900</t>
  </si>
  <si>
    <t>Строительный мусор</t>
  </si>
  <si>
    <t>ТССЦ Московской обл., 509-9900, приказ Минстроя России №675/пр от 28.02.2017 № 258/пр</t>
  </si>
  <si>
    <t>Материалы монтажные</t>
  </si>
  <si>
    <t>Материалы и конструкции ( монтажные )  по ценникам и каталогам</t>
  </si>
  <si>
    <t>ФССЦм</t>
  </si>
  <si>
    <t>19</t>
  </si>
  <si>
    <t>м08-02-390-2</t>
  </si>
  <si>
    <t>Короба пластмассовые шириной до 63 мм</t>
  </si>
  <si>
    <t>100 м</t>
  </si>
  <si>
    <t>ТЕРм Московской обл., м08-02-390-2, приказ Минстроя России №675/пр от 28.02.2017 № 259/пр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</si>
  <si>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</si>
  <si>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</si>
  <si>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</si>
  <si>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19,1</t>
  </si>
  <si>
    <t>509-1845</t>
  </si>
  <si>
    <t>Кабель-канал (короб) "Legrand" 50х100 мм</t>
  </si>
  <si>
    <t>ТССЦ Московской обл., 509-1845, приказ Минстроя России №675/пр от 28.02.2017 № 258/пр</t>
  </si>
  <si>
    <t>20</t>
  </si>
  <si>
    <t>503-0606</t>
  </si>
  <si>
    <t>Коробка для установки розеток и выключателей скрытой проводки</t>
  </si>
  <si>
    <t>1000 шт.</t>
  </si>
  <si>
    <t>ТССЦ Московской обл., 503-0606, приказ Минстроя России №675/пр от 28.02.2017 № 258/пр</t>
  </si>
  <si>
    <t>21</t>
  </si>
  <si>
    <t>м08-02-390-1</t>
  </si>
  <si>
    <t>Короба пластмассовые шириной до 40 мм</t>
  </si>
  <si>
    <t>ТЕРм Московской обл., м08-02-390-1, приказ Минстроя России №675/пр от 28.02.2017 № 259/пр</t>
  </si>
  <si>
    <t>21,1</t>
  </si>
  <si>
    <t>509-1841</t>
  </si>
  <si>
    <t>Кабель-канал (короб) "Legrand" 20х12,5 мм</t>
  </si>
  <si>
    <t>ТССЦ Московской обл., 509-1841, приказ Минстроя России №675/пр от 28.02.2017 № 258/пр</t>
  </si>
  <si>
    <t>22</t>
  </si>
  <si>
    <t>м08-02-409-1</t>
  </si>
  <si>
    <t>Труба винипластовая по установленным конструкциям, по стенам и колоннам с креплением скобами, диаметр до 25 мм</t>
  </si>
  <si>
    <t>ТЕРм Московской обл., м08-02-409-1, приказ Минстроя России №675/пр от 28.02.2017 № 259/пр</t>
  </si>
  <si>
    <t>22,1</t>
  </si>
  <si>
    <t>103-2412</t>
  </si>
  <si>
    <t>Трубы гибкие гофрированные легкие из самозатухающего ПВХ (IP55) серии FL, с зондом, диаметром 16 мм</t>
  </si>
  <si>
    <t>10 м</t>
  </si>
  <si>
    <t>ТССЦ Московской обл., 103-2412, приказ Минстроя России №675/пр от 28.02.2017 № 254/пр</t>
  </si>
  <si>
    <t>22,2</t>
  </si>
  <si>
    <t>103-1177</t>
  </si>
  <si>
    <t>Клипса для крепежа гофротрубы, диаметром 16 мм</t>
  </si>
  <si>
    <t>10 шт.</t>
  </si>
  <si>
    <t>ТССЦ Московской обл., 103-1177, приказ Минстроя России №675/пр от 28.02.2017 № 254/пр</t>
  </si>
  <si>
    <t>23</t>
  </si>
  <si>
    <t>м08-02-412-2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</si>
  <si>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</si>
  <si>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ТЕРм Московской обл., м08-02-412-2, приказ Минстроя России №675/пр от 28.02.2017 № 259/пр</t>
  </si>
  <si>
    <t>24</t>
  </si>
  <si>
    <t>м08-02-399-1</t>
  </si>
  <si>
    <t>Провод в коробах, сечением до 6 мм2</t>
  </si>
  <si>
    <t>ТЕРм Московской обл., м08-02-399-1, приказ Минстроя России №675/пр от 28.02.2017 № 259/пр</t>
  </si>
  <si>
    <t>25</t>
  </si>
  <si>
    <t>502-0516</t>
  </si>
  <si>
    <t>Провода силовые для электрических установок на напряжение до 450 В с медной жилой марки ПВ3, сечением 2,5 мм2</t>
  </si>
  <si>
    <t>1000 м</t>
  </si>
  <si>
    <t>ТССЦ Московской обл., 502-0516, приказ Минстроя России №675/пр от 28.02.2017 № 258/пр</t>
  </si>
  <si>
    <t>1000 М</t>
  </si>
  <si>
    <t>26</t>
  </si>
  <si>
    <t>м08-03-591-9</t>
  </si>
  <si>
    <t>Розетка штепсельная утопленного типа при скрытой проводке</t>
  </si>
  <si>
    <t>ТЕРм Московской обл., м08-03-591-9, приказ Минстроя России №675/пр от 28.02.2017 № 259/пр</t>
  </si>
  <si>
    <t>26,1</t>
  </si>
  <si>
    <t>503-0695</t>
  </si>
  <si>
    <t>Розетка штепсельная Mosaic с заземляющим контактом</t>
  </si>
  <si>
    <t>ТССЦ Московской обл., 503-0695, приказ Минстроя России №675/пр от 28.02.2017 № 258/пр</t>
  </si>
  <si>
    <t>27</t>
  </si>
  <si>
    <t>м08-03-591-2</t>
  </si>
  <si>
    <t>Выключатель одноклавишный утопленного типа при скрытой проводке</t>
  </si>
  <si>
    <t>ТЕРм Московской обл., м08-03-591-2, приказ Минстроя России №675/пр от 28.02.2017 № 259/пр</t>
  </si>
  <si>
    <t>27,1</t>
  </si>
  <si>
    <t>509-4583</t>
  </si>
  <si>
    <t>Выключатель одноклавишный для скрытой проводки серии "Прима", марка С16-053 с подсветкой, цвет белый</t>
  </si>
  <si>
    <t>ТССЦ Московской обл., 509-4583, приказ Минстроя России №675/пр от 28.02.2017 № 258/пр</t>
  </si>
  <si>
    <t>28</t>
  </si>
  <si>
    <t>м08-03-591-5</t>
  </si>
  <si>
    <t>Выключатель двухклавишный утопленного типа при скрытой проводке</t>
  </si>
  <si>
    <t>ТЕРм Московской обл., м08-03-591-5, приказ Минстроя России №675/пр от 28.02.2017 № 259/пр</t>
  </si>
  <si>
    <t>28,1</t>
  </si>
  <si>
    <t>509-4601</t>
  </si>
  <si>
    <t>Выключатель двухклавишный для скрытой проводки серии "Прима", марка С56-039-с с подсветкой, цвет белый</t>
  </si>
  <si>
    <t>ТССЦ Московской обл., 509-4601, приказ Минстроя России №675/пр от 28.02.2017 № 258/пр</t>
  </si>
  <si>
    <t>29</t>
  </si>
  <si>
    <t>м08-03-594-14</t>
  </si>
  <si>
    <t>Светильник в подвесных потолках, устанавливаемый на профиле, количество ламп в светильнике до 4</t>
  </si>
  <si>
    <t>ТЕРм Московской обл., м08-03-594-14, приказ Минстроя России №675/пр от 28.02.2017 № 259/пр</t>
  </si>
  <si>
    <t>29,1</t>
  </si>
  <si>
    <t>509-2370</t>
  </si>
  <si>
    <t>Светильники люминесцентные с зеркальной экранирующей решеткой потолочные типа ARS/S 436 с ЭПРА // светодиодные</t>
  </si>
  <si>
    <t>ТССЦ Московской обл., 509-2370, приказ Минстроя России №675/пр от 28.02.2017 № 258/пр</t>
  </si>
  <si>
    <t>30</t>
  </si>
  <si>
    <t>м08-03-574-1</t>
  </si>
  <si>
    <t>Разводка по устройствам и подключение жил кабелей или проводов сечением до 10 мм2</t>
  </si>
  <si>
    <t>100 жил</t>
  </si>
  <si>
    <t>ТЕРм Московской обл., м08-03-574-1, приказ Минстроя России №675/пр от 28.02.2017 № 259/пр</t>
  </si>
  <si>
    <t>31</t>
  </si>
  <si>
    <t>м08-03-593-19</t>
  </si>
  <si>
    <t>Светильник в подвесных потолках</t>
  </si>
  <si>
    <t>ТЕРм Московской обл., м08-03-593-19, приказ Минстроя России №675/пр от 28.02.2017 № 259/пр</t>
  </si>
  <si>
    <t>31,1</t>
  </si>
  <si>
    <t>509-1338</t>
  </si>
  <si>
    <t>Светильник точечный марки AMBER 50 2 05 R50, неповоротный, с накладным стеклом, хром</t>
  </si>
  <si>
    <t>ТССЦ Московской обл., 509-1338, приказ Минстроя России №675/пр от 28.02.2017 № 258/пр</t>
  </si>
  <si>
    <t>занесена вручную</t>
  </si>
  <si>
    <t>Сантехнические работы</t>
  </si>
  <si>
    <t>32</t>
  </si>
  <si>
    <t>Прорезка отверстий для водогазопроводных и чугунных трубопроводов в деревянных перегородках оштукатуренных</t>
  </si>
  <si>
    <t>32,1</t>
  </si>
  <si>
    <t>33</t>
  </si>
  <si>
    <t>16-02-002-1</t>
  </si>
  <si>
    <t>Прокладка трубопроводов водоснабжения из стальных водогазопроводных оцинкованных труб диаметром 15 мм</t>
  </si>
  <si>
    <t>100 м трубопровода</t>
  </si>
  <si>
    <t>ТЕР Московской обл., 16-02-002-1, приказ Минстроя России №675/пр от 28.02.2017 № 260/пр</t>
  </si>
  <si>
    <t>Трубопроводы внутренние</t>
  </si>
  <si>
    <t>ФЕР-16</t>
  </si>
  <si>
    <t>33,1</t>
  </si>
  <si>
    <t>302-0062</t>
  </si>
  <si>
    <t>Кран шаровый муфтовый Valtec для воды диаметром 15 мм, тип в/в</t>
  </si>
  <si>
    <t>ТССЦ Московской обл., 302-0062, приказ Минстроя России №675/пр от 28.02.2017 № 256/пр</t>
  </si>
  <si>
    <t>34</t>
  </si>
  <si>
    <t>16-04-001-2</t>
  </si>
  <si>
    <t>Прокладка трубопроводов канализации из полиэтиленовых труб высокой плотности диаметром 110 мм</t>
  </si>
  <si>
    <t>ТЕР Московской обл., 16-04-001-2, приказ Минстроя России №675/пр от 28.02.2017 № 260/пр</t>
  </si>
  <si>
    <t>35</t>
  </si>
  <si>
    <t>16-04-001-1</t>
  </si>
  <si>
    <t>Прокладка трубопроводов канализации из полиэтиленовых труб высокой плотности диаметром 50 мм</t>
  </si>
  <si>
    <t>ТЕР Московской обл., 16-04-001-1, приказ Минстроя России №675/пр от 28.02.2017 № 260/пр</t>
  </si>
  <si>
    <t>36</t>
  </si>
  <si>
    <t>16-07-005-1</t>
  </si>
  <si>
    <t>Гидравлическое испытание трубопроводов систем отопления, водопровода и горячего водоснабжения диаметром до 50 мм</t>
  </si>
  <si>
    <t>ТЕР Московской обл., 16-07-005-1, приказ Минстроя России №675/пр от 28.02.2017 № 260/пр</t>
  </si>
  <si>
    <t>37</t>
  </si>
  <si>
    <t>16-07-003-6</t>
  </si>
  <si>
    <t>Врезка в действующие внутренние сети трубопроводов отопления и водоснабжения диаметром 50 мм</t>
  </si>
  <si>
    <t>1 врезка</t>
  </si>
  <si>
    <t>ТЕР Московской обл., 16-07-003-6, приказ Минстроя России №675/пр от 28.02.2017 № 260/пр</t>
  </si>
  <si>
    <t>38</t>
  </si>
  <si>
    <t>16-07-004-2</t>
  </si>
  <si>
    <t>Врезка в действующие внутренние сети трубопроводов канализации диаметром 100 мм</t>
  </si>
  <si>
    <t>ТЕР Московской обл., 16-07-004-2, приказ Минстроя России №675/пр от 28.02.2017 № 260/пр</t>
  </si>
  <si>
    <t>39</t>
  </si>
  <si>
    <t>17-01-003-1</t>
  </si>
  <si>
    <t>Установка унитазов с бачком непосредственно присоединенным</t>
  </si>
  <si>
    <t>10 компл.</t>
  </si>
  <si>
    <t>ТЕР Московской обл., 17-01-003-1, приказ Минстроя России №675/пр от 28.02.2017 № 260/пр</t>
  </si>
  <si>
    <t>Водопровод и канализация - внутренние устройства</t>
  </si>
  <si>
    <t>ФЕР-17</t>
  </si>
  <si>
    <t>39,1</t>
  </si>
  <si>
    <t>301-1521</t>
  </si>
  <si>
    <t>Унитаз-компакт «Комфорт»</t>
  </si>
  <si>
    <t>ТССЦ Московской обл., 301-1521, приказ Минстроя России №675/пр от 28.02.2017 № 256/пр</t>
  </si>
  <si>
    <t>39,2</t>
  </si>
  <si>
    <t>Унитаз "Густавсберг"</t>
  </si>
  <si>
    <t>[19 980 / 1,2] +  2% Трансп</t>
  </si>
  <si>
    <t>40</t>
  </si>
  <si>
    <t>10-01-059-1</t>
  </si>
  <si>
    <t>Установка столов, шкафов под мойки, холодильных шкафов и др.</t>
  </si>
  <si>
    <t>100 шт. изделий</t>
  </si>
  <si>
    <t>ТЕР Московской обл., 10-01-059-1, приказ Минстроя России №675/пр от 28.02.2017 № 260/пр</t>
  </si>
  <si>
    <t>40,1</t>
  </si>
  <si>
    <t>Столешница 1500*600*50</t>
  </si>
  <si>
    <t>[1 735 / 1,2] +  2% Трансп</t>
  </si>
  <si>
    <t>41</t>
  </si>
  <si>
    <t>17-01-001-14</t>
  </si>
  <si>
    <t>Установка умывальников одиночных с подводкой холодной и горячей воды</t>
  </si>
  <si>
    <t>ТЕР Московской обл., 17-01-001-14, приказ Минстроя России №675/пр от 28.02.2017 № 260/пр</t>
  </si>
  <si>
    <t>41,1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</si>
  <si>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</si>
  <si>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</si>
  <si>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ТССЦ Московской обл., 301-0825, приказ Минстроя России №675/пр от 28.02.2017 № 256/пр</t>
  </si>
  <si>
    <t>41,2</t>
  </si>
  <si>
    <t>Умывальник  Vitra  S50</t>
  </si>
  <si>
    <t>[7 690 / 1,2] +  2% Трансп</t>
  </si>
  <si>
    <t>41,3</t>
  </si>
  <si>
    <t>301-0616</t>
  </si>
  <si>
    <t>Смесители для умывальников СМ-УМ-ОРА с поворотным корпусом, одной рукояткой, с аэратором</t>
  </si>
  <si>
    <t>ТССЦ Московской обл., 301-0616, приказ Минстроя России №675/пр от 28.02.2017 № 256/пр</t>
  </si>
  <si>
    <t>42</t>
  </si>
  <si>
    <t>17-01-004-1</t>
  </si>
  <si>
    <t>Установка писсуаров настенных</t>
  </si>
  <si>
    <t>ТЕР Московской обл., 17-01-004-1, приказ Минстроя России №675/пр от 28.02.2017 № 260/пр</t>
  </si>
  <si>
    <t>42,1</t>
  </si>
  <si>
    <t>301-0529</t>
  </si>
  <si>
    <t>Писсуары полуфарфоровые и фарфоровые настенные с писсуарным краном без сифона</t>
  </si>
  <si>
    <t>ТССЦ Московской обл., 301-0529, приказ Минстроя России №675/пр от 28.02.2017 № 256/пр</t>
  </si>
  <si>
    <t>42,2</t>
  </si>
  <si>
    <t>Писсуар Jika Golem</t>
  </si>
  <si>
    <t>[6 235 / 1,2] +  2% Трансп</t>
  </si>
  <si>
    <t>43</t>
  </si>
  <si>
    <t>43,1</t>
  </si>
  <si>
    <t>43,2</t>
  </si>
  <si>
    <t>Мойка парикмахерской "Элит"</t>
  </si>
  <si>
    <t>[39 990 / 1,2] +  2% Трансп</t>
  </si>
  <si>
    <t>43,3</t>
  </si>
  <si>
    <t>301-0615</t>
  </si>
  <si>
    <t>Смесители для умывальников СМ-УМ-ПШЛ парикмахерских, с гибким шлангом и сеткой</t>
  </si>
  <si>
    <t>ТССЦ Московской обл., 301-0615, приказ Минстроя России №675/пр от 28.02.2017 № 256/пр</t>
  </si>
  <si>
    <t>44</t>
  </si>
  <si>
    <t>17-01-005-1</t>
  </si>
  <si>
    <t>Установка моек на одно отделение</t>
  </si>
  <si>
    <t>ТЕР Московской обл., 17-01-005-1, приказ Минстроя России №675/пр от 28.02.2017 № 260/пр</t>
  </si>
  <si>
    <t>44,1</t>
  </si>
  <si>
    <t>301-0494</t>
  </si>
  <si>
    <t>Мойки стальные эмалированные на одно отделение с одной чашей с креплениями МСК размером 500х500х198</t>
  </si>
  <si>
    <t>ТССЦ Московской обл., 301-0494, приказ Минстроя России №675/пр от 28.02.2017 № 256/пр</t>
  </si>
  <si>
    <t>44,2</t>
  </si>
  <si>
    <t>301-0493</t>
  </si>
  <si>
    <t>Мойки из нержавеющей стали на одно отделение с одной круглой или прямоугольной чашей, со сливной доской, с креплениями МНДЦ, МНДКЦ со смесителем с пластмассовым бутылочным сифоном, латунным выпуском</t>
  </si>
  <si>
    <t>ТССЦ Московской обл., 301-0493, приказ Минстроя России №675/пр от 28.02.2017 № 256/пр</t>
  </si>
  <si>
    <t>45</t>
  </si>
  <si>
    <t>11-01-004-1</t>
  </si>
  <si>
    <t>Устройство гидроизоляции оклеечной рулонными материалами на мастике Битуминоль, первый слой</t>
  </si>
  <si>
    <t>100 м2 изолируемой поверхности</t>
  </si>
  <si>
    <t>ТЕР Московской обл., 11-01-004-1, приказ Минстроя России №675/пр от 28.02.2017 № 260/пр</t>
  </si>
  <si>
    <t>45,1</t>
  </si>
  <si>
    <t>101-1742</t>
  </si>
  <si>
    <t>Толь с крупнозернистой посыпкой гидроизоляционный марки ТГ-350</t>
  </si>
  <si>
    <t>ТССЦ Московской обл., 101-1742, приказ Минстроя России №675/пр от 28.02.2017 № 254/пр</t>
  </si>
  <si>
    <t>45,2</t>
  </si>
  <si>
    <t>101-4701</t>
  </si>
  <si>
    <t>Техноэласт ТКП</t>
  </si>
  <si>
    <t>ТССЦ Московской обл., 101-4701, приказ Минстроя России №675/пр от 28.02.2017 № 254/пр</t>
  </si>
  <si>
    <t>46</t>
  </si>
  <si>
    <t>11-01-004-2</t>
  </si>
  <si>
    <t>Устройство гидроизоляции оклеечной рулонными материалами на мастике Битуминоль, последующий слой</t>
  </si>
  <si>
    <t>ТЕР Московской обл., 11-01-004-2, приказ Минстроя России №675/пр от 28.02.2017 № 260/пр</t>
  </si>
  <si>
    <t>46,1</t>
  </si>
  <si>
    <t>46,2</t>
  </si>
  <si>
    <t>101-4702</t>
  </si>
  <si>
    <t>Техноэласт ЭПП</t>
  </si>
  <si>
    <t>ТССЦ Московской обл., 101-4702, приказ Минстроя России №675/пр от 28.02.2017 № 254/пр</t>
  </si>
  <si>
    <t>47</t>
  </si>
  <si>
    <t>11-01-011-1</t>
  </si>
  <si>
    <t>Устройство стяжек цементных толщиной 20 мм</t>
  </si>
  <si>
    <t>100 м2 стяжки</t>
  </si>
  <si>
    <t>ТЕР Московской обл., 11-01-011-1, приказ Минстроя России №675/пр от 28.02.2017 № 260/пр</t>
  </si>
  <si>
    <t>48</t>
  </si>
  <si>
    <t>11-01-047-1</t>
  </si>
  <si>
    <t>Устройство покрытий из плит керамогранитных размером 40х40 см</t>
  </si>
  <si>
    <t>ТЕР Московской обл., 11-01-047-1, приказ Минстроя России №675/пр от 28.02.2017 № 260/пр</t>
  </si>
  <si>
    <t>Помещение №2</t>
  </si>
  <si>
    <t>49</t>
  </si>
  <si>
    <t>49,1</t>
  </si>
  <si>
    <t>49,2</t>
  </si>
  <si>
    <t>49,3</t>
  </si>
  <si>
    <t>50</t>
  </si>
  <si>
    <t>51</t>
  </si>
  <si>
    <t>51,1</t>
  </si>
  <si>
    <t>52</t>
  </si>
  <si>
    <t>52,1</t>
  </si>
  <si>
    <t>52,2</t>
  </si>
  <si>
    <t>Дверь глухая Olovi 900х2000 мм</t>
  </si>
  <si>
    <t>[1 255 / 1,2] +  2% Трансп</t>
  </si>
  <si>
    <t>52,3</t>
  </si>
  <si>
    <t>203-0477</t>
  </si>
  <si>
    <t>Наличник Н-3, размер 13х40 мм</t>
  </si>
  <si>
    <t>м</t>
  </si>
  <si>
    <t>ТССЦ Московской обл., 203-0477, приказ Минстроя России №675/пр от 28.02.2017 № 255/пр</t>
  </si>
  <si>
    <t>53</t>
  </si>
  <si>
    <t>53,1</t>
  </si>
  <si>
    <t>53,2</t>
  </si>
  <si>
    <t>53,3</t>
  </si>
  <si>
    <t>54</t>
  </si>
  <si>
    <t>55</t>
  </si>
  <si>
    <t>55,1</t>
  </si>
  <si>
    <t>56</t>
  </si>
  <si>
    <t>56,1</t>
  </si>
  <si>
    <t>57</t>
  </si>
  <si>
    <t>58</t>
  </si>
  <si>
    <t>59</t>
  </si>
  <si>
    <t>60</t>
  </si>
  <si>
    <t>60,1</t>
  </si>
  <si>
    <t>61</t>
  </si>
  <si>
    <t>62</t>
  </si>
  <si>
    <t>62,1</t>
  </si>
  <si>
    <t>62,2</t>
  </si>
  <si>
    <t>63</t>
  </si>
  <si>
    <t>63,1</t>
  </si>
  <si>
    <t>64</t>
  </si>
  <si>
    <t>64,1</t>
  </si>
  <si>
    <t>65</t>
  </si>
  <si>
    <t>66</t>
  </si>
  <si>
    <t>66,1</t>
  </si>
  <si>
    <t>67</t>
  </si>
  <si>
    <t>67,1</t>
  </si>
  <si>
    <t>67,2</t>
  </si>
  <si>
    <t>68</t>
  </si>
  <si>
    <t>69</t>
  </si>
  <si>
    <t>70</t>
  </si>
  <si>
    <t>71</t>
  </si>
  <si>
    <t>71,1</t>
  </si>
  <si>
    <t>72</t>
  </si>
  <si>
    <t>72,1</t>
  </si>
  <si>
    <t>73</t>
  </si>
  <si>
    <t>73,1</t>
  </si>
  <si>
    <t>74</t>
  </si>
  <si>
    <t>74,1</t>
  </si>
  <si>
    <t>75</t>
  </si>
  <si>
    <t>76</t>
  </si>
  <si>
    <t>76,1</t>
  </si>
  <si>
    <t>77</t>
  </si>
  <si>
    <t>77,1</t>
  </si>
  <si>
    <t>78</t>
  </si>
  <si>
    <t>79</t>
  </si>
  <si>
    <t>80</t>
  </si>
  <si>
    <t>81</t>
  </si>
  <si>
    <t>82</t>
  </si>
  <si>
    <t>83</t>
  </si>
  <si>
    <t>83,1</t>
  </si>
  <si>
    <t>83,2</t>
  </si>
  <si>
    <t>Унитаз "Керсанит"</t>
  </si>
  <si>
    <t>[7 990 / 1,2] +  2% Трансп</t>
  </si>
  <si>
    <t>84</t>
  </si>
  <si>
    <t>84,1</t>
  </si>
  <si>
    <t>85</t>
  </si>
  <si>
    <t>85,1</t>
  </si>
  <si>
    <t>85,2</t>
  </si>
  <si>
    <t>85,3</t>
  </si>
  <si>
    <t>86</t>
  </si>
  <si>
    <t>86,1</t>
  </si>
  <si>
    <t>86,2</t>
  </si>
  <si>
    <t>87</t>
  </si>
  <si>
    <t>10-04-011-2</t>
  </si>
  <si>
    <t>Устройство перегородок высотой до 3 м в общественных зданиях с двусторонней обшивкой гипсокартонными листами или гипсоволокнистыми плитами в два слоя без изоляции</t>
  </si>
  <si>
    <t>ТЕР Московской обл., 10-04-011-2, приказ Минстроя России №675/пр от 28.02.2017 № 260/пр</t>
  </si>
  <si>
    <t>87,1</t>
  </si>
  <si>
    <t>88</t>
  </si>
  <si>
    <t>88,1</t>
  </si>
  <si>
    <t>88,2</t>
  </si>
  <si>
    <t>203-0198</t>
  </si>
  <si>
    <t>Блоки дверные однопольные с полотном глухим ДГ 21-7, площадь 1,39 м2; ДГ 21-8, площадь 1,59 м2</t>
  </si>
  <si>
    <t>ТССЦ Московской обл., 203-0198, приказ Минстроя России №675/пр от 28.02.2017 № 255/пр</t>
  </si>
  <si>
    <t>88,3</t>
  </si>
  <si>
    <t>101-0952</t>
  </si>
  <si>
    <t>Защелки врезные с ручками и корпусом из алюминиевого сплава</t>
  </si>
  <si>
    <t>ТССЦ Московской обл., 101-0952, приказ Минстроя России №675/пр от 28.02.2017 № 254/пр</t>
  </si>
  <si>
    <t>89</t>
  </si>
  <si>
    <t>89,1</t>
  </si>
  <si>
    <t>89,2</t>
  </si>
  <si>
    <t>90</t>
  </si>
  <si>
    <t>90,1</t>
  </si>
  <si>
    <t>90,2</t>
  </si>
  <si>
    <t>91</t>
  </si>
  <si>
    <t>92</t>
  </si>
  <si>
    <t>Итого</t>
  </si>
  <si>
    <t>НДС 20%</t>
  </si>
  <si>
    <t>Всего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</si>
  <si>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</si>
  <si>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</si>
  <si>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</si>
  <si>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</si>
  <si>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</si>
  <si>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</si>
  <si>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</si>
  <si>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</si>
  <si>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</si>
  <si>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</si>
  <si>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</si>
  <si>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</si>
  <si>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</si>
  <si>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</si>
  <si>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</si>
  <si>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</si>
  <si>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</si>
  <si>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</si>
  <si>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</si>
  <si>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</si>
  <si>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</si>
  <si>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</si>
  <si>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</si>
  <si>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</si>
  <si>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</si>
  <si>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</si>
  <si>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</si>
  <si>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</si>
  <si>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</si>
  <si>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</si>
  <si>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</si>
  <si>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</si>
  <si>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</si>
  <si>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</si>
  <si>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</si>
  <si>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</si>
  <si>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</si>
  <si>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</si>
  <si>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</si>
  <si>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</si>
  <si>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</si>
  <si>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</si>
  <si>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</si>
  <si>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</si>
  <si>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</si>
  <si>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</si>
  <si>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</si>
  <si>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</si>
  <si>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</si>
  <si>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</si>
  <si>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</si>
  <si>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</si>
  <si>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</si>
  <si>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</si>
  <si>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</si>
  <si>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</si>
  <si>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</si>
  <si>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</si>
  <si>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</si>
  <si>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</si>
  <si>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</si>
  <si>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</si>
  <si>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</si>
  <si>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ТСНБ-2001 Московской области (редакция 2014 г)</t>
  </si>
  <si>
    <t>_OBSM_</t>
  </si>
  <si>
    <t>1-1035-90</t>
  </si>
  <si>
    <t>Рабочий строитель среднего разряда 3,5</t>
  </si>
  <si>
    <t>чел.-ч</t>
  </si>
  <si>
    <t>134041</t>
  </si>
  <si>
    <t>ТСЭМ Московской обл., 134041, приказ Минстроя России №675/пр от 28.02.2017 № 264/пр</t>
  </si>
  <si>
    <t>Шуруповерт</t>
  </si>
  <si>
    <t>маш.-ч</t>
  </si>
  <si>
    <t>330901</t>
  </si>
  <si>
    <t>ТСЭМ Московской обл., 330901, приказ Минстроя России №675/пр от 28.02.2017 № 264/пр</t>
  </si>
  <si>
    <t>Ножницы электрические</t>
  </si>
  <si>
    <t>331451</t>
  </si>
  <si>
    <t>ТСЭМ Московской обл., 331451, приказ Минстроя России №675/пр от 28.02.2017 № 264/пр</t>
  </si>
  <si>
    <t>Перфораторы электрические</t>
  </si>
  <si>
    <t>101-2430</t>
  </si>
  <si>
    <t>ТССЦ Московской обл., 101-2430, приказ Минстроя России №675/пр от 28.02.2017 № 254/пр</t>
  </si>
  <si>
    <t>Грунтовка «Тифенгрунд», КНАУФ</t>
  </si>
  <si>
    <t>101-2437</t>
  </si>
  <si>
    <t>ТССЦ Московской обл., 101-2437, приказ Минстроя России №675/пр от 28.02.2017 № 254/пр</t>
  </si>
  <si>
    <t>Шпаклевка «Унифлот», КНАУФ</t>
  </si>
  <si>
    <t>101-2438</t>
  </si>
  <si>
    <t>ТССЦ Московской обл., 101-2438, приказ Минстроя России №675/пр от 28.02.2017 № 254/пр</t>
  </si>
  <si>
    <t>Шпаклевка «Фугенфюллер», КНАУФ</t>
  </si>
  <si>
    <t>101-2474</t>
  </si>
  <si>
    <t>ТССЦ Московской обл., 101-2474, приказ Минстроя России №675/пр от 28.02.2017 № 254/пр</t>
  </si>
  <si>
    <t>Лента бумажная для повышения трещиностойкости стыков ГКЛ и ГВЛ</t>
  </si>
  <si>
    <t>101-2480</t>
  </si>
  <si>
    <t>ТССЦ Московской обл., 101-2480, приказ Минстроя России №675/пр от 28.02.2017 № 254/пр</t>
  </si>
  <si>
    <t>Лента разделительная для сопряжения потолка из ЛГК со стеной</t>
  </si>
  <si>
    <t>101-2485</t>
  </si>
  <si>
    <t>ТССЦ Московской обл., 101-2485, приказ Минстроя России №675/пр от 28.02.2017 № 254/пр</t>
  </si>
  <si>
    <t>Лента эластичная самоклеящаяся для профилей направляющих «Дихтунгсбанд» 50/30000 мм</t>
  </si>
  <si>
    <t>101-2583</t>
  </si>
  <si>
    <t>ТССЦ Московской обл., 101-2583, приказ Минстроя России №675/пр от 28.02.2017 № 254/пр</t>
  </si>
  <si>
    <t>Шуруп самонарезающий (TN) 3,5/25 мм</t>
  </si>
  <si>
    <t>101-2584</t>
  </si>
  <si>
    <t>ТССЦ Московской обл., 101-2584, приказ Минстроя России №675/пр от 28.02.2017 № 254/пр</t>
  </si>
  <si>
    <t>Шуруп самонарезающий (TN) 3,5/35 мм</t>
  </si>
  <si>
    <t>101-2590</t>
  </si>
  <si>
    <t>ТССЦ Московской обл., 101-2590, приказ Минстроя России №675/пр от 28.02.2017 № 254/пр</t>
  </si>
  <si>
    <t>Дюбель с шурупом 6/35 мм</t>
  </si>
  <si>
    <t>201-0786</t>
  </si>
  <si>
    <t>ТССЦ Московской обл., 201-0786, приказ Минстроя России №675/пр от 28.02.2017 № 255/пр</t>
  </si>
  <si>
    <t>Профиль направляющий ПН-2 50/40/0,6</t>
  </si>
  <si>
    <t>201-0805</t>
  </si>
  <si>
    <t>ТССЦ Московской обл., 201-0805, приказ Минстроя России №675/пр от 28.02.2017 № 255/пр</t>
  </si>
  <si>
    <t>Профиль стоечный ПС-2 50/50/0,6</t>
  </si>
  <si>
    <t>411-0001</t>
  </si>
  <si>
    <t>ТССЦ Московской обл., 411-0001, приказ Минстроя России №675/пр от 28.02.2017 № 257/пр</t>
  </si>
  <si>
    <t>Вода</t>
  </si>
  <si>
    <t>м3</t>
  </si>
  <si>
    <t>1-1034-90</t>
  </si>
  <si>
    <t>Рабочий строитель среднего разряда 3,4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</si>
  <si>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</si>
  <si>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</si>
  <si>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</si>
  <si>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101-2153</t>
  </si>
  <si>
    <t>ТССЦ Московской обл., 101-2153, приказ Минстроя России №675/пр от 28.02.2017 № 254/пр</t>
  </si>
  <si>
    <t>Жилки алюминиевые для мозаичных покрытий</t>
  </si>
  <si>
    <t>1-1043-90</t>
  </si>
  <si>
    <t>Рабочий строитель среднего разряда 4,3</t>
  </si>
  <si>
    <t>Затраты труда машинистов</t>
  </si>
  <si>
    <t>чел.час</t>
  </si>
  <si>
    <t>021141</t>
  </si>
  <si>
    <t>ТСЭМ Московской обл., 021141, приказ Минстроя России №675/пр от 28.02.2017 № 264/пр</t>
  </si>
  <si>
    <t>Краны на автомобильном ходу при работе на других видах строительства 10 т</t>
  </si>
  <si>
    <t>030404</t>
  </si>
  <si>
    <t>ТСЭМ Московской обл., 030404, приказ Минстроя России №675/пр от 28.02.2017 № 264/пр</t>
  </si>
  <si>
    <t>Лебедки электрические тяговым усилием до 31,39 кН (3,2 т)</t>
  </si>
  <si>
    <t>101-0309</t>
  </si>
  <si>
    <t>ТССЦ Московской обл., 101-0309, приказ Минстроя России №675/пр от 28.02.2017 № 254/пр</t>
  </si>
  <si>
    <t>Канаты пеньковые пропитанные</t>
  </si>
  <si>
    <t>102-0023</t>
  </si>
  <si>
    <t>ТССЦ Московской обл., 102-0023, приказ Минстроя России №675/пр от 28.02.2017 № 254/пр</t>
  </si>
  <si>
    <t>Бруски обрезные хвойных пород длиной 4-6,5 м, шириной 75-150 мм, толщиной 40-75 мм, I сорта</t>
  </si>
  <si>
    <t>201-0756</t>
  </si>
  <si>
    <t>ТССЦ Московской обл., 201-0756, приказ Минстроя России №675/пр от 28.02.2017 № 255/пр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</si>
  <si>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</si>
  <si>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508-0097</t>
  </si>
  <si>
    <t>ТССЦ Московской обл., 508-0097, приказ Минстроя России №675/пр от 28.02.2017 № 258/пр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</si>
  <si>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</si>
  <si>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</si>
  <si>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</si>
  <si>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</si>
  <si>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</si>
  <si>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</si>
  <si>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</si>
  <si>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101-1522</t>
  </si>
  <si>
    <t>ТССЦ Московской обл., 101-1522, приказ Минстроя России №675/пр от 28.02.2017 № 254/пр</t>
  </si>
  <si>
    <t>Электроды диаметром 5 мм Э42А</t>
  </si>
  <si>
    <t>101-1714</t>
  </si>
  <si>
    <t>ТССЦ Московской обл., 101-1714, приказ Минстроя России №675/пр от 28.02.2017 № 254/пр</t>
  </si>
  <si>
    <t>Болты с гайками и шайбами строительные</t>
  </si>
  <si>
    <t>204-0004</t>
  </si>
  <si>
    <t>ТССЦ Московской обл., 204-0004, приказ Минстроя России №675/пр от 28.02.2017 № 255/пр</t>
  </si>
  <si>
    <t>Горячекатаная арматурная сталь гладкая класса А-I, диаметром 12 мм</t>
  </si>
  <si>
    <t>402-0004</t>
  </si>
  <si>
    <t>ТССЦ Московской обл., 402-0004, приказ Минстроя России №675/пр от 28.02.2017 № 257/пр</t>
  </si>
  <si>
    <t>Раствор готовый кладочный цементный марки 100</t>
  </si>
  <si>
    <t>101-1705</t>
  </si>
  <si>
    <t>ТССЦ Московской обл., 101-1705, приказ Минстроя России №675/пр от 28.02.2017 № 254/пр</t>
  </si>
  <si>
    <t>Пакля пропитанная</t>
  </si>
  <si>
    <t>101-1805</t>
  </si>
  <si>
    <t>ТССЦ Московской обл., 101-1805, приказ Минстроя России №675/пр от 28.02.2017 № 254/пр</t>
  </si>
  <si>
    <t>Гвозди строительные</t>
  </si>
  <si>
    <t>102-0053</t>
  </si>
  <si>
    <t>ТССЦ Московской обл., 102-0053, приказ Минстроя России №675/пр от 28.02.2017 № 254/пр</t>
  </si>
  <si>
    <t>Доски обрезные хвойных пород длиной 4-6,5 м, шириной 75-150 мм, толщиной 25 мм, III сорта</t>
  </si>
  <si>
    <t>203-0359</t>
  </si>
  <si>
    <t>ТССЦ Московской обл., 203-0359, приказ Минстроя России №675/пр от 28.02.2017 № 255/пр</t>
  </si>
  <si>
    <t>Наличники из древесины типа Н-1, Н-2 размером 13х54 мм</t>
  </si>
  <si>
    <t>1-1042-90</t>
  </si>
  <si>
    <t>Рабочий строитель среднего разряда 4,2</t>
  </si>
  <si>
    <t>330301</t>
  </si>
  <si>
    <t>ТСЭМ Московской обл., 330301, приказ Минстроя России №675/пр от 28.02.2017 № 264/пр</t>
  </si>
  <si>
    <t>Машины шлифовальные электрические</t>
  </si>
  <si>
    <t>101-1513</t>
  </si>
  <si>
    <t>ТССЦ Московской обл., 101-1513, приказ Минстроя России №675/пр от 28.02.2017 № 254/пр</t>
  </si>
  <si>
    <t>Электроды диаметром 4 мм Э42</t>
  </si>
  <si>
    <t>101-1921</t>
  </si>
  <si>
    <t>ТССЦ Московской обл., 101-1921, приказ Минстроя России №675/пр от 28.02.2017 № 254/пр</t>
  </si>
  <si>
    <t>Пена монтажная для герметизации стыков в баллончике емкостью 0,85 л</t>
  </si>
  <si>
    <t>204-0062</t>
  </si>
  <si>
    <t>ТССЦ Московской обл., 204-0062, приказ Минстроя России №675/пр от 28.02.2017 № 255/пр</t>
  </si>
  <si>
    <t>Детали закладные и накладные изготовленные без применения сварки, гнутья, сверления (пробивки) отверстий поставляемые отдельно</t>
  </si>
  <si>
    <t>1-1039-90</t>
  </si>
  <si>
    <t>Рабочий строитель среднего разряда 3,9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</si>
  <si>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</si>
  <si>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</si>
  <si>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</si>
  <si>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101-1596</t>
  </si>
  <si>
    <t>ТССЦ Московской обл., 101-1596, приказ Минстроя России №675/пр от 28.02.2017 № 254/пр</t>
  </si>
  <si>
    <t>Шкурка шлифовальная двухслойная с зернистостью 40-25</t>
  </si>
  <si>
    <t>101-1667</t>
  </si>
  <si>
    <t>ТССЦ Московской обл., 101-1667, приказ Минстроя России №675/пр от 28.02.2017 № 254/пр</t>
  </si>
  <si>
    <t>Шпатлевка масляно-клеевая</t>
  </si>
  <si>
    <t>101-1757</t>
  </si>
  <si>
    <t>ТССЦ Московской обл., 101-1757, приказ Минстроя России №675/пр от 28.02.2017 № 254/пр</t>
  </si>
  <si>
    <t>Ветошь</t>
  </si>
  <si>
    <t>1-1040-90</t>
  </si>
  <si>
    <t>Рабочий строитель среднего разряда 4</t>
  </si>
  <si>
    <t>1-1041-90</t>
  </si>
  <si>
    <t>Рабочий строитель среднего разряда 4,1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</si>
  <si>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</si>
  <si>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</si>
  <si>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</si>
  <si>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101-1944</t>
  </si>
  <si>
    <t>ТССЦ Московской обл., 101-1944, приказ Минстроя России №675/пр от 28.02.2017 № 254/пр</t>
  </si>
  <si>
    <t>Грунтовка для внутренних работ ВАК-01-У</t>
  </si>
  <si>
    <t>1-1033-90</t>
  </si>
  <si>
    <t>Рабочий строитель среднего разряда 3,3</t>
  </si>
  <si>
    <t>030952</t>
  </si>
  <si>
    <t>ТСЭМ Московской обл., 030952, приказ Минстроя России №675/пр от 28.02.2017 № 264/пр</t>
  </si>
  <si>
    <t>Подъемники грузоподъемностью до 500 кг одномачтовые, высота подъема 25 м</t>
  </si>
  <si>
    <t>101-3512</t>
  </si>
  <si>
    <t>ТССЦ Московской обл., 101-3512, приказ Минстроя России №675/пр от 28.02.2017 № 254/пр</t>
  </si>
  <si>
    <t>Краска акриловая ВД-АК 2180, ВГТ</t>
  </si>
  <si>
    <t>101-3585</t>
  </si>
  <si>
    <t>ТССЦ Московской обл., 101-3585, приказ Минстроя России №675/пр от 28.02.2017 № 254/пр</t>
  </si>
  <si>
    <t>Шпатлевка водно-дисперсионная</t>
  </si>
  <si>
    <t>101-4163</t>
  </si>
  <si>
    <t>ТССЦ Московской обл., 101-4163, приказ Минстроя России №675/пр от 28.02.2017 № 254/пр</t>
  </si>
  <si>
    <t>Грунтовка акриловая НОРТЕКС-ГРУНТ</t>
  </si>
  <si>
    <t>1-1036-90</t>
  </si>
  <si>
    <t>Рабочий строитель среднего разряда 3,6</t>
  </si>
  <si>
    <t>030101</t>
  </si>
  <si>
    <t>ТСЭМ Московской обл., 030101, приказ Минстроя России №675/пр от 28.02.2017 № 264/пр</t>
  </si>
  <si>
    <t>Автопогрузчики 5 т</t>
  </si>
  <si>
    <t>101-0256</t>
  </si>
  <si>
    <t>ТССЦ Московской обл., 101-0256, приказ Минстроя России №675/пр от 28.02.2017 № 254/пр</t>
  </si>
  <si>
    <t>Плитки керамические глазурованные для внутренней облицовки стен гладкие без завала белые</t>
  </si>
  <si>
    <t>101-0631</t>
  </si>
  <si>
    <t>ТССЦ Московской обл., 101-0631, приказ Минстроя России №675/пр от 28.02.2017 № 254/пр</t>
  </si>
  <si>
    <t>Опилки древесные</t>
  </si>
  <si>
    <t>101-1305</t>
  </si>
  <si>
    <t>ТССЦ Московской обл., 101-1305, приказ Минстроя России №675/пр от 28.02.2017 № 254/пр</t>
  </si>
  <si>
    <t>Портландцемент общестроительного назначения бездобавочный, марки 400</t>
  </si>
  <si>
    <t>402-0078</t>
  </si>
  <si>
    <t>ТССЦ Московской обл., 402-0078, приказ Минстроя России №675/пр от 28.02.2017 № 257/пр</t>
  </si>
  <si>
    <t>Раствор готовый отделочный тяжелый, цементный 1:3</t>
  </si>
  <si>
    <t>020403</t>
  </si>
  <si>
    <t>ТСЭМ Московской обл., 020403, приказ Минстроя России №675/пр от 28.02.2017 № 264/пр</t>
  </si>
  <si>
    <t>Краны козловые при работе на монтаже технологического оборудования 32 т</t>
  </si>
  <si>
    <t>030203</t>
  </si>
  <si>
    <t>ТСЭМ Московской обл., 030203, приказ Минстроя России №675/пр от 28.02.2017 № 264/пр</t>
  </si>
  <si>
    <t>Домкраты гидравлические грузоподъемностью 63-100 т</t>
  </si>
  <si>
    <t>030401</t>
  </si>
  <si>
    <t>ТСЭМ Московской обл., 030401, приказ Минстроя России №675/пр от 28.02.2017 № 264/пр</t>
  </si>
  <si>
    <t>Лебедки электрические тяговым усилием до 5,79 кН (0,59 т)</t>
  </si>
  <si>
    <t>040504</t>
  </si>
  <si>
    <t>ТСЭМ Московской обл., 040504, приказ Минстроя России №675/пр от 28.02.2017 № 264/пр</t>
  </si>
  <si>
    <t>Аппарат для газовой сварки и резки</t>
  </si>
  <si>
    <t>041000</t>
  </si>
  <si>
    <t>ТСЭМ Московской обл., 041000, приказ Минстроя России №675/пр от 28.02.2017 № 264/пр</t>
  </si>
  <si>
    <t>Преобразователи сварочные с номинальным сварочным током 315-500 А</t>
  </si>
  <si>
    <t>041400</t>
  </si>
  <si>
    <t>ТСЭМ Московской обл., 041400, приказ Минстроя России №675/пр от 28.02.2017 № 264/пр</t>
  </si>
  <si>
    <t>Электрические печи для сушки сварочных материалов с регулированием температуры в пределах от 80 °С до 500 °С</t>
  </si>
  <si>
    <t>101-0324</t>
  </si>
  <si>
    <t>ТССЦ Московской обл., 101-0324, приказ Минстроя России №675/пр от 28.02.2017 № 254/пр</t>
  </si>
  <si>
    <t>Кислород технический газообразный</t>
  </si>
  <si>
    <t>101-0797</t>
  </si>
  <si>
    <t>ТССЦ Московской обл., 101-0797, приказ Минстроя России №675/пр от 28.02.2017 № 254/пр</t>
  </si>
  <si>
    <t>Проволока горячекатаная в мотках, диаметром 6,3-6,5 мм</t>
  </si>
  <si>
    <t>101-1019</t>
  </si>
  <si>
    <t>ТССЦ Московской обл., 101-1019, приказ Минстроя России №675/пр от 28.02.2017 № 254/пр</t>
  </si>
  <si>
    <t>Швеллеры № 40 из стали марки Ст0</t>
  </si>
  <si>
    <t>101-1515</t>
  </si>
  <si>
    <t>ТССЦ Московской обл., 101-1515, приказ Минстроя России №675/пр от 28.02.2017 № 254/пр</t>
  </si>
  <si>
    <t>Электроды диаметром 4 мм Э46</t>
  </si>
  <si>
    <t>101-2278</t>
  </si>
  <si>
    <t>ТССЦ Московской обл., 101-2278, приказ Минстроя России №675/пр от 28.02.2017 № 254/пр</t>
  </si>
  <si>
    <t>Пропан-бутан, смесь техническая</t>
  </si>
  <si>
    <t>101-2467</t>
  </si>
  <si>
    <t>ТССЦ Московской обл., 101-2467, приказ Минстроя России №675/пр от 28.02.2017 № 254/пр</t>
  </si>
  <si>
    <t>Растворитель марки Р-4</t>
  </si>
  <si>
    <t>113-0021</t>
  </si>
  <si>
    <t>ТССЦ Московской обл., 113-0021, приказ Минстроя России №675/пр от 28.02.2017 № 254/пр</t>
  </si>
  <si>
    <t>Грунтовка ГФ-021 красно-коричневая</t>
  </si>
  <si>
    <t>1-1038-90</t>
  </si>
  <si>
    <t>Рабочий строитель среднего разряда 3,8</t>
  </si>
  <si>
    <t>101-2582</t>
  </si>
  <si>
    <t>ТССЦ Московской обл., 101-2582, приказ Минстроя России №675/пр от 28.02.2017 № 254/пр</t>
  </si>
  <si>
    <t>Шуруп самонарезающий (LN) 3,5/9,5 мм</t>
  </si>
  <si>
    <t>101-2589</t>
  </si>
  <si>
    <t>ТССЦ Московской обл., 101-2589, приказ Минстроя России №675/пр от 28.02.2017 № 254/пр</t>
  </si>
  <si>
    <t>Дюбель-гвоздь 6/39 мм</t>
  </si>
  <si>
    <t>201-0802</t>
  </si>
  <si>
    <t>ТССЦ Московской обл., 201-0802, приказ Минстроя России №675/пр от 28.02.2017 № 255/пр</t>
  </si>
  <si>
    <t>Профиль потолочный ПП 60/27/0,6</t>
  </si>
  <si>
    <t>201-0816</t>
  </si>
  <si>
    <t>ТССЦ Московской обл., 201-0816, приказ Минстроя России №675/пр от 28.02.2017 № 255/пр</t>
  </si>
  <si>
    <t>Подвес с зажимом для ПП-профиля 60*27 мм</t>
  </si>
  <si>
    <t>201-0824</t>
  </si>
  <si>
    <t>ТССЦ Московской обл., 201-0824, приказ Минстроя России №675/пр от 28.02.2017 № 255/пр</t>
  </si>
  <si>
    <t>Соединители профилей двухуровневые ПП</t>
  </si>
  <si>
    <t>201-0831</t>
  </si>
  <si>
    <t>ТССЦ Московской обл., 201-0831, приказ Минстроя России №675/пр от 28.02.2017 № 255/пр</t>
  </si>
  <si>
    <t>ПП- удлинитель профилей 60*27</t>
  </si>
  <si>
    <t>1-1030-90</t>
  </si>
  <si>
    <t>Рабочий строитель среднего разряда 3</t>
  </si>
  <si>
    <t>331532</t>
  </si>
  <si>
    <t>ТСЭМ Московской обл., 331532, приказ Минстроя России №675/пр от 28.02.2017 № 264/пр</t>
  </si>
  <si>
    <t>Пила цепная электрическая</t>
  </si>
  <si>
    <t>101-1481</t>
  </si>
  <si>
    <t>ТССЦ Московской обл., 101-1481, приказ Минстроя России №675/пр от 28.02.2017 № 254/пр</t>
  </si>
  <si>
    <t>Шурупы с полукруглой головкой 4x40 мм</t>
  </si>
  <si>
    <t>101-2202</t>
  </si>
  <si>
    <t>ТССЦ Московской обл., 101-2202, приказ Минстроя России №675/пр от 28.02.2017 № 254/пр</t>
  </si>
  <si>
    <t>Дюбели распорные полиэтиленовые 6х40 мм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</si>
  <si>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</si>
  <si>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</si>
  <si>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</si>
  <si>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</si>
  <si>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1-2038-90</t>
  </si>
  <si>
    <t>Рабочий монтажник среднего разряда 3,8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</si>
  <si>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</si>
  <si>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</si>
  <si>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</si>
  <si>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</si>
  <si>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</si>
  <si>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</si>
  <si>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113-8040</t>
  </si>
  <si>
    <t>ТССЦ Московской обл., 113-8040, приказ Минстроя России №675/пр от 28.02.2017 № 254/пр</t>
  </si>
  <si>
    <t>Клей БМК-5к</t>
  </si>
  <si>
    <t>101-1764</t>
  </si>
  <si>
    <t>ТССЦ Московской обл., 101-1764, приказ Минстроя России №675/пр от 28.02.2017 № 254/пр</t>
  </si>
  <si>
    <t>Тальк молотый, сорт I</t>
  </si>
  <si>
    <t>101-2143</t>
  </si>
  <si>
    <t>ТССЦ Московской обл., 101-2143, приказ Минстроя России №675/пр от 28.02.2017 № 254/пр</t>
  </si>
  <si>
    <t>Краска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</si>
  <si>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</si>
  <si>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</si>
  <si>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</si>
  <si>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509-0778</t>
  </si>
  <si>
    <t>ТССЦ Московской обл., 509-0778, приказ Минстроя России №675/пр от 28.02.2017 № 258/пр</t>
  </si>
  <si>
    <t>Втулки В22</t>
  </si>
  <si>
    <t>509-1652</t>
  </si>
  <si>
    <t>ТССЦ Московской обл., 509-1652, приказ Минстроя России №675/пр от 28.02.2017 № 258/пр</t>
  </si>
  <si>
    <t>Гильза кабельная медная ГМ 6</t>
  </si>
  <si>
    <t>101-2478</t>
  </si>
  <si>
    <t>ТССЦ Московской обл., 101-2478, приказ Минстроя России №675/пр от 28.02.2017 № 254/пр</t>
  </si>
  <si>
    <t>Лента К226</t>
  </si>
  <si>
    <t>1-2042-90</t>
  </si>
  <si>
    <t>Рабочий монтажник среднего разряда 4,2</t>
  </si>
  <si>
    <t>101-1977</t>
  </si>
  <si>
    <t>ТССЦ Московской обл., 101-1977, приказ Минстроя России №675/пр от 28.02.2017 № 254/пр</t>
  </si>
  <si>
    <t>405-0219</t>
  </si>
  <si>
    <t>ТССЦ Московской обл., 405-0219, приказ Минстроя России №675/пр от 28.02.2017 № 257/пр</t>
  </si>
  <si>
    <t>Гипсовые вяжущие, марка Г3</t>
  </si>
  <si>
    <t>509-0783</t>
  </si>
  <si>
    <t>ТССЦ Московской обл., 509-0783, приказ Минстроя России №675/пр от 28.02.2017 № 258/пр</t>
  </si>
  <si>
    <t>Втулки изолирующие</t>
  </si>
  <si>
    <t>101-1755</t>
  </si>
  <si>
    <t>ТССЦ Московской обл., 101-1755, приказ Минстроя России №675/пр от 28.02.2017 № 254/пр</t>
  </si>
  <si>
    <t>Сталь полосовая, марка стали Ст3сп шириной 50-200 мм толщиной 4-5 мм</t>
  </si>
  <si>
    <t>101-0501</t>
  </si>
  <si>
    <t>ТССЦ Московской обл., 101-0501, приказ Минстроя России №675/пр от 28.02.2017 № 254/пр</t>
  </si>
  <si>
    <t>Лаки канифольные, марки КФ-965</t>
  </si>
  <si>
    <t>101-1964</t>
  </si>
  <si>
    <t>ТССЦ Московской обл., 101-1964, приказ Минстроя России №675/пр от 28.02.2017 № 254/пр</t>
  </si>
  <si>
    <t>Шпагат бумажный</t>
  </si>
  <si>
    <t>101-2365</t>
  </si>
  <si>
    <t>ТССЦ Московской обл., 101-2365, приказ Минстроя России №675/пр от 28.02.2017 № 254/пр</t>
  </si>
  <si>
    <t>Нитки швейные</t>
  </si>
  <si>
    <t>111-0087</t>
  </si>
  <si>
    <t>ТССЦ Московской обл., 111-0087, приказ Минстроя России №675/пр от 28.02.2017 № 254/пр</t>
  </si>
  <si>
    <t>Бирки-оконцеватели</t>
  </si>
  <si>
    <t>506-1362</t>
  </si>
  <si>
    <t>ТССЦ Московской обл., 506-1362, приказ Минстроя России №675/пр от 28.02.2017 № 258/пр</t>
  </si>
  <si>
    <t>Припои оловянно-свинцовые бессурьмянистые марки ПОС30</t>
  </si>
  <si>
    <t>509-1210</t>
  </si>
  <si>
    <t>ТССЦ Московской обл., 509-1210, приказ Минстроя России №675/пр от 28.02.2017 № 258/пр</t>
  </si>
  <si>
    <t>Вазелин технический</t>
  </si>
  <si>
    <t>509-0167</t>
  </si>
  <si>
    <t>ТССЦ Московской обл., 509-0167, приказ Минстроя России №675/пр от 28.02.2017 № 258/пр</t>
  </si>
  <si>
    <t>Сжимы соединительные</t>
  </si>
  <si>
    <t>020129</t>
  </si>
  <si>
    <t>ТСЭМ Московской обл., 020129, приказ Минстроя России №675/пр от 28.02.2017 № 264/пр</t>
  </si>
  <si>
    <t>Краны башенные при работе на других видах строительства 8 т</t>
  </si>
  <si>
    <t>101-0063</t>
  </si>
  <si>
    <t>ТССЦ Московской обл., 101-0063, приказ Минстроя России №675/пр от 28.02.2017 № 254/пр</t>
  </si>
  <si>
    <t>Ацетилен растворенный технический марки А</t>
  </si>
  <si>
    <t>101-0388</t>
  </si>
  <si>
    <t>ТССЦ Московской обл., 101-0388, приказ Минстроя России №675/пр от 28.02.2017 № 254/пр</t>
  </si>
  <si>
    <t>Краски масляные земляные марки МА-0115 мумия, сурик железный</t>
  </si>
  <si>
    <t>101-0628</t>
  </si>
  <si>
    <t>ТССЦ Московской обл., 101-0628, приказ Минстроя России №675/пр от 28.02.2017 № 254/пр</t>
  </si>
  <si>
    <t>Олифа комбинированная, марки К-3</t>
  </si>
  <si>
    <t>101-0807</t>
  </si>
  <si>
    <t>ТССЦ Московской обл., 101-0807, приказ Минстроя России №675/пр от 28.02.2017 № 254/пр</t>
  </si>
  <si>
    <t>Проволока сварочная легированная диаметром 4 мм</t>
  </si>
  <si>
    <t>101-1669</t>
  </si>
  <si>
    <t>ТССЦ Московской обл., 101-1669, приказ Минстроя России №675/пр от 28.02.2017 № 254/пр</t>
  </si>
  <si>
    <t>Очес льняной</t>
  </si>
  <si>
    <t>302-0887</t>
  </si>
  <si>
    <t>ТССЦ Московской обл., 302-0887, приказ Минстроя России №675/пр от 28.02.2017 № 256/пр</t>
  </si>
  <si>
    <t>Узлы укрупненные монтажные (трубопроводы) из стальных водогазопроводных оцинкованных труб с гильзами для водоснабжения диаметром 15 мм</t>
  </si>
  <si>
    <t>405-1601</t>
  </si>
  <si>
    <t>ТССЦ Московской обл., 405-1601, приказ Минстроя России №675/пр от 28.02.2017 № 257/пр</t>
  </si>
  <si>
    <t>Известь строительная негашеная хлорная, марки А</t>
  </si>
  <si>
    <t>101-2449</t>
  </si>
  <si>
    <t>ТССЦ Московской обл., 101-2449, приказ Минстроя России №675/пр от 28.02.2017 № 254/пр</t>
  </si>
  <si>
    <t>Кольца резиновые для чугунных напорных труб диаметром 50-300 мм</t>
  </si>
  <si>
    <t>101-2576</t>
  </si>
  <si>
    <t>ТССЦ Московской обл., 101-2576, приказ Минстроя России №675/пр от 28.02.2017 № 254/пр</t>
  </si>
  <si>
    <t>Болты с гайками и шайбами для санитарно-технических работ диаметром 16 мм</t>
  </si>
  <si>
    <t>302-3340</t>
  </si>
  <si>
    <t>ТССЦ Московской обл., 302-3340, приказ Минстроя России №675/пр от 28.02.2017 № 256/пр</t>
  </si>
  <si>
    <t>Трубопроводы канализации из полиэтиленовых труб высокой плотности с гильзами, диаметром 110 мм</t>
  </si>
  <si>
    <t>302-3339</t>
  </si>
  <si>
    <t>ТССЦ Московской обл., 302-3339, приказ Минстроя России №675/пр от 28.02.2017 № 256/пр</t>
  </si>
  <si>
    <t>Трубопроводы канализации из полиэтиленовых труб высокой плотности с гильзами, диаметром 50 мм</t>
  </si>
  <si>
    <t>1-1053-90</t>
  </si>
  <si>
    <t>Рабочий строитель среднего разряда 5,3</t>
  </si>
  <si>
    <t>042900</t>
  </si>
  <si>
    <t>ТСЭМ Московской обл., 042900, приказ Минстроя России №675/пр от 28.02.2017 № 264/пр</t>
  </si>
  <si>
    <t>Установки для гидравлических испытаний трубопроводов, давление нагнетания низкое 0,1 МПа (1 кгс/см2), высокое 10 МПа (100 кгс/см2)</t>
  </si>
  <si>
    <t>101-1602</t>
  </si>
  <si>
    <t>ТССЦ Московской обл., 101-1602, приказ Минстроя России №675/пр от 28.02.2017 № 254/пр</t>
  </si>
  <si>
    <t>Ацетилен газообразный технический</t>
  </si>
  <si>
    <t>103-0357</t>
  </si>
  <si>
    <t>ТССЦ Московской обл., 103-0357, приказ Минстроя России №675/пр от 28.02.2017 № 254/пр</t>
  </si>
  <si>
    <t>Трубы стальные бесшовные, горячедеформированные со снятой фаской из стали марок 15, 20, 25, наружным диаметром 57 мм, толщина стенки 3,5 мм</t>
  </si>
  <si>
    <t>302-1175</t>
  </si>
  <si>
    <t>ТССЦ Московской обл., 302-1175, приказ Минстроя России №675/пр от 28.02.2017 № 256/пр</t>
  </si>
  <si>
    <t>Задвижки параллельные фланцевые с выдвижным шпинделем для воды и пара давлением 1 Мпа (10 кгс/см2) 30ч6бр диаметром 50 мм</t>
  </si>
  <si>
    <t>507-0983</t>
  </si>
  <si>
    <t>ТССЦ Московской обл., 507-0983, приказ Минстроя России №675/пр от 28.02.2017 № 258/пр</t>
  </si>
  <si>
    <t>Фланцы стальные плоские приварные из стали ВСт3сп2, ВСт3сп3, давлением 1,0 МПа (10 кгс/см2), диаметром 50 мм</t>
  </si>
  <si>
    <t>509-0966</t>
  </si>
  <si>
    <t>ТССЦ Московской обл., 509-0966, приказ Минстроя России №675/пр от 28.02.2017 № 258/пр</t>
  </si>
  <si>
    <t>Прокладки из паронита марки ПМБ, толщиной 1 мм, диаметром 50 мм</t>
  </si>
  <si>
    <t>101-1355</t>
  </si>
  <si>
    <t>ТССЦ Московской обл., 101-1355, приказ Минстроя России №675/пр от 28.02.2017 № 254/пр</t>
  </si>
  <si>
    <t>Цемент гипсоглиноземистый расширяющийся</t>
  </si>
  <si>
    <t>103-1011</t>
  </si>
  <si>
    <t>ТССЦ Московской обл., 103-1011, приказ Минстроя России №675/пр от 28.02.2017 № 254/пр</t>
  </si>
  <si>
    <t>Муфты надвижные диаметром 100 мм</t>
  </si>
  <si>
    <t>103-1034</t>
  </si>
  <si>
    <t>ТССЦ Московской обл., 103-1034, приказ Минстроя России №675/пр от 28.02.2017 № 254/пр</t>
  </si>
  <si>
    <t>Тройники косые под 60 градусов диаметром 100х100 мм</t>
  </si>
  <si>
    <t>301-3342</t>
  </si>
  <si>
    <t>ТССЦ Московской обл., 301-3342, приказ Минстроя России №675/пр от 28.02.2017 № 256/пр</t>
  </si>
  <si>
    <t>Заглушки чугунные диаметром 100 мм</t>
  </si>
  <si>
    <t>101-0311</t>
  </si>
  <si>
    <t>ТССЦ Московской обл., 101-0311, приказ Минстроя России №675/пр от 28.02.2017 № 254/пр</t>
  </si>
  <si>
    <t>Каболка</t>
  </si>
  <si>
    <t>101-0849</t>
  </si>
  <si>
    <t>ТССЦ Московской обл., 101-0849, приказ Минстроя России №675/пр от 28.02.2017 № 254/пр</t>
  </si>
  <si>
    <t>Пластина резиновая рулонная вулканизированная</t>
  </si>
  <si>
    <t>101-1847</t>
  </si>
  <si>
    <t>ТССЦ Московской обл., 101-1847, приказ Минстроя России №675/пр от 28.02.2017 № 254/пр</t>
  </si>
  <si>
    <t>Замазка защитная</t>
  </si>
  <si>
    <t>101-2184</t>
  </si>
  <si>
    <t>ТССЦ Московской обл., 101-2184, приказ Минстроя России №675/пр от 28.02.2017 № 254/пр</t>
  </si>
  <si>
    <t>Шурупы с полукруглой головкой 6х60 мм</t>
  </si>
  <si>
    <t>101-2203</t>
  </si>
  <si>
    <t>ТССЦ Московской обл., 101-2203, приказ Минстроя России №675/пр от 28.02.2017 № 254/пр</t>
  </si>
  <si>
    <t>Дюбели распорные полиэтиленовые 8х30 мм</t>
  </si>
  <si>
    <t>113-0074</t>
  </si>
  <si>
    <t>ТССЦ Московской обл., 113-0074, приказ Минстроя России №675/пр от 28.02.2017 № 254/пр</t>
  </si>
  <si>
    <t>Клей фенолполивинилацетатный марки БФ-2, сорт I</t>
  </si>
  <si>
    <t>509-1792</t>
  </si>
  <si>
    <t>ТССЦ Московской обл., 509-1792, приказ Минстроя России №675/пр от 28.02.2017 № 258/пр</t>
  </si>
  <si>
    <t>Скобы скрепляющие и для подвеса</t>
  </si>
  <si>
    <t>1-1023-90</t>
  </si>
  <si>
    <t>Рабочий строитель среднего разряда 2,3</t>
  </si>
  <si>
    <t>101-0782</t>
  </si>
  <si>
    <t>ТССЦ Московской обл., 101-0782, приказ Минстроя России №675/пр от 28.02.2017 № 254/пр</t>
  </si>
  <si>
    <t>Поковки из квадратных заготовок, масса 1,8 кг</t>
  </si>
  <si>
    <t>203-0499</t>
  </si>
  <si>
    <t>ТССЦ Московской обл., 203-0499, приказ Минстроя России №675/пр от 28.02.2017 № 255/пр</t>
  </si>
  <si>
    <t>Штапик (раскладка), размер 19х19 мм</t>
  </si>
  <si>
    <t>101-2186</t>
  </si>
  <si>
    <t>ТССЦ Московской обл., 101-2186, приказ Минстроя России №675/пр от 28.02.2017 № 254/пр</t>
  </si>
  <si>
    <t>Шурупы с полукруглой головкой 6х90 мм</t>
  </si>
  <si>
    <t>101-2204</t>
  </si>
  <si>
    <t>ТССЦ Московской обл., 101-2204, приказ Минстроя России №675/пр от 28.02.2017 № 254/пр</t>
  </si>
  <si>
    <t>Дюбели распорные полиэтиленовые 8х40 мм</t>
  </si>
  <si>
    <t>101-2187</t>
  </si>
  <si>
    <t>ТССЦ Московской обл., 101-2187, приказ Минстроя России №675/пр от 28.02.2017 № 254/пр</t>
  </si>
  <si>
    <t>Шурупы с полукруглой головкой 8х60 мм</t>
  </si>
  <si>
    <t>101-2205</t>
  </si>
  <si>
    <t>ТССЦ Московской обл., 101-2205, приказ Минстроя России №675/пр от 28.02.2017 № 254/пр</t>
  </si>
  <si>
    <t>Дюбели распорные полиэтиленовые 10х40 мм</t>
  </si>
  <si>
    <t>1-1051-90</t>
  </si>
  <si>
    <t>Рабочий строитель среднего разряда 5,1</t>
  </si>
  <si>
    <t>121011</t>
  </si>
  <si>
    <t>ТСЭМ Московской обл., 121011, приказ Минстроя России №675/пр от 28.02.2017 № 264/пр</t>
  </si>
  <si>
    <t>Котлы битумные передвижные 400 л</t>
  </si>
  <si>
    <t>361101</t>
  </si>
  <si>
    <t>ТСЭМ Московской обл., 361101, приказ Минстроя России №675/пр от 28.02.2017 № 264/пр</t>
  </si>
  <si>
    <t>Термос 100 л</t>
  </si>
  <si>
    <t>101-0009</t>
  </si>
  <si>
    <t>ТССЦ Московской обл., 101-0009, приказ Минстроя России №675/пр от 28.02.2017 № 254/пр</t>
  </si>
  <si>
    <t>Асбест хризотиловый марки К-6-30</t>
  </si>
  <si>
    <t>101-0073</t>
  </si>
  <si>
    <t>ТССЦ Московской обл., 101-0073, приказ Минстроя России №675/пр от 28.02.2017 № 254/пр</t>
  </si>
  <si>
    <t>Битумы нефтяные строительные марки БН-90/10</t>
  </si>
  <si>
    <t>101-0074</t>
  </si>
  <si>
    <t>ТССЦ Московской обл., 101-0074, приказ Минстроя России №675/пр от 28.02.2017 № 254/пр</t>
  </si>
  <si>
    <t>Битумы нефтяные строительные марки БН-70/30</t>
  </si>
  <si>
    <t>101-1745</t>
  </si>
  <si>
    <t>ТССЦ Московской обл., 101-1745, приказ Минстроя России №675/пр от 28.02.2017 № 254/пр</t>
  </si>
  <si>
    <t>Бензин растворитель</t>
  </si>
  <si>
    <t>113-0101</t>
  </si>
  <si>
    <t>ТССЦ Московской обл., 113-0101, приказ Минстроя России №675/пр от 28.02.2017 № 254/пр</t>
  </si>
  <si>
    <t>Мука андезитовая кислотоупорная, марка А</t>
  </si>
  <si>
    <t>1-1022-90</t>
  </si>
  <si>
    <t>Рабочий строитель среднего разряда 2,2</t>
  </si>
  <si>
    <t>111301</t>
  </si>
  <si>
    <t>ТСЭМ Московской обл., 111301, приказ Минстроя России №675/пр от 28.02.2017 № 264/пр</t>
  </si>
  <si>
    <t>Вибратор поверхностный</t>
  </si>
  <si>
    <t>402-0005</t>
  </si>
  <si>
    <t>ТССЦ Московской обл., 402-0005, приказ Минстроя России №675/пр от 28.02.2017 № 257/пр</t>
  </si>
  <si>
    <t>Раствор готовый кладочный цементный марки 150</t>
  </si>
  <si>
    <t>1-1032-90</t>
  </si>
  <si>
    <t>Рабочий строитель среднего разряда 3,2</t>
  </si>
  <si>
    <t>020128</t>
  </si>
  <si>
    <t>ТСЭМ Московской обл., 020128, приказ Минстроя России №675/пр от 28.02.2017 № 264/пр</t>
  </si>
  <si>
    <t>Краны башенные при работе на других видах строительства 5 т</t>
  </si>
  <si>
    <t>021140</t>
  </si>
  <si>
    <t>ТСЭМ Московской обл., 021140, приказ Минстроя России №675/пр от 28.02.2017 № 264/пр</t>
  </si>
  <si>
    <t>Краны на автомобильном ходу при работе на других видах строительства 6,3 т</t>
  </si>
  <si>
    <t>339904</t>
  </si>
  <si>
    <t>ТСЭМ Московской обл., 339904, приказ Минстроя России №675/пр от 28.02.2017 № 264/пр</t>
  </si>
  <si>
    <t>Плиткорез MAKITA RH 4101</t>
  </si>
  <si>
    <t>101-1971</t>
  </si>
  <si>
    <t>ТССЦ Московской обл., 101-1971, приказ Минстроя России №675/пр от 28.02.2017 № 254/пр</t>
  </si>
  <si>
    <t>Затирка «Старатели» (разной цветности)</t>
  </si>
  <si>
    <t>101-4368</t>
  </si>
  <si>
    <t>ТССЦ Московской обл., 101-4368, приказ Минстроя России №675/пр от 28.02.2017 № 254/пр</t>
  </si>
  <si>
    <t>Клей плиточный «Юнис Гранит»</t>
  </si>
  <si>
    <t>101-4486</t>
  </si>
  <si>
    <t>ТССЦ Московской обл., 101-4486, приказ Минстроя России №675/пр от 28.02.2017 № 254/пр</t>
  </si>
  <si>
    <t>Гранит керамический многоцветный неполированный, размером 400х400х9 мм</t>
  </si>
  <si>
    <t>101-0137</t>
  </si>
  <si>
    <t>ТССЦ Московской обл., 101-0137, приказ Минстроя России №675/пр от 28.02.2017 № 254/пр</t>
  </si>
  <si>
    <t>Дюбели с калиброванной головкой (в обоймах) 3х58,5 мм</t>
  </si>
  <si>
    <t>101-0622</t>
  </si>
  <si>
    <t>ТССЦ Московской обл., 101-0622, приказ Минстроя России №675/пр от 28.02.2017 № 254/пр</t>
  </si>
  <si>
    <t>Миткаль «Т-2» суровый (суровье)</t>
  </si>
  <si>
    <t>101-0848</t>
  </si>
  <si>
    <t>ТССЦ Московской обл., 101-0848, приказ Минстроя России №675/пр от 28.02.2017 № 254/пр</t>
  </si>
  <si>
    <t>Пластина губчатая из резины АФ-1</t>
  </si>
  <si>
    <t>101-1680</t>
  </si>
  <si>
    <t>ТССЦ Московской обл., 101-1680, приказ Минстроя России №675/пр от 28.02.2017 № 254/пр</t>
  </si>
  <si>
    <t>Патроны для строительно-монтажного пистолета</t>
  </si>
  <si>
    <t>101-1735</t>
  </si>
  <si>
    <t>ТССЦ Московской обл., 101-1735, приказ Минстроя России №675/пр от 28.02.2017 № 254/пр</t>
  </si>
  <si>
    <t>Винты самонарезающие СМ1-35</t>
  </si>
  <si>
    <t>101-1736</t>
  </si>
  <si>
    <t>ТССЦ Московской обл., 101-1736, приказ Минстроя России №675/пр от 28.02.2017 № 254/пр</t>
  </si>
  <si>
    <t>Профили холодногнутые из оцинкованной стали толщиной 0,5-0,55 мм, сумма размеров равная ширине исходной заготовки 101-150 мм</t>
  </si>
  <si>
    <t>101-1737</t>
  </si>
  <si>
    <t>ТССЦ Московской обл., 101-1737, приказ Минстроя России №675/пр от 28.02.2017 № 254/пр</t>
  </si>
  <si>
    <t>Профили холодногнутые из оцинкованной стали толщиной 0,5-0,55 мм, сумма размеров равная ширине исходной заготовки 151-200 мм</t>
  </si>
  <si>
    <t>101-1840</t>
  </si>
  <si>
    <t>ТССЦ Московской обл., 101-1840, приказ Минстроя России №675/пр от 28.02.2017 № 254/пр</t>
  </si>
  <si>
    <t>Клей малярный жидкий</t>
  </si>
  <si>
    <t>101-2358</t>
  </si>
  <si>
    <t>ТССЦ Московской обл., 101-2358, приказ Минстроя России №675/пр от 28.02.2017 № 254/пр</t>
  </si>
  <si>
    <t>Дисперсия поливинилацетатная непластифицированная марки Д50Н</t>
  </si>
  <si>
    <t>113-0304</t>
  </si>
  <si>
    <t>ТССЦ Московской обл., 113-0304, приказ Минстроя России №675/пр от 28.02.2017 № 254/пр</t>
  </si>
  <si>
    <t>Клей резиновый № 88-Н</t>
  </si>
  <si>
    <t>104-9016</t>
  </si>
  <si>
    <t>ТССЦ Московской обл., 104-9016, приказ Минстроя России №675/пр от 28.02.2017 № 254/пр</t>
  </si>
  <si>
    <t>Материалы теплоизоляционные из минеральных волокон</t>
  </si>
  <si>
    <t>101-1271</t>
  </si>
  <si>
    <t>ТССЦ Московской обл., 101-1271, приказ Минстроя России №675/пр от 28.02.2017 № 254/пр</t>
  </si>
  <si>
    <t>Стекло армированное листовое бесцветное толщиной 5,5 мм гладкое</t>
  </si>
  <si>
    <t>101-1279</t>
  </si>
  <si>
    <t>ТССЦ Московской обл., 101-1279, приказ Минстроя России №675/пр от 28.02.2017 № 254/пр</t>
  </si>
  <si>
    <t>Стекло листовое прокатное для витражей бесцветное толщиной 3,5 мм</t>
  </si>
  <si>
    <t>101-1851</t>
  </si>
  <si>
    <t>ТССЦ Московской обл., 101-1851, приказ Минстроя России №675/пр от 28.02.2017 № 254/пр</t>
  </si>
  <si>
    <t>Резина прессованная</t>
  </si>
  <si>
    <t>206-9003</t>
  </si>
  <si>
    <t>ТССЦ Московской обл., 206-9003, приказ Минстроя России №675/пр от 28.02.2017 № 255/пр</t>
  </si>
  <si>
    <t>Алюминиевые конструкции</t>
  </si>
  <si>
    <t>301-9390</t>
  </si>
  <si>
    <t>ТССЦ Московской обл., 301-9390, приказ Минстроя России №675/пр от 28.02.2017 № 256/пр</t>
  </si>
  <si>
    <t>Решетки жалюзийные</t>
  </si>
  <si>
    <t>101-9411</t>
  </si>
  <si>
    <t>ТССЦ Московской обл., 101-9411, приказ Минстроя России №675/пр от 28.02.2017 № 254/пр</t>
  </si>
  <si>
    <t>Скобяные изделия</t>
  </si>
  <si>
    <t>203-9066</t>
  </si>
  <si>
    <t>ТССЦ Московской обл., 203-9066, приказ Минстроя России №675/пр от 28.02.2017 № 255/пр</t>
  </si>
  <si>
    <t>Блоки дверные металлические</t>
  </si>
  <si>
    <t>101-9732</t>
  </si>
  <si>
    <t>ТССЦ Московской обл., 101-9732, приказ Минстроя России №675/пр от 28.02.2017 № 254/пр</t>
  </si>
  <si>
    <t>Грунтовка</t>
  </si>
  <si>
    <t>402-9544</t>
  </si>
  <si>
    <t>ТССЦ Московской обл., 402-9544, приказ Минстроя России №675/пр от 28.02.2017 № 257/пр</t>
  </si>
  <si>
    <t>Смеси сухие растворные типа «Ветонит»</t>
  </si>
  <si>
    <t>201-9002</t>
  </si>
  <si>
    <t>ТССЦ Московской обл., 201-9002, приказ Минстроя России №675/пр от 28.02.2017 № 255/пр</t>
  </si>
  <si>
    <t>Конструкции стальные</t>
  </si>
  <si>
    <t>201-9010</t>
  </si>
  <si>
    <t>ТССЦ Московской обл., 201-9010, приказ Минстроя России №675/пр от 28.02.2017 № 255/пр</t>
  </si>
  <si>
    <t>Тяга подвесов</t>
  </si>
  <si>
    <t>103-9140</t>
  </si>
  <si>
    <t>ТССЦ Московской обл., 103-9140, приказ Минстроя России №675/пр от 28.02.2017 № 254/пр</t>
  </si>
  <si>
    <t>Арматура муфтовая</t>
  </si>
  <si>
    <t>301-9240</t>
  </si>
  <si>
    <t>ТССЦ Московской обл., 301-9240, приказ Минстроя России №675/пр от 28.02.2017 № 256/пр</t>
  </si>
  <si>
    <t>Крепления</t>
  </si>
  <si>
    <t>302-9120</t>
  </si>
  <si>
    <t>ТССЦ Московской обл., 302-9120, приказ Минстроя России №675/пр от 28.02.2017 № 256/пр</t>
  </si>
  <si>
    <t>Задвижки</t>
  </si>
  <si>
    <t>203-9130</t>
  </si>
  <si>
    <t>ТССЦ Московской обл., 203-9130, приказ Минстроя России №675/пр от 28.02.2017 № 255/пр</t>
  </si>
  <si>
    <t>Изделия штучные</t>
  </si>
  <si>
    <t>203-9007</t>
  </si>
  <si>
    <t>ТССЦ Московской обл., 203-9007, приказ Минстроя России №675/пр от 28.02.2017 № 255/пр</t>
  </si>
  <si>
    <t>Рейки деревянные</t>
  </si>
  <si>
    <t>101-9165</t>
  </si>
  <si>
    <t>ТССЦ Московской обл., 101-9165, приказ Минстроя России №675/пр от 28.02.2017 № 254/пр</t>
  </si>
  <si>
    <t>Листы гипсокартонные толщиной 14 мм или плиты гипсоволокнистые толщиной 10 мм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</si>
  <si>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</si>
  <si>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"СОГЛАСОВАНО"</t>
  </si>
  <si>
    <t>"УТВЕРЖДАЮ"</t>
  </si>
  <si>
    <t>"_____"________________ 2019 г.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</si>
  <si>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</si>
  <si>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</si>
  <si>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</si>
  <si>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</si>
  <si>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</si>
  <si>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</si>
  <si>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</si>
  <si>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</si>
  <si>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</si>
  <si>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</si>
  <si>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</si>
  <si>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</si>
  <si>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</si>
  <si>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</si>
  <si>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</si>
  <si>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</si>
  <si>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</si>
  <si>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</si>
  <si>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</si>
  <si>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</si>
  <si>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</si>
  <si>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</si>
  <si>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</si>
  <si>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</si>
  <si>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</si>
  <si>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</si>
  <si>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ТСНБ-2001 Московской области (редакция 2014 г) июнь 2019 года</t>
  </si>
  <si>
    <r>
      <t>10-05-002-1</t>
    </r>
    <r>
      <rPr>
        <i/>
        <sz val="10"/>
        <rFont val="Arial"/>
        <family val="2"/>
        <charset val="204"/>
      </rPr>
      <t xml:space="preserve">
Поправка: МДС 81-35.2004, п.4.7</t>
    </r>
  </si>
  <si>
    <t>Зарплата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</si>
  <si>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</si>
  <si>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</si>
  <si>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</si>
  <si>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</si>
  <si>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</si>
  <si>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</si>
  <si>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t>11-01-018-3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</si>
  <si>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09-03-046-1</t>
    </r>
    <r>
      <rPr>
        <i/>
        <sz val="10"/>
        <rFont val="Arial"/>
        <family val="2"/>
        <charset val="204"/>
      </rPr>
      <t xml:space="preserve">
Поправка: МДС 81-35.2004, п.4.7</t>
    </r>
  </si>
  <si>
    <t>в т.ч. зарплата машинистов</t>
  </si>
  <si>
    <r>
      <t>20-02-002-2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</si>
  <si>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10-01-039-3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</si>
  <si>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09-04-012-1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</si>
  <si>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15-04-027-5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</si>
  <si>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15-04-006-3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</si>
  <si>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15-04-007-3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</si>
  <si>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15-01-019-1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</si>
  <si>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10-05-001-1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</si>
  <si>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09-03-047-1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</si>
  <si>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15-01-047-15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</si>
  <si>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Потолок Грильято</t>
    </r>
    <r>
      <rPr>
        <i/>
        <sz val="10"/>
        <rFont val="Arial"/>
        <family val="2"/>
        <charset val="204"/>
      </rPr>
      <t xml:space="preserve">
Базисная стоимость: 408,00 = [480 / 1,2] +  2% Трансп</t>
    </r>
  </si>
  <si>
    <r>
      <t>10-05-011-1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</si>
  <si>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15-04-007-4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</si>
  <si>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16-02-002-1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</si>
  <si>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16-04-001-2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</si>
  <si>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16-04-001-1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</si>
  <si>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16-07-005-1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</si>
  <si>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16-07-003-6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</si>
  <si>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16-07-004-2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</si>
  <si>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17-01-003-1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</si>
  <si>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Унитаз "Густавсберг"</t>
    </r>
    <r>
      <rPr>
        <i/>
        <sz val="10"/>
        <rFont val="Arial"/>
        <family val="2"/>
        <charset val="204"/>
      </rPr>
      <t xml:space="preserve">
Базисная стоимость: 16 983,00 = [19 980 / 1,2] +  2% Трансп</t>
    </r>
  </si>
  <si>
    <r>
      <t>10-01-059-1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</si>
  <si>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Столешница 1500*600*50</t>
    </r>
    <r>
      <rPr>
        <i/>
        <sz val="10"/>
        <rFont val="Arial"/>
        <family val="2"/>
        <charset val="204"/>
      </rPr>
      <t xml:space="preserve">
Базисная стоимость: 1 474,75 = [1 735 / 1,2] +  2% Трансп</t>
    </r>
  </si>
  <si>
    <r>
      <t>17-01-001-14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</si>
  <si>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Умывальник  Vitra  S50</t>
    </r>
    <r>
      <rPr>
        <i/>
        <sz val="10"/>
        <rFont val="Arial"/>
        <family val="2"/>
        <charset val="204"/>
      </rPr>
      <t xml:space="preserve">
Базисная стоимость: 6 536,50 = [7 690 / 1,2] +  2% Трансп</t>
    </r>
  </si>
  <si>
    <r>
      <t>17-01-004-1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</si>
  <si>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Писсуар Jika Golem</t>
    </r>
    <r>
      <rPr>
        <i/>
        <sz val="10"/>
        <rFont val="Arial"/>
        <family val="2"/>
        <charset val="204"/>
      </rPr>
      <t xml:space="preserve">
Базисная стоимость: 5 299,75 = [6 235 / 1,2] +  2% Трансп</t>
    </r>
  </si>
  <si>
    <r>
      <t>Мойка парикмахерской "Элит"</t>
    </r>
    <r>
      <rPr>
        <i/>
        <sz val="10"/>
        <rFont val="Arial"/>
        <family val="2"/>
        <charset val="204"/>
      </rPr>
      <t xml:space="preserve">
Базисная стоимость: 33 991,50 = [39 990 / 1,2] +  2% Трансп</t>
    </r>
  </si>
  <si>
    <r>
      <t>17-01-005-1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</si>
  <si>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11-01-004-1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</si>
  <si>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11-01-004-2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</si>
  <si>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11-01-011-1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</si>
  <si>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11-01-047-1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</si>
  <si>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Дверь глухая Olovi 900х2000 мм</t>
    </r>
    <r>
      <rPr>
        <i/>
        <sz val="10"/>
        <rFont val="Arial"/>
        <family val="2"/>
        <charset val="204"/>
      </rPr>
      <t xml:space="preserve">
Базисная стоимость: 1 066,75 = [1 255 / 1,2] +  2% Трансп</t>
    </r>
  </si>
  <si>
    <r>
      <t>Унитаз "Керсанит"</t>
    </r>
    <r>
      <rPr>
        <i/>
        <sz val="10"/>
        <rFont val="Arial"/>
        <family val="2"/>
        <charset val="204"/>
      </rPr>
      <t xml:space="preserve">
Базисная стоимость: 6 791,50 = [7 990 / 1,2] +  2% Трансп</t>
    </r>
  </si>
  <si>
    <r>
      <t>10-04-011-2</t>
    </r>
    <r>
      <rPr>
        <i/>
        <sz val="10"/>
        <rFont val="Arial"/>
        <family val="2"/>
        <charset val="204"/>
      </rPr>
      <t xml:space="preserve">
Поправка: МДС 81-35.2004, п.4.7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</si>
  <si>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</si>
  <si>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</si>
  <si>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</si>
  <si>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</si>
  <si>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Смета на отделочные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</si>
</sst>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wrapText="1"/>
    </xf>
    <xf numFmtId="164" fontId="0" fillId="0" borderId="0" xfId="0" applyNumberFormat="1"/>
    <xf numFmtId="0" fontId="11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2" xfId="0" quotePrefix="1" applyFont="1" applyBorder="1" applyAlignment="1">
      <alignment horizontal="right" wrapText="1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5" fontId="9" fillId="0" borderId="0" xfId="0" applyNumberFormat="1" applyFont="1" applyAlignment="1">
      <alignment horizontal="lef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11" fillId="0" borderId="0" xfId="0" applyFont="1"/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69"/>
  <sheetViews>
    <sheetView tabSelected="1" view="pageBreakPreview" topLeftCell="A733" zoomScale="85" zoomScaleNormal="100" zoomScaleSheetLayoutView="85" workbookViewId="0">
      <selection activeCell="C24" sqref="C24"/>
    </sheetView>
  </sheetViews>
  <sheetFormatPr defaultRowHeight="12.7" x14ac:dyDescent="0.4"/>
  <cols>
    <col min="1" max="1" width="5.703125" customWidth="1"/>
    <col min="2" max="2" width="11.703125" customWidth="1"/>
    <col min="3" max="3" width="40.703125" customWidth="1"/>
    <col min="4" max="5" width="10.703125" customWidth="1"/>
    <col min="6" max="8" width="12.703125" customWidth="1"/>
    <col min="9" max="9" width="16.1171875" customWidth="1"/>
    <col min="10" max="10" width="8.703125" customWidth="1"/>
    <col min="11" max="11" width="12.703125" customWidth="1"/>
    <col min="12" max="12" width="8.703125" customWidth="1"/>
    <col min="15" max="31" width="0" hidden="1" customWidth="1"/>
    <col min="32" max="32" width="91.703125" hidden="1" customWidth="1"/>
    <col min="33" max="36" width="0" hidden="1" customWidth="1"/>
  </cols>
  <sheetData>
    <row r="1" spans="1:12" x14ac:dyDescent="0.4">
      <c r="A1" s="9" t="str">
        <f>Source!B1</f>
        <v>Smeta.RU Flash  (495) 974-1589</v>
      </c>
    </row>
    <row r="2" spans="1:12" ht="13.7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350000000000001" x14ac:dyDescent="0.5">
      <c r="A3" s="12"/>
      <c r="B3" s="78" t="s">
        <v>1224</v>
      </c>
      <c r="C3" s="78"/>
      <c r="D3" s="78"/>
      <c r="E3" s="78"/>
      <c r="F3" s="11"/>
      <c r="G3" s="11"/>
      <c r="H3" s="78" t="s">
        <v>1225</v>
      </c>
      <c r="I3" s="78"/>
      <c r="J3" s="78"/>
      <c r="K3" s="78"/>
      <c r="L3" s="78"/>
    </row>
    <row r="4" spans="1:12" ht="13.7" x14ac:dyDescent="0.4">
      <c r="A4" s="11"/>
      <c r="B4" s="58"/>
      <c r="C4" s="58"/>
      <c r="D4" s="58"/>
      <c r="E4" s="58"/>
      <c r="F4" s="11"/>
      <c r="G4" s="11"/>
      <c r="H4" s="58"/>
      <c r="I4" s="58"/>
      <c r="J4" s="58"/>
      <c r="K4" s="58"/>
      <c r="L4" s="58"/>
    </row>
    <row r="5" spans="1:12" ht="13.7" x14ac:dyDescent="0.4">
      <c r="A5" s="13"/>
      <c r="B5" s="13"/>
      <c r="C5" s="14"/>
      <c r="D5" s="14"/>
      <c r="E5" s="14"/>
      <c r="F5" s="11"/>
      <c r="G5" s="11"/>
      <c r="H5" s="15"/>
      <c r="I5" s="14"/>
      <c r="J5" s="14"/>
      <c r="K5" s="14"/>
      <c r="L5" s="15"/>
    </row>
    <row r="6" spans="1:12" ht="13.7" x14ac:dyDescent="0.4">
      <c r="A6" s="15"/>
      <c r="B6" s="58" t="str">
        <f>CONCATENATE("______________________ ", IF(Source!AL12&lt;&gt;"", Source!AL12, ""))</f>
        <v xml:space="preserve">______________________ </v>
      </c>
      <c r="C6" s="58"/>
      <c r="D6" s="58"/>
      <c r="E6" s="58"/>
      <c r="F6" s="11"/>
      <c r="G6" s="11"/>
      <c r="H6" s="58" t="str">
        <f>CONCATENATE("______________________ ", IF(Source!AH12&lt;&gt;"", Source!AH12, ""))</f>
        <v xml:space="preserve">______________________ </v>
      </c>
      <c r="I6" s="58"/>
      <c r="J6" s="58"/>
      <c r="K6" s="58"/>
      <c r="L6" s="58"/>
    </row>
    <row r="7" spans="1:12" ht="13.7" x14ac:dyDescent="0.4">
      <c r="A7" s="16"/>
      <c r="B7" s="76" t="s">
        <v>1226</v>
      </c>
      <c r="C7" s="76"/>
      <c r="D7" s="76"/>
      <c r="E7" s="76"/>
      <c r="F7" s="11"/>
      <c r="G7" s="11"/>
      <c r="H7" s="76" t="s">
        <v>1226</v>
      </c>
      <c r="I7" s="76"/>
      <c r="J7" s="76"/>
      <c r="K7" s="76"/>
      <c r="L7" s="76"/>
    </row>
    <row r="10" spans="1:12" ht="15.35" x14ac:dyDescent="0.5">
      <c r="A10" s="16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6"/>
    </row>
    <row r="11" spans="1:12" ht="13.7" x14ac:dyDescent="0.4">
      <c r="A11" s="17"/>
      <c r="B11" s="77" t="s">
        <v>1227</v>
      </c>
      <c r="C11" s="77"/>
      <c r="D11" s="77"/>
      <c r="E11" s="77"/>
      <c r="F11" s="77"/>
      <c r="G11" s="77"/>
      <c r="H11" s="77"/>
      <c r="I11" s="77"/>
      <c r="J11" s="77"/>
      <c r="K11" s="77"/>
      <c r="L11" s="16"/>
    </row>
    <row r="12" spans="1:12" ht="13.7" x14ac:dyDescent="0.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3.7" x14ac:dyDescent="0.4">
      <c r="A13" s="11"/>
      <c r="B13" s="11"/>
      <c r="C13" s="11"/>
      <c r="D13" s="11"/>
      <c r="E13" s="11"/>
      <c r="F13" s="59" t="s">
        <v>1228</v>
      </c>
      <c r="G13" s="59"/>
      <c r="H13" s="64" t="str">
        <f>IF(Source!F12&lt;&gt;"Новый объект", Source!F12, "")</f>
        <v/>
      </c>
      <c r="I13" s="64"/>
      <c r="J13" s="64"/>
      <c r="K13" s="64"/>
      <c r="L13" s="18"/>
    </row>
    <row r="14" spans="1:12" ht="13.7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35" x14ac:dyDescent="0.5">
      <c r="A15" s="19"/>
      <c r="B15" s="71" t="str">
        <f>CONCATENATE( "ЛОКАЛЬНАЯ СМЕТА № ",IF(Source!F20&lt;&gt;"Новая локальная смета", Source!F20, ""))</f>
        <v xml:space="preserve">ЛОКАЛЬНАЯ СМЕТА № </v>
      </c>
      <c r="C15" s="71"/>
      <c r="D15" s="71"/>
      <c r="E15" s="71"/>
      <c r="F15" s="71"/>
      <c r="G15" s="71"/>
      <c r="H15" s="71"/>
      <c r="I15" s="71"/>
      <c r="J15" s="71"/>
      <c r="K15" s="71"/>
      <c r="L15" s="19"/>
    </row>
    <row r="16" spans="1:12" ht="15.35" x14ac:dyDescent="0.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9"/>
    </row>
    <row r="17" spans="1:12" ht="17.7" hidden="1" x14ac:dyDescent="0.55000000000000004">
      <c r="A17" s="19"/>
      <c r="B17" s="72" t="str">
        <f>IF(Source!G20&lt;&gt;"Новая локальная смета", Source!G20, "")</f>
        <v/>
      </c>
      <c r="C17" s="72"/>
      <c r="D17" s="72"/>
      <c r="E17" s="72"/>
      <c r="F17" s="72"/>
      <c r="G17" s="72"/>
      <c r="H17" s="72"/>
      <c r="I17" s="72"/>
      <c r="J17" s="72"/>
      <c r="K17" s="72"/>
      <c r="L17" s="19"/>
    </row>
    <row r="18" spans="1:12" ht="13.7" hidden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7" x14ac:dyDescent="0.55000000000000004">
      <c r="A19" s="11"/>
      <c r="B19" s="73" t="s">
        <v>1305</v>
      </c>
      <c r="C19" s="73"/>
      <c r="D19" s="73"/>
      <c r="E19" s="73"/>
      <c r="F19" s="73"/>
      <c r="G19" s="73"/>
      <c r="H19" s="73"/>
      <c r="I19" s="73"/>
      <c r="J19" s="73"/>
      <c r="K19" s="73"/>
      <c r="L19" s="21"/>
    </row>
    <row r="20" spans="1:12" ht="13.7" x14ac:dyDescent="0.4">
      <c r="A20" s="11"/>
      <c r="B20" s="74" t="s">
        <v>1229</v>
      </c>
      <c r="C20" s="74"/>
      <c r="D20" s="74"/>
      <c r="E20" s="74"/>
      <c r="F20" s="74"/>
      <c r="G20" s="74"/>
      <c r="H20" s="74"/>
      <c r="I20" s="74"/>
      <c r="J20" s="74"/>
      <c r="K20" s="74"/>
      <c r="L20" s="16"/>
    </row>
    <row r="21" spans="1:12" ht="13.7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3.7" x14ac:dyDescent="0.4">
      <c r="A22" s="64" t="str">
        <f>CONCATENATE("Основание: ", Source!J20)</f>
        <v xml:space="preserve">Основание: 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3.7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7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7" x14ac:dyDescent="0.4">
      <c r="A25" s="11"/>
      <c r="B25" s="11"/>
      <c r="C25" s="11"/>
      <c r="D25" s="11"/>
      <c r="E25" s="22"/>
      <c r="F25" s="22"/>
      <c r="G25" s="75" t="s">
        <v>1230</v>
      </c>
      <c r="H25" s="75"/>
      <c r="I25" s="75" t="s">
        <v>1231</v>
      </c>
      <c r="J25" s="75"/>
      <c r="K25" s="11"/>
      <c r="L25" s="11"/>
    </row>
    <row r="26" spans="1:12" ht="13.7" x14ac:dyDescent="0.4">
      <c r="A26" s="11"/>
      <c r="B26" s="11"/>
      <c r="C26" s="67" t="s">
        <v>1232</v>
      </c>
      <c r="D26" s="67"/>
      <c r="E26" s="67"/>
      <c r="F26" s="67"/>
      <c r="G26" s="65">
        <f>SUM(O37:O1055)/1000</f>
        <v>1229.0137999999999</v>
      </c>
      <c r="H26" s="65"/>
      <c r="I26" s="65">
        <f>(Source!F636/1000)</f>
        <v>7204.87003</v>
      </c>
      <c r="J26" s="65"/>
      <c r="K26" s="68" t="s">
        <v>1233</v>
      </c>
      <c r="L26" s="68"/>
    </row>
    <row r="27" spans="1:12" ht="13.7" x14ac:dyDescent="0.4">
      <c r="A27" s="11"/>
      <c r="B27" s="11"/>
      <c r="C27" s="70" t="s">
        <v>1234</v>
      </c>
      <c r="D27" s="70"/>
      <c r="E27" s="70"/>
      <c r="F27" s="70"/>
      <c r="G27" s="65">
        <f>SUM(W37:W1055)/1000</f>
        <v>446.88711000000012</v>
      </c>
      <c r="H27" s="65"/>
      <c r="I27" s="65">
        <f>(Source!F626)/1000</f>
        <v>4767.7279900000003</v>
      </c>
      <c r="J27" s="65"/>
      <c r="K27" s="68" t="s">
        <v>1233</v>
      </c>
      <c r="L27" s="68"/>
    </row>
    <row r="28" spans="1:12" ht="13.7" x14ac:dyDescent="0.4">
      <c r="A28" s="11"/>
      <c r="B28" s="11"/>
      <c r="C28" s="70" t="s">
        <v>1235</v>
      </c>
      <c r="D28" s="70"/>
      <c r="E28" s="70"/>
      <c r="F28" s="70"/>
      <c r="G28" s="65">
        <f>SUM(X37:X1055)/1000</f>
        <v>245.85472000000001</v>
      </c>
      <c r="H28" s="65"/>
      <c r="I28" s="65">
        <f>(Source!F627)/1000</f>
        <v>1900.8700700000002</v>
      </c>
      <c r="J28" s="65"/>
      <c r="K28" s="68" t="s">
        <v>1233</v>
      </c>
      <c r="L28" s="68"/>
    </row>
    <row r="29" spans="1:12" ht="13.7" x14ac:dyDescent="0.4">
      <c r="A29" s="11"/>
      <c r="B29" s="11"/>
      <c r="C29" s="70" t="s">
        <v>1236</v>
      </c>
      <c r="D29" s="70"/>
      <c r="E29" s="70"/>
      <c r="F29" s="70"/>
      <c r="G29" s="65">
        <f>SUM(Y37:Y1055)/1000</f>
        <v>0</v>
      </c>
      <c r="H29" s="65"/>
      <c r="I29" s="65">
        <f>(Source!F618)/1000</f>
        <v>0</v>
      </c>
      <c r="J29" s="65"/>
      <c r="K29" s="68" t="s">
        <v>1233</v>
      </c>
      <c r="L29" s="68"/>
    </row>
    <row r="30" spans="1:12" ht="13.7" x14ac:dyDescent="0.4">
      <c r="A30" s="11"/>
      <c r="B30" s="11"/>
      <c r="C30" s="70" t="s">
        <v>1237</v>
      </c>
      <c r="D30" s="70"/>
      <c r="E30" s="70"/>
      <c r="F30" s="70"/>
      <c r="G30" s="65">
        <f>SUM(Z37:Z1055)/1000</f>
        <v>536.27197000000001</v>
      </c>
      <c r="H30" s="65"/>
      <c r="I30" s="65">
        <f>(Source!F628+Source!F629)/1000</f>
        <v>536.27197000000001</v>
      </c>
      <c r="J30" s="65"/>
      <c r="K30" s="68" t="s">
        <v>1233</v>
      </c>
      <c r="L30" s="68"/>
    </row>
    <row r="31" spans="1:12" ht="13.7" x14ac:dyDescent="0.4">
      <c r="A31" s="11"/>
      <c r="B31" s="11"/>
      <c r="C31" s="67" t="s">
        <v>1238</v>
      </c>
      <c r="D31" s="67"/>
      <c r="E31" s="67"/>
      <c r="F31" s="67"/>
      <c r="G31" s="65">
        <f>I31</f>
        <v>5630.3375944374993</v>
      </c>
      <c r="H31" s="65"/>
      <c r="I31" s="65">
        <f>(Source!F631+Source!F632)</f>
        <v>5630.3375944374993</v>
      </c>
      <c r="J31" s="65"/>
      <c r="K31" s="68" t="s">
        <v>1239</v>
      </c>
      <c r="L31" s="68"/>
    </row>
    <row r="32" spans="1:12" ht="13.7" x14ac:dyDescent="0.4">
      <c r="A32" s="11"/>
      <c r="B32" s="11"/>
      <c r="C32" s="67" t="s">
        <v>1240</v>
      </c>
      <c r="D32" s="67"/>
      <c r="E32" s="67"/>
      <c r="F32" s="67"/>
      <c r="G32" s="65">
        <f>SUM(R37:R1055)/1000</f>
        <v>53.05380000000001</v>
      </c>
      <c r="H32" s="65"/>
      <c r="I32" s="65">
        <f>(Source!F624+ Source!F623)/1000</f>
        <v>1508.3191200000001</v>
      </c>
      <c r="J32" s="65"/>
      <c r="K32" s="68" t="s">
        <v>1233</v>
      </c>
      <c r="L32" s="68"/>
    </row>
    <row r="33" spans="1:22" ht="13.7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22" ht="13.7" x14ac:dyDescent="0.4">
      <c r="A34" s="69" t="s">
        <v>1253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22" ht="54.7" x14ac:dyDescent="0.4">
      <c r="A35" s="23" t="s">
        <v>1241</v>
      </c>
      <c r="B35" s="23" t="s">
        <v>1242</v>
      </c>
      <c r="C35" s="23" t="s">
        <v>1243</v>
      </c>
      <c r="D35" s="23" t="s">
        <v>1244</v>
      </c>
      <c r="E35" s="23" t="s">
        <v>1245</v>
      </c>
      <c r="F35" s="23" t="s">
        <v>1246</v>
      </c>
      <c r="G35" s="23" t="s">
        <v>1247</v>
      </c>
      <c r="H35" s="23" t="s">
        <v>1248</v>
      </c>
      <c r="I35" s="23" t="s">
        <v>1249</v>
      </c>
      <c r="J35" s="23" t="s">
        <v>1250</v>
      </c>
      <c r="K35" s="23" t="s">
        <v>1251</v>
      </c>
      <c r="L35" s="23" t="s">
        <v>1252</v>
      </c>
    </row>
    <row r="36" spans="1:22" ht="13.7" x14ac:dyDescent="0.4">
      <c r="A36" s="24">
        <v>1</v>
      </c>
      <c r="B36" s="24">
        <v>2</v>
      </c>
      <c r="C36" s="24">
        <v>3</v>
      </c>
      <c r="D36" s="24">
        <v>4</v>
      </c>
      <c r="E36" s="24">
        <v>5</v>
      </c>
      <c r="F36" s="24">
        <v>6</v>
      </c>
      <c r="G36" s="24">
        <v>7</v>
      </c>
      <c r="H36" s="24">
        <v>8</v>
      </c>
      <c r="I36" s="24">
        <v>9</v>
      </c>
      <c r="J36" s="24">
        <v>10</v>
      </c>
      <c r="K36" s="24">
        <v>11</v>
      </c>
      <c r="L36" s="25">
        <v>12</v>
      </c>
    </row>
    <row r="38" spans="1:22" ht="16.350000000000001" x14ac:dyDescent="0.5">
      <c r="A38" s="63" t="str">
        <f>CONCATENATE("Раздел: ",IF(Source!G24&lt;&gt;"Новый раздел", Source!G24, ""))</f>
        <v>Раздел: Помещение №1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40" spans="1:22" ht="16.350000000000001" x14ac:dyDescent="0.5">
      <c r="A40" s="63" t="str">
        <f>CONCATENATE("Подраздел: ",IF(Source!G28&lt;&gt;"Новый подраздел", Source!G28, ""))</f>
        <v>Подраздел: Перегородки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22" ht="70" x14ac:dyDescent="0.45">
      <c r="A41" s="52" t="str">
        <f>Source!E32</f>
        <v>1</v>
      </c>
      <c r="B41" s="53" t="s">
        <v>1254</v>
      </c>
      <c r="C41" s="53" t="str">
        <f>Source!G32</f>
        <v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глухих</v>
      </c>
      <c r="D41" s="34" t="str">
        <f>Source!H32</f>
        <v>100 м2 перегородок (за вычетом проемов)</v>
      </c>
      <c r="E41" s="10">
        <f>Source!I32</f>
        <v>3.4241999999999999</v>
      </c>
      <c r="F41" s="35">
        <f>Source!AL32+Source!AM32+Source!AO32</f>
        <v>11880.66</v>
      </c>
      <c r="G41" s="36"/>
      <c r="H41" s="37"/>
      <c r="I41" s="36" t="str">
        <f>Source!BO32</f>
        <v>10-05-002-1</v>
      </c>
      <c r="J41" s="36"/>
      <c r="K41" s="37"/>
      <c r="L41" s="38"/>
      <c r="S41">
        <f>ROUND((Source!FX32/100)*((ROUND(Source!AF32*Source!I32, 2)+ROUND(Source!AE32*Source!I32, 2))), 2)</f>
        <v>5006.83</v>
      </c>
      <c r="T41">
        <f>Source!X32</f>
        <v>142076.06</v>
      </c>
      <c r="U41">
        <f>ROUND((Source!FY32/100)*((ROUND(Source!AF32*Source!I32, 2)+ROUND(Source!AE32*Source!I32, 2))), 2)</f>
        <v>2524.63</v>
      </c>
      <c r="V41">
        <f>Source!Y32</f>
        <v>72378.37</v>
      </c>
    </row>
    <row r="42" spans="1:22" x14ac:dyDescent="0.4">
      <c r="C42" s="26" t="str">
        <f>"Объем: "&amp;Source!I32&amp;"=(342,42)/"&amp;"100"</f>
        <v>Объем: 3,4242=(342,42)/100</v>
      </c>
    </row>
    <row r="43" spans="1:22" ht="14" x14ac:dyDescent="0.45">
      <c r="A43" s="52"/>
      <c r="B43" s="53"/>
      <c r="C43" s="53" t="s">
        <v>1255</v>
      </c>
      <c r="D43" s="34"/>
      <c r="E43" s="10"/>
      <c r="F43" s="35">
        <f>Source!AO32</f>
        <v>1197.24</v>
      </c>
      <c r="G43" s="36" t="str">
        <f>Source!DG32</f>
        <v>)*1,15</v>
      </c>
      <c r="H43" s="37">
        <f>ROUND(Source!AF32*Source!I32, 2)</f>
        <v>4714.53</v>
      </c>
      <c r="I43" s="36"/>
      <c r="J43" s="36">
        <f>IF(Source!BA32&lt;&gt; 0, Source!BA32, 1)</f>
        <v>28.43</v>
      </c>
      <c r="K43" s="37">
        <f>Source!S32</f>
        <v>134034.01999999999</v>
      </c>
      <c r="L43" s="38"/>
      <c r="R43">
        <f>H43</f>
        <v>4714.53</v>
      </c>
    </row>
    <row r="44" spans="1:22" ht="14" x14ac:dyDescent="0.45">
      <c r="A44" s="52"/>
      <c r="B44" s="53"/>
      <c r="C44" s="53" t="s">
        <v>169</v>
      </c>
      <c r="D44" s="34"/>
      <c r="E44" s="10"/>
      <c r="F44" s="35">
        <f>Source!AM32</f>
        <v>16.82</v>
      </c>
      <c r="G44" s="36" t="str">
        <f>Source!DE32</f>
        <v>)*1,25</v>
      </c>
      <c r="H44" s="37">
        <f>ROUND(Source!AD32*Source!I32, 2)</f>
        <v>71.989999999999995</v>
      </c>
      <c r="I44" s="36"/>
      <c r="J44" s="36">
        <f>IF(Source!BB32&lt;&gt; 0, Source!BB32, 1)</f>
        <v>5.26</v>
      </c>
      <c r="K44" s="37">
        <f>Source!Q32</f>
        <v>378.69</v>
      </c>
      <c r="L44" s="38"/>
    </row>
    <row r="45" spans="1:22" ht="14" x14ac:dyDescent="0.45">
      <c r="A45" s="52"/>
      <c r="B45" s="53"/>
      <c r="C45" s="53" t="s">
        <v>1256</v>
      </c>
      <c r="D45" s="34"/>
      <c r="E45" s="10"/>
      <c r="F45" s="35">
        <f>Source!AL32</f>
        <v>10666.6</v>
      </c>
      <c r="G45" s="36" t="str">
        <f>Source!DD32</f>
        <v/>
      </c>
      <c r="H45" s="37">
        <f>ROUND(Source!AC32*Source!I32, 2)</f>
        <v>36524.57</v>
      </c>
      <c r="I45" s="36"/>
      <c r="J45" s="36">
        <f>IF(Source!BC32&lt;&gt; 0, Source!BC32, 1)</f>
        <v>5.08</v>
      </c>
      <c r="K45" s="37">
        <f>Source!P32</f>
        <v>185544.82</v>
      </c>
      <c r="L45" s="38"/>
    </row>
    <row r="46" spans="1:22" ht="14" x14ac:dyDescent="0.45">
      <c r="A46" s="52"/>
      <c r="B46" s="53"/>
      <c r="C46" s="53" t="s">
        <v>1257</v>
      </c>
      <c r="D46" s="34" t="s">
        <v>1258</v>
      </c>
      <c r="E46" s="10">
        <f>Source!BZ32</f>
        <v>118</v>
      </c>
      <c r="F46" s="58" t="str">
        <f>CONCATENATE(" )", Source!DL32, Source!FT32, "=", Source!FX32)</f>
        <v xml:space="preserve"> )*0,9=106,2</v>
      </c>
      <c r="G46" s="59"/>
      <c r="H46" s="37">
        <f>SUM(S41:S51)</f>
        <v>5006.83</v>
      </c>
      <c r="I46" s="39"/>
      <c r="J46" s="33">
        <f>Source!AT32</f>
        <v>106</v>
      </c>
      <c r="K46" s="37">
        <f>SUM(T41:T51)</f>
        <v>142076.06</v>
      </c>
      <c r="L46" s="38"/>
    </row>
    <row r="47" spans="1:22" ht="14" x14ac:dyDescent="0.45">
      <c r="A47" s="52"/>
      <c r="B47" s="53"/>
      <c r="C47" s="53" t="s">
        <v>1259</v>
      </c>
      <c r="D47" s="34" t="s">
        <v>1258</v>
      </c>
      <c r="E47" s="10">
        <f>Source!CA32</f>
        <v>63</v>
      </c>
      <c r="F47" s="58" t="str">
        <f>CONCATENATE(" )", Source!DM32, Source!FU32, "=", Source!FY32)</f>
        <v xml:space="preserve"> )*0,85=53,55</v>
      </c>
      <c r="G47" s="59"/>
      <c r="H47" s="37">
        <f>SUM(U41:U51)</f>
        <v>2524.63</v>
      </c>
      <c r="I47" s="39"/>
      <c r="J47" s="33">
        <f>Source!AU32</f>
        <v>54</v>
      </c>
      <c r="K47" s="37">
        <f>SUM(V41:V51)</f>
        <v>72378.37</v>
      </c>
      <c r="L47" s="38"/>
    </row>
    <row r="48" spans="1:22" ht="14" x14ac:dyDescent="0.45">
      <c r="A48" s="52"/>
      <c r="B48" s="53"/>
      <c r="C48" s="53" t="s">
        <v>1260</v>
      </c>
      <c r="D48" s="34" t="s">
        <v>1261</v>
      </c>
      <c r="E48" s="10">
        <f>Source!AQ32</f>
        <v>132</v>
      </c>
      <c r="F48" s="35"/>
      <c r="G48" s="36" t="str">
        <f>Source!DI32</f>
        <v>)*1,15</v>
      </c>
      <c r="H48" s="37"/>
      <c r="I48" s="36"/>
      <c r="J48" s="36"/>
      <c r="K48" s="37"/>
      <c r="L48" s="40">
        <f>Source!U32</f>
        <v>519.79355999999996</v>
      </c>
    </row>
    <row r="49" spans="1:26" ht="27.35" x14ac:dyDescent="0.45">
      <c r="A49" s="52" t="str">
        <f>Source!E33</f>
        <v>1,1</v>
      </c>
      <c r="B49" s="53" t="str">
        <f>Source!F33</f>
        <v>104-0099</v>
      </c>
      <c r="C49" s="53" t="str">
        <f>Source!G33</f>
        <v>Плиты минераловатные «Лайт-Баттс» ROCKWOOL, толщина 50 мм</v>
      </c>
      <c r="D49" s="34" t="str">
        <f>Source!H33</f>
        <v>м2</v>
      </c>
      <c r="E49" s="10">
        <f>Source!I33</f>
        <v>352.69260000000003</v>
      </c>
      <c r="F49" s="35">
        <f>Source!AL33+Source!AM33+Source!AO33</f>
        <v>20.37</v>
      </c>
      <c r="G49" s="41" t="s">
        <v>3</v>
      </c>
      <c r="H49" s="37">
        <f>ROUND(Source!AC33*Source!I33, 2)+ROUND(Source!AD33*Source!I33, 2)+ROUND(Source!AF33*Source!I33, 2)</f>
        <v>7184.35</v>
      </c>
      <c r="I49" s="36"/>
      <c r="J49" s="36">
        <f>IF(Source!BC33&lt;&gt; 0, Source!BC33, 1)</f>
        <v>4.59</v>
      </c>
      <c r="K49" s="37">
        <f>Source!O33</f>
        <v>32976.160000000003</v>
      </c>
      <c r="L49" s="38"/>
      <c r="S49">
        <f>ROUND((Source!FX33/100)*((ROUND(Source!AF33*Source!I33, 2)+ROUND(Source!AE33*Source!I33, 2))), 2)</f>
        <v>0</v>
      </c>
      <c r="T49">
        <f>Source!X33</f>
        <v>0</v>
      </c>
      <c r="U49">
        <f>ROUND((Source!FY33/100)*((ROUND(Source!AF33*Source!I33, 2)+ROUND(Source!AE33*Source!I33, 2))), 2)</f>
        <v>0</v>
      </c>
      <c r="V49">
        <f>Source!Y33</f>
        <v>0</v>
      </c>
      <c r="W49">
        <f>IF(Source!BI33&lt;=1,H49, 0)</f>
        <v>7184.35</v>
      </c>
      <c r="X49">
        <f>IF(Source!BI33=2,H49, 0)</f>
        <v>0</v>
      </c>
      <c r="Y49">
        <f>IF(Source!BI33=3,H49, 0)</f>
        <v>0</v>
      </c>
      <c r="Z49">
        <f>IF(Source!BI33=4,H49, 0)</f>
        <v>0</v>
      </c>
    </row>
    <row r="50" spans="1:26" ht="14" x14ac:dyDescent="0.45">
      <c r="A50" s="52" t="str">
        <f>Source!E34</f>
        <v>1,2</v>
      </c>
      <c r="B50" s="53" t="str">
        <f>Source!F34</f>
        <v>101-2509</v>
      </c>
      <c r="C50" s="53" t="str">
        <f>Source!G34</f>
        <v>Листы гипсокартонные ГКЛ 12,5 мм</v>
      </c>
      <c r="D50" s="34" t="str">
        <f>Source!H34</f>
        <v>м2</v>
      </c>
      <c r="E50" s="10">
        <f>Source!I34</f>
        <v>-1441.5881999999999</v>
      </c>
      <c r="F50" s="35">
        <f>Source!AL34+Source!AM34+Source!AO34</f>
        <v>15.06</v>
      </c>
      <c r="G50" s="41" t="s">
        <v>3</v>
      </c>
      <c r="H50" s="37">
        <f>ROUND(Source!AC34*Source!I34, 2)+ROUND(Source!AD34*Source!I34, 2)+ROUND(Source!AF34*Source!I34, 2)</f>
        <v>-21710.32</v>
      </c>
      <c r="I50" s="36"/>
      <c r="J50" s="36">
        <f>IF(Source!BC34&lt;&gt; 0, Source!BC34, 1)</f>
        <v>4.8499999999999996</v>
      </c>
      <c r="K50" s="37">
        <f>Source!O34</f>
        <v>-105295.03999999999</v>
      </c>
      <c r="L50" s="38"/>
      <c r="S50">
        <f>ROUND((Source!FX34/100)*((ROUND(Source!AF34*Source!I34, 2)+ROUND(Source!AE34*Source!I34, 2))), 2)</f>
        <v>0</v>
      </c>
      <c r="T50">
        <f>Source!X34</f>
        <v>0</v>
      </c>
      <c r="U50">
        <f>ROUND((Source!FY34/100)*((ROUND(Source!AF34*Source!I34, 2)+ROUND(Source!AE34*Source!I34, 2))), 2)</f>
        <v>0</v>
      </c>
      <c r="V50">
        <f>Source!Y34</f>
        <v>0</v>
      </c>
      <c r="W50">
        <f>IF(Source!BI34&lt;=1,H50, 0)</f>
        <v>-21710.32</v>
      </c>
      <c r="X50">
        <f>IF(Source!BI34=2,H50, 0)</f>
        <v>0</v>
      </c>
      <c r="Y50">
        <f>IF(Source!BI34=3,H50, 0)</f>
        <v>0</v>
      </c>
      <c r="Z50">
        <f>IF(Source!BI34=4,H50, 0)</f>
        <v>0</v>
      </c>
    </row>
    <row r="51" spans="1:26" ht="14" x14ac:dyDescent="0.45">
      <c r="A51" s="54" t="str">
        <f>Source!E35</f>
        <v>1,3</v>
      </c>
      <c r="B51" s="55" t="str">
        <f>Source!F35</f>
        <v>101-2512</v>
      </c>
      <c r="C51" s="55" t="str">
        <f>Source!G35</f>
        <v>Листы гипсокартонные ГКЛВ 12,5 мм</v>
      </c>
      <c r="D51" s="42" t="str">
        <f>Source!H35</f>
        <v>м2</v>
      </c>
      <c r="E51" s="43">
        <f>Source!I35</f>
        <v>1441.5881999999999</v>
      </c>
      <c r="F51" s="44">
        <f>Source!AL35+Source!AM35+Source!AO35</f>
        <v>20.52</v>
      </c>
      <c r="G51" s="45" t="s">
        <v>3</v>
      </c>
      <c r="H51" s="46">
        <f>ROUND(Source!AC35*Source!I35, 2)+ROUND(Source!AD35*Source!I35, 2)+ROUND(Source!AF35*Source!I35, 2)</f>
        <v>29581.39</v>
      </c>
      <c r="I51" s="47"/>
      <c r="J51" s="47">
        <f>IF(Source!BC35&lt;&gt; 0, Source!BC35, 1)</f>
        <v>4.83</v>
      </c>
      <c r="K51" s="46">
        <f>Source!O35</f>
        <v>142878.10999999999</v>
      </c>
      <c r="L51" s="48"/>
      <c r="S51">
        <f>ROUND((Source!FX35/100)*((ROUND(Source!AF35*Source!I35, 2)+ROUND(Source!AE35*Source!I35, 2))), 2)</f>
        <v>0</v>
      </c>
      <c r="T51">
        <f>Source!X35</f>
        <v>0</v>
      </c>
      <c r="U51">
        <f>ROUND((Source!FY35/100)*((ROUND(Source!AF35*Source!I35, 2)+ROUND(Source!AE35*Source!I35, 2))), 2)</f>
        <v>0</v>
      </c>
      <c r="V51">
        <f>Source!Y35</f>
        <v>0</v>
      </c>
      <c r="W51">
        <f>IF(Source!BI35&lt;=1,H51, 0)</f>
        <v>29581.39</v>
      </c>
      <c r="X51">
        <f>IF(Source!BI35=2,H51, 0)</f>
        <v>0</v>
      </c>
      <c r="Y51">
        <f>IF(Source!BI35=3,H51, 0)</f>
        <v>0</v>
      </c>
      <c r="Z51">
        <f>IF(Source!BI35=4,H51, 0)</f>
        <v>0</v>
      </c>
    </row>
    <row r="52" spans="1:26" ht="13.7" x14ac:dyDescent="0.4">
      <c r="G52" s="62">
        <f>H43+H44+H45+H46+H47+SUM(H49:H51)</f>
        <v>63897.969999999994</v>
      </c>
      <c r="H52" s="62"/>
      <c r="J52" s="62">
        <f>K43+K44+K45+K46+K47+SUM(K49:K51)</f>
        <v>604971.18999999994</v>
      </c>
      <c r="K52" s="62"/>
      <c r="L52" s="49">
        <f>Source!U32</f>
        <v>519.79355999999996</v>
      </c>
      <c r="O52" s="27">
        <f>G52</f>
        <v>63897.969999999994</v>
      </c>
      <c r="P52" s="27">
        <f>J52</f>
        <v>604971.18999999994</v>
      </c>
      <c r="Q52" s="27">
        <f>L52</f>
        <v>519.79355999999996</v>
      </c>
      <c r="W52">
        <f>IF(Source!BI32&lt;=1,H43+H44+H45+H46+H47, 0)</f>
        <v>48842.549999999996</v>
      </c>
      <c r="X52">
        <f>IF(Source!BI32=2,H43+H44+H45+H46+H47, 0)</f>
        <v>0</v>
      </c>
      <c r="Y52">
        <f>IF(Source!BI32=3,H43+H44+H45+H46+H47, 0)</f>
        <v>0</v>
      </c>
      <c r="Z52">
        <f>IF(Source!BI32=4,H43+H44+H45+H46+H47, 0)</f>
        <v>0</v>
      </c>
    </row>
    <row r="53" spans="1:26" ht="64.349999999999994" x14ac:dyDescent="0.45">
      <c r="A53" s="52" t="str">
        <f>Source!E36</f>
        <v>2</v>
      </c>
      <c r="B53" s="53" t="s">
        <v>1262</v>
      </c>
      <c r="C53" s="53" t="str">
        <f>Source!G36</f>
        <v>прим. Установка жилок алюминиевых в мозаичные покрытия</v>
      </c>
      <c r="D53" s="34" t="str">
        <f>Source!H36</f>
        <v>100 м жилок</v>
      </c>
      <c r="E53" s="10">
        <f>Source!I36</f>
        <v>2.1</v>
      </c>
      <c r="F53" s="35">
        <f>Source!AL36+Source!AM36+Source!AO36</f>
        <v>919.03</v>
      </c>
      <c r="G53" s="36"/>
      <c r="H53" s="37"/>
      <c r="I53" s="36" t="str">
        <f>Source!BO36</f>
        <v>11-01-018-3</v>
      </c>
      <c r="J53" s="36"/>
      <c r="K53" s="37"/>
      <c r="L53" s="38"/>
      <c r="S53">
        <f>ROUND((Source!FX36/100)*((ROUND(Source!AF36*Source!I36, 2)+ROUND(Source!AE36*Source!I36, 2))), 2)</f>
        <v>470.01</v>
      </c>
      <c r="T53">
        <f>Source!X36</f>
        <v>13398.63</v>
      </c>
      <c r="U53">
        <f>ROUND((Source!FY36/100)*((ROUND(Source!AF36*Source!I36, 2)+ROUND(Source!AE36*Source!I36, 2))), 2)</f>
        <v>270.67</v>
      </c>
      <c r="V53">
        <f>Source!Y36</f>
        <v>7725.34</v>
      </c>
    </row>
    <row r="54" spans="1:26" x14ac:dyDescent="0.4">
      <c r="C54" s="26" t="str">
        <f>"Объем: "&amp;Source!I36&amp;"=(210)/"&amp;"100"</f>
        <v>Объем: 2,1=(210)/100</v>
      </c>
    </row>
    <row r="55" spans="1:26" ht="14" x14ac:dyDescent="0.45">
      <c r="A55" s="52"/>
      <c r="B55" s="53"/>
      <c r="C55" s="53" t="s">
        <v>1255</v>
      </c>
      <c r="D55" s="34"/>
      <c r="E55" s="10"/>
      <c r="F55" s="35">
        <f>Source!AO36</f>
        <v>175.81</v>
      </c>
      <c r="G55" s="36" t="str">
        <f>Source!DG36</f>
        <v>)*1,15</v>
      </c>
      <c r="H55" s="37">
        <f>ROUND(Source!AF36*Source!I36, 2)</f>
        <v>424.58</v>
      </c>
      <c r="I55" s="36"/>
      <c r="J55" s="36">
        <f>IF(Source!BA36&lt;&gt; 0, Source!BA36, 1)</f>
        <v>28.43</v>
      </c>
      <c r="K55" s="37">
        <f>Source!S36</f>
        <v>12070.84</v>
      </c>
      <c r="L55" s="38"/>
      <c r="R55">
        <f>H55</f>
        <v>424.58</v>
      </c>
    </row>
    <row r="56" spans="1:26" ht="14" x14ac:dyDescent="0.45">
      <c r="A56" s="52"/>
      <c r="B56" s="53"/>
      <c r="C56" s="53" t="s">
        <v>169</v>
      </c>
      <c r="D56" s="34"/>
      <c r="E56" s="10"/>
      <c r="F56" s="35">
        <f>Source!AM36</f>
        <v>0.87</v>
      </c>
      <c r="G56" s="36" t="str">
        <f>Source!DE36</f>
        <v>)*1,25</v>
      </c>
      <c r="H56" s="37">
        <f>ROUND(Source!AD36*Source!I36, 2)</f>
        <v>2.2799999999999998</v>
      </c>
      <c r="I56" s="36"/>
      <c r="J56" s="36">
        <f>IF(Source!BB36&lt;&gt; 0, Source!BB36, 1)</f>
        <v>9.7799999999999994</v>
      </c>
      <c r="K56" s="37">
        <f>Source!Q36</f>
        <v>22.34</v>
      </c>
      <c r="L56" s="38"/>
    </row>
    <row r="57" spans="1:26" ht="14" x14ac:dyDescent="0.45">
      <c r="A57" s="52"/>
      <c r="B57" s="53"/>
      <c r="C57" s="53" t="s">
        <v>1256</v>
      </c>
      <c r="D57" s="34"/>
      <c r="E57" s="10"/>
      <c r="F57" s="35">
        <f>Source!AL36</f>
        <v>742.35</v>
      </c>
      <c r="G57" s="36" t="str">
        <f>Source!DD36</f>
        <v/>
      </c>
      <c r="H57" s="37">
        <f>ROUND(Source!AC36*Source!I36, 2)</f>
        <v>1558.94</v>
      </c>
      <c r="I57" s="36"/>
      <c r="J57" s="36">
        <f>IF(Source!BC36&lt;&gt; 0, Source!BC36, 1)</f>
        <v>4.1500000000000004</v>
      </c>
      <c r="K57" s="37">
        <f>Source!P36</f>
        <v>6469.58</v>
      </c>
      <c r="L57" s="38"/>
    </row>
    <row r="58" spans="1:26" ht="14" x14ac:dyDescent="0.45">
      <c r="A58" s="52"/>
      <c r="B58" s="53"/>
      <c r="C58" s="53" t="s">
        <v>1257</v>
      </c>
      <c r="D58" s="34" t="s">
        <v>1258</v>
      </c>
      <c r="E58" s="10">
        <f>Source!BZ36</f>
        <v>123</v>
      </c>
      <c r="F58" s="58" t="str">
        <f>CONCATENATE(" )", Source!DL36, Source!FT36, "=", Source!FX36)</f>
        <v xml:space="preserve"> )*0,9=110,7</v>
      </c>
      <c r="G58" s="59"/>
      <c r="H58" s="37">
        <f>SUM(S53:S60)</f>
        <v>470.01</v>
      </c>
      <c r="I58" s="39"/>
      <c r="J58" s="33">
        <f>Source!AT36</f>
        <v>111</v>
      </c>
      <c r="K58" s="37">
        <f>SUM(T53:T60)</f>
        <v>13398.63</v>
      </c>
      <c r="L58" s="38"/>
    </row>
    <row r="59" spans="1:26" ht="14" x14ac:dyDescent="0.45">
      <c r="A59" s="52"/>
      <c r="B59" s="53"/>
      <c r="C59" s="53" t="s">
        <v>1259</v>
      </c>
      <c r="D59" s="34" t="s">
        <v>1258</v>
      </c>
      <c r="E59" s="10">
        <f>Source!CA36</f>
        <v>75</v>
      </c>
      <c r="F59" s="58" t="str">
        <f>CONCATENATE(" )", Source!DM36, Source!FU36, "=", Source!FY36)</f>
        <v xml:space="preserve"> )*0,85=63,75</v>
      </c>
      <c r="G59" s="59"/>
      <c r="H59" s="37">
        <f>SUM(U53:U60)</f>
        <v>270.67</v>
      </c>
      <c r="I59" s="39"/>
      <c r="J59" s="33">
        <f>Source!AU36</f>
        <v>64</v>
      </c>
      <c r="K59" s="37">
        <f>SUM(V53:V60)</f>
        <v>7725.34</v>
      </c>
      <c r="L59" s="38"/>
    </row>
    <row r="60" spans="1:26" ht="14" x14ac:dyDescent="0.45">
      <c r="A60" s="54"/>
      <c r="B60" s="55"/>
      <c r="C60" s="55" t="s">
        <v>1260</v>
      </c>
      <c r="D60" s="42" t="s">
        <v>1261</v>
      </c>
      <c r="E60" s="43">
        <f>Source!AQ36</f>
        <v>19.600000000000001</v>
      </c>
      <c r="F60" s="44"/>
      <c r="G60" s="47" t="str">
        <f>Source!DI36</f>
        <v>)*1,15</v>
      </c>
      <c r="H60" s="46"/>
      <c r="I60" s="47"/>
      <c r="J60" s="47"/>
      <c r="K60" s="46"/>
      <c r="L60" s="50">
        <f>Source!U36</f>
        <v>47.334000000000003</v>
      </c>
    </row>
    <row r="61" spans="1:26" ht="13.7" x14ac:dyDescent="0.4">
      <c r="G61" s="62">
        <f>H55+H56+H57+H58+H59</f>
        <v>2726.48</v>
      </c>
      <c r="H61" s="62"/>
      <c r="J61" s="62">
        <f>K55+K56+K57+K58+K59</f>
        <v>39686.729999999996</v>
      </c>
      <c r="K61" s="62"/>
      <c r="L61" s="49">
        <f>Source!U36</f>
        <v>47.334000000000003</v>
      </c>
      <c r="O61" s="27">
        <f>G61</f>
        <v>2726.48</v>
      </c>
      <c r="P61" s="27">
        <f>J61</f>
        <v>39686.729999999996</v>
      </c>
      <c r="Q61" s="27">
        <f>L61</f>
        <v>47.334000000000003</v>
      </c>
      <c r="W61">
        <f>IF(Source!BI36&lt;=1,H55+H56+H57+H58+H59, 0)</f>
        <v>2726.48</v>
      </c>
      <c r="X61">
        <f>IF(Source!BI36=2,H55+H56+H57+H58+H59, 0)</f>
        <v>0</v>
      </c>
      <c r="Y61">
        <f>IF(Source!BI36=3,H55+H56+H57+H58+H59, 0)</f>
        <v>0</v>
      </c>
      <c r="Z61">
        <f>IF(Source!BI36=4,H55+H56+H57+H58+H59, 0)</f>
        <v>0</v>
      </c>
    </row>
    <row r="62" spans="1:26" ht="64.349999999999994" x14ac:dyDescent="0.45">
      <c r="A62" s="52" t="str">
        <f>Source!E37</f>
        <v>3</v>
      </c>
      <c r="B62" s="53" t="s">
        <v>1263</v>
      </c>
      <c r="C62" s="53" t="str">
        <f>Source!G37</f>
        <v>Монтаж перегородок из алюминиевых сплавов сборно-разборных с остеклением</v>
      </c>
      <c r="D62" s="34" t="str">
        <f>Source!H37</f>
        <v>100 м2</v>
      </c>
      <c r="E62" s="10">
        <f>Source!I37</f>
        <v>0.2944</v>
      </c>
      <c r="F62" s="35">
        <f>Source!AL37+Source!AM37+Source!AO37</f>
        <v>4121.53</v>
      </c>
      <c r="G62" s="36"/>
      <c r="H62" s="37"/>
      <c r="I62" s="36" t="str">
        <f>Source!BO37</f>
        <v>09-03-046-1</v>
      </c>
      <c r="J62" s="36"/>
      <c r="K62" s="37"/>
      <c r="L62" s="38"/>
      <c r="S62">
        <f>ROUND((Source!FX37/100)*((ROUND(Source!AF37*Source!I37, 2)+ROUND(Source!AE37*Source!I37, 2))), 2)</f>
        <v>904.96</v>
      </c>
      <c r="T62">
        <f>Source!X37</f>
        <v>25728.11</v>
      </c>
      <c r="U62">
        <f>ROUND((Source!FY37/100)*((ROUND(Source!AF37*Source!I37, 2)+ROUND(Source!AE37*Source!I37, 2))), 2)</f>
        <v>807.21</v>
      </c>
      <c r="V62">
        <f>Source!Y37</f>
        <v>22869.43</v>
      </c>
    </row>
    <row r="63" spans="1:26" x14ac:dyDescent="0.4">
      <c r="C63" s="26" t="str">
        <f>"Объем: "&amp;Source!I37&amp;"=(29,44)/"&amp;"100"</f>
        <v>Объем: 0,2944=(29,44)/100</v>
      </c>
    </row>
    <row r="64" spans="1:26" ht="14" x14ac:dyDescent="0.45">
      <c r="A64" s="52"/>
      <c r="B64" s="53"/>
      <c r="C64" s="53" t="s">
        <v>1255</v>
      </c>
      <c r="D64" s="34"/>
      <c r="E64" s="10"/>
      <c r="F64" s="35">
        <f>Source!AO37</f>
        <v>3267.69</v>
      </c>
      <c r="G64" s="36" t="str">
        <f>Source!DG37</f>
        <v>)*1,15</v>
      </c>
      <c r="H64" s="37">
        <f>ROUND(Source!AF37*Source!I37, 2)</f>
        <v>1106.31</v>
      </c>
      <c r="I64" s="36"/>
      <c r="J64" s="36">
        <f>IF(Source!BA37&lt;&gt; 0, Source!BA37, 1)</f>
        <v>28.43</v>
      </c>
      <c r="K64" s="37">
        <f>Source!S37</f>
        <v>31452.37</v>
      </c>
      <c r="L64" s="38"/>
      <c r="R64">
        <f>H64</f>
        <v>1106.31</v>
      </c>
    </row>
    <row r="65" spans="1:26" ht="14" x14ac:dyDescent="0.45">
      <c r="A65" s="52"/>
      <c r="B65" s="53"/>
      <c r="C65" s="53" t="s">
        <v>169</v>
      </c>
      <c r="D65" s="34"/>
      <c r="E65" s="10"/>
      <c r="F65" s="35">
        <f>Source!AM37</f>
        <v>573.72</v>
      </c>
      <c r="G65" s="36" t="str">
        <f>Source!DE37</f>
        <v>)*1,25</v>
      </c>
      <c r="H65" s="37">
        <f>ROUND(Source!AD37*Source!I37, 2)</f>
        <v>211.13</v>
      </c>
      <c r="I65" s="36"/>
      <c r="J65" s="36">
        <f>IF(Source!BB37&lt;&gt; 0, Source!BB37, 1)</f>
        <v>9.76</v>
      </c>
      <c r="K65" s="37">
        <f>Source!Q37</f>
        <v>2060.62</v>
      </c>
      <c r="L65" s="38"/>
    </row>
    <row r="66" spans="1:26" ht="14" x14ac:dyDescent="0.45">
      <c r="A66" s="52"/>
      <c r="B66" s="53"/>
      <c r="C66" s="53" t="s">
        <v>1264</v>
      </c>
      <c r="D66" s="34"/>
      <c r="E66" s="10"/>
      <c r="F66" s="35">
        <f>Source!AN37</f>
        <v>29.7</v>
      </c>
      <c r="G66" s="36" t="str">
        <f>Source!DF37</f>
        <v>)*1,25</v>
      </c>
      <c r="H66" s="51">
        <f>ROUND(Source!AE37*Source!I37, 2)</f>
        <v>10.93</v>
      </c>
      <c r="I66" s="36"/>
      <c r="J66" s="36">
        <f>IF(Source!BS37&lt;&gt; 0, Source!BS37, 1)</f>
        <v>28.43</v>
      </c>
      <c r="K66" s="51">
        <f>Source!R37</f>
        <v>310.73</v>
      </c>
      <c r="L66" s="38"/>
      <c r="R66">
        <f>H66</f>
        <v>10.93</v>
      </c>
    </row>
    <row r="67" spans="1:26" ht="14" x14ac:dyDescent="0.45">
      <c r="A67" s="52"/>
      <c r="B67" s="53"/>
      <c r="C67" s="53" t="s">
        <v>1256</v>
      </c>
      <c r="D67" s="34"/>
      <c r="E67" s="10"/>
      <c r="F67" s="35">
        <f>Source!AL37</f>
        <v>280.12</v>
      </c>
      <c r="G67" s="36" t="str">
        <f>Source!DD37</f>
        <v/>
      </c>
      <c r="H67" s="37">
        <f>ROUND(Source!AC37*Source!I37, 2)</f>
        <v>82.47</v>
      </c>
      <c r="I67" s="36"/>
      <c r="J67" s="36">
        <f>IF(Source!BC37&lt;&gt; 0, Source!BC37, 1)</f>
        <v>6.48</v>
      </c>
      <c r="K67" s="37">
        <f>Source!P37</f>
        <v>534.39</v>
      </c>
      <c r="L67" s="38"/>
    </row>
    <row r="68" spans="1:26" ht="14" x14ac:dyDescent="0.45">
      <c r="A68" s="52"/>
      <c r="B68" s="53"/>
      <c r="C68" s="53" t="s">
        <v>1257</v>
      </c>
      <c r="D68" s="34" t="s">
        <v>1258</v>
      </c>
      <c r="E68" s="10">
        <f>Source!BZ37</f>
        <v>90</v>
      </c>
      <c r="F68" s="58" t="str">
        <f>CONCATENATE(" )", Source!DL37, Source!FT37, "=", Source!FX37)</f>
        <v xml:space="preserve"> )*0,9=81</v>
      </c>
      <c r="G68" s="59"/>
      <c r="H68" s="37">
        <f>SUM(S62:S71)</f>
        <v>904.96</v>
      </c>
      <c r="I68" s="39"/>
      <c r="J68" s="33">
        <f>Source!AT37</f>
        <v>81</v>
      </c>
      <c r="K68" s="37">
        <f>SUM(T62:T71)</f>
        <v>25728.11</v>
      </c>
      <c r="L68" s="38"/>
    </row>
    <row r="69" spans="1:26" ht="14" x14ac:dyDescent="0.45">
      <c r="A69" s="52"/>
      <c r="B69" s="53"/>
      <c r="C69" s="53" t="s">
        <v>1259</v>
      </c>
      <c r="D69" s="34" t="s">
        <v>1258</v>
      </c>
      <c r="E69" s="10">
        <f>Source!CA37</f>
        <v>85</v>
      </c>
      <c r="F69" s="58" t="str">
        <f>CONCATENATE(" )", Source!DM37, Source!FU37, "=", Source!FY37)</f>
        <v xml:space="preserve"> )*0,85=72,25</v>
      </c>
      <c r="G69" s="59"/>
      <c r="H69" s="37">
        <f>SUM(U62:U71)</f>
        <v>807.21</v>
      </c>
      <c r="I69" s="39"/>
      <c r="J69" s="33">
        <f>Source!AU37</f>
        <v>72</v>
      </c>
      <c r="K69" s="37">
        <f>SUM(V62:V71)</f>
        <v>22869.43</v>
      </c>
      <c r="L69" s="38"/>
    </row>
    <row r="70" spans="1:26" ht="14" x14ac:dyDescent="0.45">
      <c r="A70" s="52"/>
      <c r="B70" s="53"/>
      <c r="C70" s="53" t="s">
        <v>1260</v>
      </c>
      <c r="D70" s="34" t="s">
        <v>1261</v>
      </c>
      <c r="E70" s="10">
        <f>Source!AQ37</f>
        <v>324.82</v>
      </c>
      <c r="F70" s="35"/>
      <c r="G70" s="36" t="str">
        <f>Source!DI37</f>
        <v>)*1,15</v>
      </c>
      <c r="H70" s="37"/>
      <c r="I70" s="36"/>
      <c r="J70" s="36"/>
      <c r="K70" s="37"/>
      <c r="L70" s="40">
        <f>Source!U37</f>
        <v>109.97105919999998</v>
      </c>
    </row>
    <row r="71" spans="1:26" ht="41" x14ac:dyDescent="0.45">
      <c r="A71" s="54" t="str">
        <f>Source!E38</f>
        <v>3,1</v>
      </c>
      <c r="B71" s="55" t="str">
        <f>Source!F38</f>
        <v>101-5296</v>
      </c>
      <c r="C71" s="55" t="str">
        <f>Source!G38</f>
        <v>Стекло армированное листовое, гладкое, бесцветное, размером 1300х1600 мм, толщиной 5,5 мм</v>
      </c>
      <c r="D71" s="42" t="str">
        <f>Source!H38</f>
        <v>м2</v>
      </c>
      <c r="E71" s="43">
        <f>Source!I38</f>
        <v>58.879999999999995</v>
      </c>
      <c r="F71" s="44">
        <f>Source!AL38+Source!AM38+Source!AO38</f>
        <v>109.06</v>
      </c>
      <c r="G71" s="45" t="s">
        <v>3</v>
      </c>
      <c r="H71" s="46">
        <f>ROUND(Source!AC38*Source!I38, 2)+ROUND(Source!AD38*Source!I38, 2)+ROUND(Source!AF38*Source!I38, 2)</f>
        <v>6421.45</v>
      </c>
      <c r="I71" s="47"/>
      <c r="J71" s="47">
        <f>IF(Source!BC38&lt;&gt; 0, Source!BC38, 1)</f>
        <v>6.77</v>
      </c>
      <c r="K71" s="46">
        <f>Source!O38</f>
        <v>43473.24</v>
      </c>
      <c r="L71" s="48"/>
      <c r="S71">
        <f>ROUND((Source!FX38/100)*((ROUND(Source!AF38*Source!I38, 2)+ROUND(Source!AE38*Source!I38, 2))), 2)</f>
        <v>0</v>
      </c>
      <c r="T71">
        <f>Source!X38</f>
        <v>0</v>
      </c>
      <c r="U71">
        <f>ROUND((Source!FY38/100)*((ROUND(Source!AF38*Source!I38, 2)+ROUND(Source!AE38*Source!I38, 2))), 2)</f>
        <v>0</v>
      </c>
      <c r="V71">
        <f>Source!Y38</f>
        <v>0</v>
      </c>
      <c r="W71">
        <f>IF(Source!BI38&lt;=1,H71, 0)</f>
        <v>6421.45</v>
      </c>
      <c r="X71">
        <f>IF(Source!BI38=2,H71, 0)</f>
        <v>0</v>
      </c>
      <c r="Y71">
        <f>IF(Source!BI38=3,H71, 0)</f>
        <v>0</v>
      </c>
      <c r="Z71">
        <f>IF(Source!BI38=4,H71, 0)</f>
        <v>0</v>
      </c>
    </row>
    <row r="72" spans="1:26" ht="13.7" x14ac:dyDescent="0.4">
      <c r="G72" s="62">
        <f>H64+H65+H67+H68+H69+SUM(H71:H71)</f>
        <v>9533.5299999999988</v>
      </c>
      <c r="H72" s="62"/>
      <c r="J72" s="62">
        <f>K64+K65+K67+K68+K69+SUM(K71:K71)</f>
        <v>126118.16</v>
      </c>
      <c r="K72" s="62"/>
      <c r="L72" s="49">
        <f>Source!U37</f>
        <v>109.97105919999998</v>
      </c>
      <c r="O72" s="27">
        <f>G72</f>
        <v>9533.5299999999988</v>
      </c>
      <c r="P72" s="27">
        <f>J72</f>
        <v>126118.16</v>
      </c>
      <c r="Q72" s="27">
        <f>L72</f>
        <v>109.97105919999998</v>
      </c>
      <c r="W72">
        <f>IF(Source!BI37&lt;=1,H64+H65+H67+H68+H69, 0)</f>
        <v>3112.08</v>
      </c>
      <c r="X72">
        <f>IF(Source!BI37=2,H64+H65+H67+H68+H69, 0)</f>
        <v>0</v>
      </c>
      <c r="Y72">
        <f>IF(Source!BI37=3,H64+H65+H67+H68+H69, 0)</f>
        <v>0</v>
      </c>
      <c r="Z72">
        <f>IF(Source!BI37=4,H64+H65+H67+H68+H69, 0)</f>
        <v>0</v>
      </c>
    </row>
    <row r="73" spans="1:26" ht="64.349999999999994" x14ac:dyDescent="0.45">
      <c r="A73" s="52" t="str">
        <f>Source!E39</f>
        <v>4</v>
      </c>
      <c r="B73" s="53" t="s">
        <v>1265</v>
      </c>
      <c r="C73" s="53" t="str">
        <f>Source!G39</f>
        <v>Жалюзи_Установка решеток жалюзийных площадью в свету до 1,0 м2</v>
      </c>
      <c r="D73" s="34" t="str">
        <f>Source!H39</f>
        <v>1 решетка</v>
      </c>
      <c r="E73" s="10">
        <f>Source!I39</f>
        <v>4</v>
      </c>
      <c r="F73" s="35">
        <f>Source!AL39+Source!AM39+Source!AO39</f>
        <v>27.12</v>
      </c>
      <c r="G73" s="36"/>
      <c r="H73" s="37"/>
      <c r="I73" s="36" t="str">
        <f>Source!BO39</f>
        <v>20-02-002-2</v>
      </c>
      <c r="J73" s="36"/>
      <c r="K73" s="37"/>
      <c r="L73" s="38"/>
      <c r="S73">
        <f>ROUND((Source!FX39/100)*((ROUND(Source!AF39*Source!I39, 2)+ROUND(Source!AE39*Source!I39, 2))), 2)</f>
        <v>85.43</v>
      </c>
      <c r="T73">
        <f>Source!X39</f>
        <v>2424.6799999999998</v>
      </c>
      <c r="U73">
        <f>ROUND((Source!FY39/100)*((ROUND(Source!AF39*Source!I39, 2)+ROUND(Source!AE39*Source!I39, 2))), 2)</f>
        <v>52.32</v>
      </c>
      <c r="V73">
        <f>Source!Y39</f>
        <v>1496.98</v>
      </c>
    </row>
    <row r="74" spans="1:26" ht="14" x14ac:dyDescent="0.45">
      <c r="A74" s="52"/>
      <c r="B74" s="53"/>
      <c r="C74" s="53" t="s">
        <v>1255</v>
      </c>
      <c r="D74" s="34"/>
      <c r="E74" s="10"/>
      <c r="F74" s="35">
        <f>Source!AO39</f>
        <v>15.97</v>
      </c>
      <c r="G74" s="36" t="str">
        <f>Source!DG39</f>
        <v>)*1,15</v>
      </c>
      <c r="H74" s="37">
        <f>ROUND(Source!AF39*Source!I39, 2)</f>
        <v>73.459999999999994</v>
      </c>
      <c r="I74" s="36"/>
      <c r="J74" s="36">
        <f>IF(Source!BA39&lt;&gt; 0, Source!BA39, 1)</f>
        <v>28.43</v>
      </c>
      <c r="K74" s="37">
        <f>Source!S39</f>
        <v>2088.52</v>
      </c>
      <c r="L74" s="38"/>
      <c r="R74">
        <f>H74</f>
        <v>73.459999999999994</v>
      </c>
    </row>
    <row r="75" spans="1:26" ht="14" x14ac:dyDescent="0.45">
      <c r="A75" s="52"/>
      <c r="B75" s="53"/>
      <c r="C75" s="53" t="s">
        <v>169</v>
      </c>
      <c r="D75" s="34"/>
      <c r="E75" s="10"/>
      <c r="F75" s="35">
        <f>Source!AM39</f>
        <v>3.65</v>
      </c>
      <c r="G75" s="36" t="str">
        <f>Source!DE39</f>
        <v>)*1,25</v>
      </c>
      <c r="H75" s="37">
        <f>ROUND(Source!AD39*Source!I39, 2)</f>
        <v>18.25</v>
      </c>
      <c r="I75" s="36"/>
      <c r="J75" s="36">
        <f>IF(Source!BB39&lt;&gt; 0, Source!BB39, 1)</f>
        <v>7.62</v>
      </c>
      <c r="K75" s="37">
        <f>Source!Q39</f>
        <v>139.07</v>
      </c>
      <c r="L75" s="38"/>
    </row>
    <row r="76" spans="1:26" ht="14" x14ac:dyDescent="0.45">
      <c r="A76" s="52"/>
      <c r="B76" s="53"/>
      <c r="C76" s="53" t="s">
        <v>1264</v>
      </c>
      <c r="D76" s="34"/>
      <c r="E76" s="10"/>
      <c r="F76" s="35">
        <f>Source!AN39</f>
        <v>0.14000000000000001</v>
      </c>
      <c r="G76" s="36" t="str">
        <f>Source!DF39</f>
        <v>)*1,25</v>
      </c>
      <c r="H76" s="51">
        <f>ROUND(Source!AE39*Source!I39, 2)</f>
        <v>0.7</v>
      </c>
      <c r="I76" s="36"/>
      <c r="J76" s="36">
        <f>IF(Source!BS39&lt;&gt; 0, Source!BS39, 1)</f>
        <v>28.43</v>
      </c>
      <c r="K76" s="51">
        <f>Source!R39</f>
        <v>19.899999999999999</v>
      </c>
      <c r="L76" s="38"/>
      <c r="R76">
        <f>H76</f>
        <v>0.7</v>
      </c>
    </row>
    <row r="77" spans="1:26" ht="14" x14ac:dyDescent="0.45">
      <c r="A77" s="52"/>
      <c r="B77" s="53"/>
      <c r="C77" s="53" t="s">
        <v>1256</v>
      </c>
      <c r="D77" s="34"/>
      <c r="E77" s="10"/>
      <c r="F77" s="35">
        <f>Source!AL39</f>
        <v>7.5</v>
      </c>
      <c r="G77" s="36" t="str">
        <f>Source!DD39</f>
        <v/>
      </c>
      <c r="H77" s="37">
        <f>ROUND(Source!AC39*Source!I39, 2)</f>
        <v>30</v>
      </c>
      <c r="I77" s="36"/>
      <c r="J77" s="36">
        <f>IF(Source!BC39&lt;&gt; 0, Source!BC39, 1)</f>
        <v>7.75</v>
      </c>
      <c r="K77" s="37">
        <f>Source!P39</f>
        <v>232.5</v>
      </c>
      <c r="L77" s="38"/>
    </row>
    <row r="78" spans="1:26" ht="14" x14ac:dyDescent="0.45">
      <c r="A78" s="52"/>
      <c r="B78" s="53"/>
      <c r="C78" s="53" t="s">
        <v>1257</v>
      </c>
      <c r="D78" s="34" t="s">
        <v>1258</v>
      </c>
      <c r="E78" s="10">
        <f>Source!BZ39</f>
        <v>128</v>
      </c>
      <c r="F78" s="58" t="str">
        <f>CONCATENATE(" )", Source!DL39, Source!FT39, "=", Source!FX39)</f>
        <v xml:space="preserve"> )*0,9=115,2</v>
      </c>
      <c r="G78" s="59"/>
      <c r="H78" s="37">
        <f>SUM(S73:S81)</f>
        <v>85.43</v>
      </c>
      <c r="I78" s="39"/>
      <c r="J78" s="33">
        <f>Source!AT39</f>
        <v>115</v>
      </c>
      <c r="K78" s="37">
        <f>SUM(T73:T81)</f>
        <v>2424.6799999999998</v>
      </c>
      <c r="L78" s="38"/>
    </row>
    <row r="79" spans="1:26" ht="14" x14ac:dyDescent="0.45">
      <c r="A79" s="52"/>
      <c r="B79" s="53"/>
      <c r="C79" s="53" t="s">
        <v>1259</v>
      </c>
      <c r="D79" s="34" t="s">
        <v>1258</v>
      </c>
      <c r="E79" s="10">
        <f>Source!CA39</f>
        <v>83</v>
      </c>
      <c r="F79" s="58" t="str">
        <f>CONCATENATE(" )", Source!DM39, Source!FU39, "=", Source!FY39)</f>
        <v xml:space="preserve"> )*0,85=70,55</v>
      </c>
      <c r="G79" s="59"/>
      <c r="H79" s="37">
        <f>SUM(U73:U81)</f>
        <v>52.32</v>
      </c>
      <c r="I79" s="39"/>
      <c r="J79" s="33">
        <f>Source!AU39</f>
        <v>71</v>
      </c>
      <c r="K79" s="37">
        <f>SUM(V73:V81)</f>
        <v>1496.98</v>
      </c>
      <c r="L79" s="38"/>
    </row>
    <row r="80" spans="1:26" ht="14" x14ac:dyDescent="0.45">
      <c r="A80" s="52"/>
      <c r="B80" s="53"/>
      <c r="C80" s="53" t="s">
        <v>1260</v>
      </c>
      <c r="D80" s="34" t="s">
        <v>1261</v>
      </c>
      <c r="E80" s="10">
        <f>Source!AQ39</f>
        <v>1.78</v>
      </c>
      <c r="F80" s="35"/>
      <c r="G80" s="36" t="str">
        <f>Source!DI39</f>
        <v>)*1,15</v>
      </c>
      <c r="H80" s="37"/>
      <c r="I80" s="36"/>
      <c r="J80" s="36"/>
      <c r="K80" s="37"/>
      <c r="L80" s="40">
        <f>Source!U39</f>
        <v>8.1879999999999988</v>
      </c>
    </row>
    <row r="81" spans="1:26" ht="54.7" x14ac:dyDescent="0.45">
      <c r="A81" s="54" t="str">
        <f>Source!E40</f>
        <v>4,1</v>
      </c>
      <c r="B81" s="55" t="str">
        <f>Source!F40</f>
        <v>301-4227</v>
      </c>
      <c r="C81" s="55" t="str">
        <f>Source!G40</f>
        <v>Решетки жалюзийные регулируемые из алюминиевого профиля с порошковым покрытием марки РВ-1, размером 1000х1000 мм</v>
      </c>
      <c r="D81" s="42" t="str">
        <f>Source!H40</f>
        <v>шт.</v>
      </c>
      <c r="E81" s="43">
        <f>Source!I40</f>
        <v>4</v>
      </c>
      <c r="F81" s="44">
        <f>Source!AL40+Source!AM40+Source!AO40</f>
        <v>732.67</v>
      </c>
      <c r="G81" s="45" t="s">
        <v>3</v>
      </c>
      <c r="H81" s="46">
        <f>ROUND(Source!AC40*Source!I40, 2)+ROUND(Source!AD40*Source!I40, 2)+ROUND(Source!AF40*Source!I40, 2)</f>
        <v>2930.68</v>
      </c>
      <c r="I81" s="47"/>
      <c r="J81" s="47">
        <f>IF(Source!BC40&lt;&gt; 0, Source!BC40, 1)</f>
        <v>6.76</v>
      </c>
      <c r="K81" s="46">
        <f>Source!O40</f>
        <v>19811.400000000001</v>
      </c>
      <c r="L81" s="48"/>
      <c r="S81">
        <f>ROUND((Source!FX40/100)*((ROUND(Source!AF40*Source!I40, 2)+ROUND(Source!AE40*Source!I40, 2))), 2)</f>
        <v>0</v>
      </c>
      <c r="T81">
        <f>Source!X40</f>
        <v>0</v>
      </c>
      <c r="U81">
        <f>ROUND((Source!FY40/100)*((ROUND(Source!AF40*Source!I40, 2)+ROUND(Source!AE40*Source!I40, 2))), 2)</f>
        <v>0</v>
      </c>
      <c r="V81">
        <f>Source!Y40</f>
        <v>0</v>
      </c>
      <c r="W81">
        <f>IF(Source!BI40&lt;=1,H81, 0)</f>
        <v>2930.68</v>
      </c>
      <c r="X81">
        <f>IF(Source!BI40=2,H81, 0)</f>
        <v>0</v>
      </c>
      <c r="Y81">
        <f>IF(Source!BI40=3,H81, 0)</f>
        <v>0</v>
      </c>
      <c r="Z81">
        <f>IF(Source!BI40=4,H81, 0)</f>
        <v>0</v>
      </c>
    </row>
    <row r="82" spans="1:26" ht="13.7" x14ac:dyDescent="0.4">
      <c r="G82" s="62">
        <f>H74+H75+H77+H78+H79+SUM(H81:H81)</f>
        <v>3190.14</v>
      </c>
      <c r="H82" s="62"/>
      <c r="J82" s="62">
        <f>K74+K75+K77+K78+K79+SUM(K81:K81)</f>
        <v>26193.15</v>
      </c>
      <c r="K82" s="62"/>
      <c r="L82" s="49">
        <f>Source!U39</f>
        <v>8.1879999999999988</v>
      </c>
      <c r="O82" s="27">
        <f>G82</f>
        <v>3190.14</v>
      </c>
      <c r="P82" s="27">
        <f>J82</f>
        <v>26193.15</v>
      </c>
      <c r="Q82" s="27">
        <f>L82</f>
        <v>8.1879999999999988</v>
      </c>
      <c r="W82">
        <f>IF(Source!BI39&lt;=1,H74+H75+H77+H78+H79, 0)</f>
        <v>259.45999999999998</v>
      </c>
      <c r="X82">
        <f>IF(Source!BI39=2,H74+H75+H77+H78+H79, 0)</f>
        <v>0</v>
      </c>
      <c r="Y82">
        <f>IF(Source!BI39=3,H74+H75+H77+H78+H79, 0)</f>
        <v>0</v>
      </c>
      <c r="Z82">
        <f>IF(Source!BI39=4,H74+H75+H77+H78+H79, 0)</f>
        <v>0</v>
      </c>
    </row>
    <row r="83" spans="1:26" ht="64.349999999999994" x14ac:dyDescent="0.45">
      <c r="A83" s="52" t="str">
        <f>Source!E41</f>
        <v>5</v>
      </c>
      <c r="B83" s="53" t="s">
        <v>1266</v>
      </c>
      <c r="C83" s="53" t="str">
        <f>Source!G41</f>
        <v>Установка блоков в наружных и внутренних дверных проемах в перегородках и деревянных нерубленых стенах, площадь проема до 3 м2</v>
      </c>
      <c r="D83" s="34" t="str">
        <f>Source!H41</f>
        <v>100 м2 проемов</v>
      </c>
      <c r="E83" s="10">
        <f>Source!I41</f>
        <v>0.22</v>
      </c>
      <c r="F83" s="35">
        <f>Source!AL41+Source!AM41+Source!AO41</f>
        <v>25379.25</v>
      </c>
      <c r="G83" s="36"/>
      <c r="H83" s="37"/>
      <c r="I83" s="36" t="str">
        <f>Source!BO41</f>
        <v>10-01-039-3</v>
      </c>
      <c r="J83" s="36"/>
      <c r="K83" s="37"/>
      <c r="L83" s="38"/>
      <c r="S83">
        <f>ROUND((Source!FX41/100)*((ROUND(Source!AF41*Source!I41, 2)+ROUND(Source!AE41*Source!I41, 2))), 2)</f>
        <v>277.16000000000003</v>
      </c>
      <c r="T83">
        <f>Source!X41</f>
        <v>7864.9</v>
      </c>
      <c r="U83">
        <f>ROUND((Source!FY41/100)*((ROUND(Source!AF41*Source!I41, 2)+ROUND(Source!AE41*Source!I41, 2))), 2)</f>
        <v>139.75</v>
      </c>
      <c r="V83">
        <f>Source!Y41</f>
        <v>4006.65</v>
      </c>
    </row>
    <row r="84" spans="1:26" x14ac:dyDescent="0.4">
      <c r="C84" s="26" t="str">
        <f>"Объем: "&amp;Source!I41&amp;"=(1*"&amp;"2*"&amp;"11)/"&amp;"100"</f>
        <v>Объем: 0,22=(1*2*11)/100</v>
      </c>
    </row>
    <row r="85" spans="1:26" ht="14" x14ac:dyDescent="0.45">
      <c r="A85" s="52"/>
      <c r="B85" s="53"/>
      <c r="C85" s="53" t="s">
        <v>1255</v>
      </c>
      <c r="D85" s="34"/>
      <c r="E85" s="10"/>
      <c r="F85" s="35">
        <f>Source!AO41</f>
        <v>1031.55</v>
      </c>
      <c r="G85" s="36" t="str">
        <f>Source!DG41</f>
        <v>)*1,15</v>
      </c>
      <c r="H85" s="37">
        <f>ROUND(Source!AF41*Source!I41, 2)</f>
        <v>260.98</v>
      </c>
      <c r="I85" s="36"/>
      <c r="J85" s="36">
        <f>IF(Source!BA41&lt;&gt; 0, Source!BA41, 1)</f>
        <v>28.43</v>
      </c>
      <c r="K85" s="37">
        <f>Source!S41</f>
        <v>7419.72</v>
      </c>
      <c r="L85" s="38"/>
      <c r="R85">
        <f>H85</f>
        <v>260.98</v>
      </c>
    </row>
    <row r="86" spans="1:26" ht="14" x14ac:dyDescent="0.45">
      <c r="A86" s="52"/>
      <c r="B86" s="53"/>
      <c r="C86" s="53" t="s">
        <v>169</v>
      </c>
      <c r="D86" s="34"/>
      <c r="E86" s="10"/>
      <c r="F86" s="35">
        <f>Source!AM41</f>
        <v>339.96</v>
      </c>
      <c r="G86" s="36" t="str">
        <f>Source!DE41</f>
        <v>)*1,25</v>
      </c>
      <c r="H86" s="37">
        <f>ROUND(Source!AD41*Source!I41, 2)</f>
        <v>93.49</v>
      </c>
      <c r="I86" s="36"/>
      <c r="J86" s="36">
        <f>IF(Source!BB41&lt;&gt; 0, Source!BB41, 1)</f>
        <v>9.77</v>
      </c>
      <c r="K86" s="37">
        <f>Source!Q41</f>
        <v>913.39</v>
      </c>
      <c r="L86" s="38"/>
    </row>
    <row r="87" spans="1:26" ht="14" x14ac:dyDescent="0.45">
      <c r="A87" s="52"/>
      <c r="B87" s="53"/>
      <c r="C87" s="53" t="s">
        <v>1256</v>
      </c>
      <c r="D87" s="34"/>
      <c r="E87" s="10"/>
      <c r="F87" s="35">
        <f>Source!AL41</f>
        <v>24007.74</v>
      </c>
      <c r="G87" s="36" t="str">
        <f>Source!DD41</f>
        <v/>
      </c>
      <c r="H87" s="37">
        <f>ROUND(Source!AC41*Source!I41, 2)</f>
        <v>5281.7</v>
      </c>
      <c r="I87" s="36"/>
      <c r="J87" s="36">
        <f>IF(Source!BC41&lt;&gt; 0, Source!BC41, 1)</f>
        <v>4.6100000000000003</v>
      </c>
      <c r="K87" s="37">
        <f>Source!P41</f>
        <v>24348.65</v>
      </c>
      <c r="L87" s="38"/>
    </row>
    <row r="88" spans="1:26" ht="14" x14ac:dyDescent="0.45">
      <c r="A88" s="52"/>
      <c r="B88" s="53"/>
      <c r="C88" s="53" t="s">
        <v>1257</v>
      </c>
      <c r="D88" s="34" t="s">
        <v>1258</v>
      </c>
      <c r="E88" s="10">
        <f>Source!BZ41</f>
        <v>118</v>
      </c>
      <c r="F88" s="58" t="str">
        <f>CONCATENATE(" )", Source!DL41, Source!FT41, "=", Source!FX41)</f>
        <v xml:space="preserve"> )*0,9=106,2</v>
      </c>
      <c r="G88" s="59"/>
      <c r="H88" s="37">
        <f>SUM(S83:S92)</f>
        <v>277.16000000000003</v>
      </c>
      <c r="I88" s="39"/>
      <c r="J88" s="33">
        <f>Source!AT41</f>
        <v>106</v>
      </c>
      <c r="K88" s="37">
        <f>SUM(T83:T92)</f>
        <v>7864.9</v>
      </c>
      <c r="L88" s="38"/>
    </row>
    <row r="89" spans="1:26" ht="14" x14ac:dyDescent="0.45">
      <c r="A89" s="52"/>
      <c r="B89" s="53"/>
      <c r="C89" s="53" t="s">
        <v>1259</v>
      </c>
      <c r="D89" s="34" t="s">
        <v>1258</v>
      </c>
      <c r="E89" s="10">
        <f>Source!CA41</f>
        <v>63</v>
      </c>
      <c r="F89" s="58" t="str">
        <f>CONCATENATE(" )", Source!DM41, Source!FU41, "=", Source!FY41)</f>
        <v xml:space="preserve"> )*0,85=53,55</v>
      </c>
      <c r="G89" s="59"/>
      <c r="H89" s="37">
        <f>SUM(U83:U92)</f>
        <v>139.75</v>
      </c>
      <c r="I89" s="39"/>
      <c r="J89" s="33">
        <f>Source!AU41</f>
        <v>54</v>
      </c>
      <c r="K89" s="37">
        <f>SUM(V83:V92)</f>
        <v>4006.65</v>
      </c>
      <c r="L89" s="38"/>
    </row>
    <row r="90" spans="1:26" ht="14" x14ac:dyDescent="0.45">
      <c r="A90" s="52"/>
      <c r="B90" s="53"/>
      <c r="C90" s="53" t="s">
        <v>1260</v>
      </c>
      <c r="D90" s="34" t="s">
        <v>1261</v>
      </c>
      <c r="E90" s="10">
        <f>Source!AQ41</f>
        <v>115</v>
      </c>
      <c r="F90" s="35"/>
      <c r="G90" s="36" t="str">
        <f>Source!DI41</f>
        <v>)*1,15</v>
      </c>
      <c r="H90" s="37"/>
      <c r="I90" s="36"/>
      <c r="J90" s="36"/>
      <c r="K90" s="37"/>
      <c r="L90" s="40">
        <f>Source!U41</f>
        <v>29.094999999999999</v>
      </c>
    </row>
    <row r="91" spans="1:26" ht="27.35" x14ac:dyDescent="0.45">
      <c r="A91" s="52" t="str">
        <f>Source!E42</f>
        <v>5,1</v>
      </c>
      <c r="B91" s="53" t="str">
        <f>Source!F42</f>
        <v>203-0205</v>
      </c>
      <c r="C91" s="53" t="str">
        <f>Source!G42</f>
        <v>Блоки дверные двупольные с полотном глухим ДГ 21-13, площадь 2,63 м2</v>
      </c>
      <c r="D91" s="34" t="str">
        <f>Source!H42</f>
        <v>м2</v>
      </c>
      <c r="E91" s="10">
        <f>Source!I42</f>
        <v>-22</v>
      </c>
      <c r="F91" s="35">
        <f>Source!AL42+Source!AM42+Source!AO42</f>
        <v>207</v>
      </c>
      <c r="G91" s="41" t="s">
        <v>3</v>
      </c>
      <c r="H91" s="37">
        <f>ROUND(Source!AC42*Source!I42, 2)+ROUND(Source!AD42*Source!I42, 2)+ROUND(Source!AF42*Source!I42, 2)</f>
        <v>-4554</v>
      </c>
      <c r="I91" s="36"/>
      <c r="J91" s="36">
        <f>IF(Source!BC42&lt;&gt; 0, Source!BC42, 1)</f>
        <v>4.0199999999999996</v>
      </c>
      <c r="K91" s="37">
        <f>Source!O42</f>
        <v>-18307.080000000002</v>
      </c>
      <c r="L91" s="38"/>
      <c r="S91">
        <f>ROUND((Source!FX42/100)*((ROUND(Source!AF42*Source!I42, 2)+ROUND(Source!AE42*Source!I42, 2))), 2)</f>
        <v>0</v>
      </c>
      <c r="T91">
        <f>Source!X42</f>
        <v>0</v>
      </c>
      <c r="U91">
        <f>ROUND((Source!FY42/100)*((ROUND(Source!AF42*Source!I42, 2)+ROUND(Source!AE42*Source!I42, 2))), 2)</f>
        <v>0</v>
      </c>
      <c r="V91">
        <f>Source!Y42</f>
        <v>0</v>
      </c>
      <c r="W91">
        <f>IF(Source!BI42&lt;=1,H91, 0)</f>
        <v>-4554</v>
      </c>
      <c r="X91">
        <f>IF(Source!BI42=2,H91, 0)</f>
        <v>0</v>
      </c>
      <c r="Y91">
        <f>IF(Source!BI42=3,H91, 0)</f>
        <v>0</v>
      </c>
      <c r="Z91">
        <f>IF(Source!BI42=4,H91, 0)</f>
        <v>0</v>
      </c>
    </row>
    <row r="92" spans="1:26" ht="41" x14ac:dyDescent="0.45">
      <c r="A92" s="54" t="str">
        <f>Source!E43</f>
        <v>5,2</v>
      </c>
      <c r="B92" s="55" t="str">
        <f>Source!F43</f>
        <v>203-8142</v>
      </c>
      <c r="C92" s="55" t="str">
        <f>Source!G43</f>
        <v>Блоки дверные из натурального массива дуба (коробка, полотно глухое, наличники, фурнитура)</v>
      </c>
      <c r="D92" s="42" t="str">
        <f>Source!H43</f>
        <v>м2</v>
      </c>
      <c r="E92" s="43">
        <f>Source!I43</f>
        <v>22</v>
      </c>
      <c r="F92" s="44">
        <f>Source!AL43+Source!AM43+Source!AO43</f>
        <v>4535.87</v>
      </c>
      <c r="G92" s="45" t="s">
        <v>3</v>
      </c>
      <c r="H92" s="46">
        <f>ROUND(Source!AC43*Source!I43, 2)+ROUND(Source!AD43*Source!I43, 2)+ROUND(Source!AF43*Source!I43, 2)</f>
        <v>99789.14</v>
      </c>
      <c r="I92" s="47"/>
      <c r="J92" s="47">
        <f>IF(Source!BC43&lt;&gt; 0, Source!BC43, 1)</f>
        <v>2.83</v>
      </c>
      <c r="K92" s="46">
        <f>Source!O43</f>
        <v>282403.27</v>
      </c>
      <c r="L92" s="48"/>
      <c r="S92">
        <f>ROUND((Source!FX43/100)*((ROUND(Source!AF43*Source!I43, 2)+ROUND(Source!AE43*Source!I43, 2))), 2)</f>
        <v>0</v>
      </c>
      <c r="T92">
        <f>Source!X43</f>
        <v>0</v>
      </c>
      <c r="U92">
        <f>ROUND((Source!FY43/100)*((ROUND(Source!AF43*Source!I43, 2)+ROUND(Source!AE43*Source!I43, 2))), 2)</f>
        <v>0</v>
      </c>
      <c r="V92">
        <f>Source!Y43</f>
        <v>0</v>
      </c>
      <c r="W92">
        <f>IF(Source!BI43&lt;=1,H92, 0)</f>
        <v>99789.14</v>
      </c>
      <c r="X92">
        <f>IF(Source!BI43=2,H92, 0)</f>
        <v>0</v>
      </c>
      <c r="Y92">
        <f>IF(Source!BI43=3,H92, 0)</f>
        <v>0</v>
      </c>
      <c r="Z92">
        <f>IF(Source!BI43=4,H92, 0)</f>
        <v>0</v>
      </c>
    </row>
    <row r="93" spans="1:26" ht="13.7" x14ac:dyDescent="0.4">
      <c r="G93" s="62">
        <f>H85+H86+H87+H88+H89+SUM(H91:H92)</f>
        <v>101288.22</v>
      </c>
      <c r="H93" s="62"/>
      <c r="J93" s="62">
        <f>K85+K86+K87+K88+K89+SUM(K91:K92)</f>
        <v>308649.5</v>
      </c>
      <c r="K93" s="62"/>
      <c r="L93" s="49">
        <f>Source!U41</f>
        <v>29.094999999999999</v>
      </c>
      <c r="O93" s="27">
        <f>G93</f>
        <v>101288.22</v>
      </c>
      <c r="P93" s="27">
        <f>J93</f>
        <v>308649.5</v>
      </c>
      <c r="Q93" s="27">
        <f>L93</f>
        <v>29.094999999999999</v>
      </c>
      <c r="W93">
        <f>IF(Source!BI41&lt;=1,H85+H86+H87+H88+H89, 0)</f>
        <v>6053.08</v>
      </c>
      <c r="X93">
        <f>IF(Source!BI41=2,H85+H86+H87+H88+H89, 0)</f>
        <v>0</v>
      </c>
      <c r="Y93">
        <f>IF(Source!BI41=3,H85+H86+H87+H88+H89, 0)</f>
        <v>0</v>
      </c>
      <c r="Z93">
        <f>IF(Source!BI41=4,H85+H86+H87+H88+H89, 0)</f>
        <v>0</v>
      </c>
    </row>
    <row r="94" spans="1:26" ht="64.349999999999994" x14ac:dyDescent="0.45">
      <c r="A94" s="52" t="str">
        <f>Source!E44</f>
        <v>6</v>
      </c>
      <c r="B94" s="53" t="s">
        <v>1267</v>
      </c>
      <c r="C94" s="53" t="str">
        <f>Source!G44</f>
        <v>Установка металлических дверных блоков в готовые проемы</v>
      </c>
      <c r="D94" s="34" t="str">
        <f>Source!H44</f>
        <v>1 м2 проема</v>
      </c>
      <c r="E94" s="10">
        <f>Source!I44</f>
        <v>4.5599999999999996</v>
      </c>
      <c r="F94" s="35">
        <f>Source!AL44+Source!AM44+Source!AO44</f>
        <v>68.55</v>
      </c>
      <c r="G94" s="36"/>
      <c r="H94" s="37"/>
      <c r="I94" s="36" t="str">
        <f>Source!BO44</f>
        <v>09-04-012-1</v>
      </c>
      <c r="J94" s="36"/>
      <c r="K94" s="37"/>
      <c r="L94" s="38"/>
      <c r="S94">
        <f>ROUND((Source!FX44/100)*((ROUND(Source!AF44*Source!I44, 2)+ROUND(Source!AE44*Source!I44, 2))), 2)</f>
        <v>101.14</v>
      </c>
      <c r="T94">
        <f>Source!X44</f>
        <v>2875.31</v>
      </c>
      <c r="U94">
        <f>ROUND((Source!FY44/100)*((ROUND(Source!AF44*Source!I44, 2)+ROUND(Source!AE44*Source!I44, 2))), 2)</f>
        <v>90.21</v>
      </c>
      <c r="V94">
        <f>Source!Y44</f>
        <v>2555.83</v>
      </c>
    </row>
    <row r="95" spans="1:26" x14ac:dyDescent="0.4">
      <c r="C95" s="26" t="str">
        <f>"Объем: "&amp;Source!I44&amp;"=0,8*"&amp;"1,9*"&amp;"3"</f>
        <v>Объем: 4,56=0,8*1,9*3</v>
      </c>
    </row>
    <row r="96" spans="1:26" ht="14" x14ac:dyDescent="0.45">
      <c r="A96" s="52"/>
      <c r="B96" s="53"/>
      <c r="C96" s="53" t="s">
        <v>1255</v>
      </c>
      <c r="D96" s="34"/>
      <c r="E96" s="10"/>
      <c r="F96" s="35">
        <f>Source!AO44</f>
        <v>23.81</v>
      </c>
      <c r="G96" s="36" t="str">
        <f>Source!DG44</f>
        <v>)*1,15</v>
      </c>
      <c r="H96" s="37">
        <f>ROUND(Source!AF44*Source!I44, 2)</f>
        <v>124.86</v>
      </c>
      <c r="I96" s="36"/>
      <c r="J96" s="36">
        <f>IF(Source!BA44&lt;&gt; 0, Source!BA44, 1)</f>
        <v>28.43</v>
      </c>
      <c r="K96" s="37">
        <f>Source!S44</f>
        <v>3549.76</v>
      </c>
      <c r="L96" s="38"/>
      <c r="R96">
        <f>H96</f>
        <v>124.86</v>
      </c>
    </row>
    <row r="97" spans="1:26" ht="14" x14ac:dyDescent="0.45">
      <c r="A97" s="52"/>
      <c r="B97" s="53"/>
      <c r="C97" s="53" t="s">
        <v>169</v>
      </c>
      <c r="D97" s="34"/>
      <c r="E97" s="10"/>
      <c r="F97" s="35">
        <f>Source!AM44</f>
        <v>19.07</v>
      </c>
      <c r="G97" s="36" t="str">
        <f>Source!DE44</f>
        <v>)*1,25</v>
      </c>
      <c r="H97" s="37">
        <f>ROUND(Source!AD44*Source!I44, 2)</f>
        <v>108.7</v>
      </c>
      <c r="I97" s="36"/>
      <c r="J97" s="36">
        <f>IF(Source!BB44&lt;&gt; 0, Source!BB44, 1)</f>
        <v>9.2100000000000009</v>
      </c>
      <c r="K97" s="37">
        <f>Source!Q44</f>
        <v>1001.12</v>
      </c>
      <c r="L97" s="38"/>
    </row>
    <row r="98" spans="1:26" ht="14" x14ac:dyDescent="0.45">
      <c r="A98" s="52"/>
      <c r="B98" s="53"/>
      <c r="C98" s="53" t="s">
        <v>1256</v>
      </c>
      <c r="D98" s="34"/>
      <c r="E98" s="10"/>
      <c r="F98" s="35">
        <f>Source!AL44</f>
        <v>25.67</v>
      </c>
      <c r="G98" s="36" t="str">
        <f>Source!DD44</f>
        <v/>
      </c>
      <c r="H98" s="37">
        <f>ROUND(Source!AC44*Source!I44, 2)</f>
        <v>117.06</v>
      </c>
      <c r="I98" s="36"/>
      <c r="J98" s="36">
        <f>IF(Source!BC44&lt;&gt; 0, Source!BC44, 1)</f>
        <v>5.78</v>
      </c>
      <c r="K98" s="37">
        <f>Source!P44</f>
        <v>676.58</v>
      </c>
      <c r="L98" s="38"/>
    </row>
    <row r="99" spans="1:26" ht="14" x14ac:dyDescent="0.45">
      <c r="A99" s="52"/>
      <c r="B99" s="53"/>
      <c r="C99" s="53" t="s">
        <v>1257</v>
      </c>
      <c r="D99" s="34" t="s">
        <v>1258</v>
      </c>
      <c r="E99" s="10">
        <f>Source!BZ44</f>
        <v>90</v>
      </c>
      <c r="F99" s="58" t="str">
        <f>CONCATENATE(" )", Source!DL44, Source!FT44, "=", Source!FX44)</f>
        <v xml:space="preserve"> )*0,9=81</v>
      </c>
      <c r="G99" s="59"/>
      <c r="H99" s="37">
        <f>SUM(S94:S104)</f>
        <v>101.14</v>
      </c>
      <c r="I99" s="39"/>
      <c r="J99" s="33">
        <f>Source!AT44</f>
        <v>81</v>
      </c>
      <c r="K99" s="37">
        <f>SUM(T94:T104)</f>
        <v>2875.31</v>
      </c>
      <c r="L99" s="38"/>
    </row>
    <row r="100" spans="1:26" ht="14" x14ac:dyDescent="0.45">
      <c r="A100" s="52"/>
      <c r="B100" s="53"/>
      <c r="C100" s="53" t="s">
        <v>1259</v>
      </c>
      <c r="D100" s="34" t="s">
        <v>1258</v>
      </c>
      <c r="E100" s="10">
        <f>Source!CA44</f>
        <v>85</v>
      </c>
      <c r="F100" s="58" t="str">
        <f>CONCATENATE(" )", Source!DM44, Source!FU44, "=", Source!FY44)</f>
        <v xml:space="preserve"> )*0,85=72,25</v>
      </c>
      <c r="G100" s="59"/>
      <c r="H100" s="37">
        <f>SUM(U94:U104)</f>
        <v>90.21</v>
      </c>
      <c r="I100" s="39"/>
      <c r="J100" s="33">
        <f>Source!AU44</f>
        <v>72</v>
      </c>
      <c r="K100" s="37">
        <f>SUM(V94:V104)</f>
        <v>2555.83</v>
      </c>
      <c r="L100" s="38"/>
    </row>
    <row r="101" spans="1:26" ht="14" x14ac:dyDescent="0.45">
      <c r="A101" s="52"/>
      <c r="B101" s="53"/>
      <c r="C101" s="53" t="s">
        <v>1260</v>
      </c>
      <c r="D101" s="34" t="s">
        <v>1261</v>
      </c>
      <c r="E101" s="10">
        <f>Source!AQ44</f>
        <v>2.4</v>
      </c>
      <c r="F101" s="35"/>
      <c r="G101" s="36" t="str">
        <f>Source!DI44</f>
        <v>)*1,15</v>
      </c>
      <c r="H101" s="37"/>
      <c r="I101" s="36"/>
      <c r="J101" s="36"/>
      <c r="K101" s="37"/>
      <c r="L101" s="40">
        <f>Source!U44</f>
        <v>12.585599999999998</v>
      </c>
    </row>
    <row r="102" spans="1:26" ht="54.7" x14ac:dyDescent="0.45">
      <c r="A102" s="52" t="str">
        <f>Source!E45</f>
        <v>6,1</v>
      </c>
      <c r="B102" s="53" t="str">
        <f>Source!F45</f>
        <v>301-4190</v>
      </c>
      <c r="C102" s="53" t="str">
        <f>Source!G45</f>
        <v>Решетки жалюзийные регулируемые из алюминиевого профиля с порошковым покрытием марки РВ-1, размером 900х700 мм</v>
      </c>
      <c r="D102" s="34" t="str">
        <f>Source!H45</f>
        <v>шт.</v>
      </c>
      <c r="E102" s="10">
        <f>Source!I45</f>
        <v>3</v>
      </c>
      <c r="F102" s="35">
        <f>Source!AL45+Source!AM45+Source!AO45</f>
        <v>525.22</v>
      </c>
      <c r="G102" s="41" t="s">
        <v>3</v>
      </c>
      <c r="H102" s="37">
        <f>ROUND(Source!AC45*Source!I45, 2)+ROUND(Source!AD45*Source!I45, 2)+ROUND(Source!AF45*Source!I45, 2)</f>
        <v>1575.66</v>
      </c>
      <c r="I102" s="36"/>
      <c r="J102" s="36">
        <f>IF(Source!BC45&lt;&gt; 0, Source!BC45, 1)</f>
        <v>6.34</v>
      </c>
      <c r="K102" s="37">
        <f>Source!O45</f>
        <v>9989.68</v>
      </c>
      <c r="L102" s="38"/>
      <c r="S102">
        <f>ROUND((Source!FX45/100)*((ROUND(Source!AF45*Source!I45, 2)+ROUND(Source!AE45*Source!I45, 2))), 2)</f>
        <v>0</v>
      </c>
      <c r="T102">
        <f>Source!X45</f>
        <v>0</v>
      </c>
      <c r="U102">
        <f>ROUND((Source!FY45/100)*((ROUND(Source!AF45*Source!I45, 2)+ROUND(Source!AE45*Source!I45, 2))), 2)</f>
        <v>0</v>
      </c>
      <c r="V102">
        <f>Source!Y45</f>
        <v>0</v>
      </c>
      <c r="W102">
        <f>IF(Source!BI45&lt;=1,H102, 0)</f>
        <v>1575.66</v>
      </c>
      <c r="X102">
        <f>IF(Source!BI45=2,H102, 0)</f>
        <v>0</v>
      </c>
      <c r="Y102">
        <f>IF(Source!BI45=3,H102, 0)</f>
        <v>0</v>
      </c>
      <c r="Z102">
        <f>IF(Source!BI45=4,H102, 0)</f>
        <v>0</v>
      </c>
    </row>
    <row r="103" spans="1:26" ht="68.349999999999994" x14ac:dyDescent="0.45">
      <c r="A103" s="52" t="str">
        <f>Source!E46</f>
        <v>6,2</v>
      </c>
      <c r="B103" s="53" t="str">
        <f>Source!F46</f>
        <v>206-0247</v>
      </c>
      <c r="C103" s="53" t="str">
        <f>Source!G46</f>
        <v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v>
      </c>
      <c r="D103" s="34" t="str">
        <f>Source!H46</f>
        <v>шт.</v>
      </c>
      <c r="E103" s="10">
        <f>Source!I46</f>
        <v>3</v>
      </c>
      <c r="F103" s="35">
        <f>Source!AL46+Source!AM46+Source!AO46</f>
        <v>2741.69</v>
      </c>
      <c r="G103" s="41" t="s">
        <v>3</v>
      </c>
      <c r="H103" s="37">
        <f>ROUND(Source!AC46*Source!I46, 2)+ROUND(Source!AD46*Source!I46, 2)+ROUND(Source!AF46*Source!I46, 2)</f>
        <v>8225.07</v>
      </c>
      <c r="I103" s="36"/>
      <c r="J103" s="36">
        <f>IF(Source!BC46&lt;&gt; 0, Source!BC46, 1)</f>
        <v>5.41</v>
      </c>
      <c r="K103" s="37">
        <f>Source!O46</f>
        <v>44497.63</v>
      </c>
      <c r="L103" s="38"/>
      <c r="S103">
        <f>ROUND((Source!FX46/100)*((ROUND(Source!AF46*Source!I46, 2)+ROUND(Source!AE46*Source!I46, 2))), 2)</f>
        <v>0</v>
      </c>
      <c r="T103">
        <f>Source!X46</f>
        <v>0</v>
      </c>
      <c r="U103">
        <f>ROUND((Source!FY46/100)*((ROUND(Source!AF46*Source!I46, 2)+ROUND(Source!AE46*Source!I46, 2))), 2)</f>
        <v>0</v>
      </c>
      <c r="V103">
        <f>Source!Y46</f>
        <v>0</v>
      </c>
      <c r="W103">
        <f>IF(Source!BI46&lt;=1,H103, 0)</f>
        <v>8225.07</v>
      </c>
      <c r="X103">
        <f>IF(Source!BI46=2,H103, 0)</f>
        <v>0</v>
      </c>
      <c r="Y103">
        <f>IF(Source!BI46=3,H103, 0)</f>
        <v>0</v>
      </c>
      <c r="Z103">
        <f>IF(Source!BI46=4,H103, 0)</f>
        <v>0</v>
      </c>
    </row>
    <row r="104" spans="1:26" ht="27.35" x14ac:dyDescent="0.45">
      <c r="A104" s="54" t="str">
        <f>Source!E47</f>
        <v>6,3</v>
      </c>
      <c r="B104" s="55" t="str">
        <f>Source!F47</f>
        <v>101-0951</v>
      </c>
      <c r="C104" s="55" t="str">
        <f>Source!G47</f>
        <v>Замок врезной оцинкованный с цилиндровым механизмом из латуни</v>
      </c>
      <c r="D104" s="42" t="str">
        <f>Source!H47</f>
        <v>компл.</v>
      </c>
      <c r="E104" s="43">
        <f>Source!I47</f>
        <v>3</v>
      </c>
      <c r="F104" s="44">
        <f>Source!AL47+Source!AM47+Source!AO47</f>
        <v>109.67</v>
      </c>
      <c r="G104" s="45" t="s">
        <v>3</v>
      </c>
      <c r="H104" s="46">
        <f>ROUND(Source!AC47*Source!I47, 2)+ROUND(Source!AD47*Source!I47, 2)+ROUND(Source!AF47*Source!I47, 2)</f>
        <v>329.01</v>
      </c>
      <c r="I104" s="47"/>
      <c r="J104" s="47">
        <f>IF(Source!BC47&lt;&gt; 0, Source!BC47, 1)</f>
        <v>1.39</v>
      </c>
      <c r="K104" s="46">
        <f>Source!O47</f>
        <v>457.32</v>
      </c>
      <c r="L104" s="48"/>
      <c r="S104">
        <f>ROUND((Source!FX47/100)*((ROUND(Source!AF47*Source!I47, 2)+ROUND(Source!AE47*Source!I47, 2))), 2)</f>
        <v>0</v>
      </c>
      <c r="T104">
        <f>Source!X47</f>
        <v>0</v>
      </c>
      <c r="U104">
        <f>ROUND((Source!FY47/100)*((ROUND(Source!AF47*Source!I47, 2)+ROUND(Source!AE47*Source!I47, 2))), 2)</f>
        <v>0</v>
      </c>
      <c r="V104">
        <f>Source!Y47</f>
        <v>0</v>
      </c>
      <c r="W104">
        <f>IF(Source!BI47&lt;=1,H104, 0)</f>
        <v>329.01</v>
      </c>
      <c r="X104">
        <f>IF(Source!BI47=2,H104, 0)</f>
        <v>0</v>
      </c>
      <c r="Y104">
        <f>IF(Source!BI47=3,H104, 0)</f>
        <v>0</v>
      </c>
      <c r="Z104">
        <f>IF(Source!BI47=4,H104, 0)</f>
        <v>0</v>
      </c>
    </row>
    <row r="105" spans="1:26" ht="13.7" x14ac:dyDescent="0.4">
      <c r="G105" s="62">
        <f>H96+H97+H98+H99+H100+SUM(H102:H104)</f>
        <v>10671.71</v>
      </c>
      <c r="H105" s="62"/>
      <c r="J105" s="62">
        <f>K96+K97+K98+K99+K100+SUM(K102:K104)</f>
        <v>65603.23</v>
      </c>
      <c r="K105" s="62"/>
      <c r="L105" s="49">
        <f>Source!U44</f>
        <v>12.585599999999998</v>
      </c>
      <c r="O105" s="27">
        <f>G105</f>
        <v>10671.71</v>
      </c>
      <c r="P105" s="27">
        <f>J105</f>
        <v>65603.23</v>
      </c>
      <c r="Q105" s="27">
        <f>L105</f>
        <v>12.585599999999998</v>
      </c>
      <c r="W105">
        <f>IF(Source!BI44&lt;=1,H96+H97+H98+H99+H100, 0)</f>
        <v>541.97</v>
      </c>
      <c r="X105">
        <f>IF(Source!BI44=2,H96+H97+H98+H99+H100, 0)</f>
        <v>0</v>
      </c>
      <c r="Y105">
        <f>IF(Source!BI44=3,H96+H97+H98+H99+H100, 0)</f>
        <v>0</v>
      </c>
      <c r="Z105">
        <f>IF(Source!BI44=4,H96+H97+H98+H99+H100, 0)</f>
        <v>0</v>
      </c>
    </row>
    <row r="106" spans="1:26" ht="70" x14ac:dyDescent="0.45">
      <c r="A106" s="52" t="str">
        <f>Source!E48</f>
        <v>7</v>
      </c>
      <c r="B106" s="53" t="s">
        <v>1268</v>
      </c>
      <c r="C106" s="53" t="str">
        <f>Source!G48</f>
        <v>прим. Третья шпатлевка при высококачественной окраске по штукатурке и сборным конструкциям стен, подготовленных под окраску</v>
      </c>
      <c r="D106" s="34" t="str">
        <f>Source!H48</f>
        <v>100 м2 окрашиваемой поверхности</v>
      </c>
      <c r="E106" s="10">
        <f>Source!I48</f>
        <v>6.8483999999999998</v>
      </c>
      <c r="F106" s="35">
        <f>Source!AL48+Source!AM48+Source!AO48</f>
        <v>519.44000000000005</v>
      </c>
      <c r="G106" s="36"/>
      <c r="H106" s="37"/>
      <c r="I106" s="36" t="str">
        <f>Source!BO48</f>
        <v>15-04-027-5</v>
      </c>
      <c r="J106" s="36"/>
      <c r="K106" s="37"/>
      <c r="L106" s="38"/>
      <c r="S106">
        <f>ROUND((Source!FX48/100)*((ROUND(Source!AF48*Source!I48, 2)+ROUND(Source!AE48*Source!I48, 2))), 2)</f>
        <v>849.73</v>
      </c>
      <c r="T106">
        <f>Source!X48</f>
        <v>24285.53</v>
      </c>
      <c r="U106">
        <f>ROUND((Source!FY48/100)*((ROUND(Source!AF48*Source!I48, 2)+ROUND(Source!AE48*Source!I48, 2))), 2)</f>
        <v>420.37</v>
      </c>
      <c r="V106">
        <f>Source!Y48</f>
        <v>12014.95</v>
      </c>
    </row>
    <row r="107" spans="1:26" x14ac:dyDescent="0.4">
      <c r="C107" s="26" t="str">
        <f>"Объем: "&amp;Source!I48&amp;"=(684,84)/"&amp;"100"</f>
        <v>Объем: 6,8484=(684,84)/100</v>
      </c>
    </row>
    <row r="108" spans="1:26" ht="14" x14ac:dyDescent="0.45">
      <c r="A108" s="52"/>
      <c r="B108" s="53"/>
      <c r="C108" s="53" t="s">
        <v>1255</v>
      </c>
      <c r="D108" s="34"/>
      <c r="E108" s="10"/>
      <c r="F108" s="35">
        <f>Source!AO48</f>
        <v>114.02</v>
      </c>
      <c r="G108" s="36" t="str">
        <f>Source!DG48</f>
        <v>)*1,15</v>
      </c>
      <c r="H108" s="37">
        <f>ROUND(Source!AF48*Source!I48, 2)</f>
        <v>897.98</v>
      </c>
      <c r="I108" s="36"/>
      <c r="J108" s="36">
        <f>IF(Source!BA48&lt;&gt; 0, Source!BA48, 1)</f>
        <v>28.43</v>
      </c>
      <c r="K108" s="37">
        <f>Source!S48</f>
        <v>25529.65</v>
      </c>
      <c r="L108" s="38"/>
      <c r="R108">
        <f>H108</f>
        <v>897.98</v>
      </c>
    </row>
    <row r="109" spans="1:26" ht="14" x14ac:dyDescent="0.45">
      <c r="A109" s="52"/>
      <c r="B109" s="53"/>
      <c r="C109" s="53" t="s">
        <v>169</v>
      </c>
      <c r="D109" s="34"/>
      <c r="E109" s="10"/>
      <c r="F109" s="35">
        <f>Source!AM48</f>
        <v>2.93</v>
      </c>
      <c r="G109" s="36" t="str">
        <f>Source!DE48</f>
        <v>)*1,25</v>
      </c>
      <c r="H109" s="37">
        <f>ROUND(Source!AD48*Source!I48, 2)</f>
        <v>25.08</v>
      </c>
      <c r="I109" s="36"/>
      <c r="J109" s="36">
        <f>IF(Source!BB48&lt;&gt; 0, Source!BB48, 1)</f>
        <v>10.08</v>
      </c>
      <c r="K109" s="37">
        <f>Source!Q48</f>
        <v>252.83</v>
      </c>
      <c r="L109" s="38"/>
    </row>
    <row r="110" spans="1:26" ht="14" x14ac:dyDescent="0.45">
      <c r="A110" s="52"/>
      <c r="B110" s="53"/>
      <c r="C110" s="53" t="s">
        <v>1264</v>
      </c>
      <c r="D110" s="34"/>
      <c r="E110" s="10"/>
      <c r="F110" s="35">
        <f>Source!AN48</f>
        <v>0.14000000000000001</v>
      </c>
      <c r="G110" s="36" t="str">
        <f>Source!DF48</f>
        <v>)*1,25</v>
      </c>
      <c r="H110" s="51">
        <f>ROUND(Source!AE48*Source!I48, 2)</f>
        <v>1.2</v>
      </c>
      <c r="I110" s="36"/>
      <c r="J110" s="36">
        <f>IF(Source!BS48&lt;&gt; 0, Source!BS48, 1)</f>
        <v>28.43</v>
      </c>
      <c r="K110" s="51">
        <f>Source!R48</f>
        <v>34.07</v>
      </c>
      <c r="L110" s="38"/>
      <c r="R110">
        <f>H110</f>
        <v>1.2</v>
      </c>
    </row>
    <row r="111" spans="1:26" ht="14" x14ac:dyDescent="0.45">
      <c r="A111" s="52"/>
      <c r="B111" s="53"/>
      <c r="C111" s="53" t="s">
        <v>1256</v>
      </c>
      <c r="D111" s="34"/>
      <c r="E111" s="10"/>
      <c r="F111" s="35">
        <f>Source!AL48</f>
        <v>402.49</v>
      </c>
      <c r="G111" s="36" t="str">
        <f>Source!DD48</f>
        <v/>
      </c>
      <c r="H111" s="37">
        <f>ROUND(Source!AC48*Source!I48, 2)</f>
        <v>2756.41</v>
      </c>
      <c r="I111" s="36"/>
      <c r="J111" s="36">
        <f>IF(Source!BC48&lt;&gt; 0, Source!BC48, 1)</f>
        <v>3.13</v>
      </c>
      <c r="K111" s="37">
        <f>Source!P48</f>
        <v>8627.57</v>
      </c>
      <c r="L111" s="38"/>
    </row>
    <row r="112" spans="1:26" ht="14" x14ac:dyDescent="0.45">
      <c r="A112" s="52"/>
      <c r="B112" s="53"/>
      <c r="C112" s="53" t="s">
        <v>1257</v>
      </c>
      <c r="D112" s="34" t="s">
        <v>1258</v>
      </c>
      <c r="E112" s="10">
        <f>Source!BZ48</f>
        <v>105</v>
      </c>
      <c r="F112" s="58" t="str">
        <f>CONCATENATE(" )", Source!DL48, Source!FT48, "=", Source!FX48)</f>
        <v xml:space="preserve"> )*0,9=94,5</v>
      </c>
      <c r="G112" s="59"/>
      <c r="H112" s="37">
        <f>SUM(S106:S114)</f>
        <v>849.73</v>
      </c>
      <c r="I112" s="39"/>
      <c r="J112" s="33">
        <f>Source!AT48</f>
        <v>95</v>
      </c>
      <c r="K112" s="37">
        <f>SUM(T106:T114)</f>
        <v>24285.53</v>
      </c>
      <c r="L112" s="38"/>
    </row>
    <row r="113" spans="1:26" ht="14" x14ac:dyDescent="0.45">
      <c r="A113" s="52"/>
      <c r="B113" s="53"/>
      <c r="C113" s="53" t="s">
        <v>1259</v>
      </c>
      <c r="D113" s="34" t="s">
        <v>1258</v>
      </c>
      <c r="E113" s="10">
        <f>Source!CA48</f>
        <v>55</v>
      </c>
      <c r="F113" s="58" t="str">
        <f>CONCATENATE(" )", Source!DM48, Source!FU48, "=", Source!FY48)</f>
        <v xml:space="preserve"> )*0,85=46,75</v>
      </c>
      <c r="G113" s="59"/>
      <c r="H113" s="37">
        <f>SUM(U106:U114)</f>
        <v>420.37</v>
      </c>
      <c r="I113" s="39"/>
      <c r="J113" s="33">
        <f>Source!AU48</f>
        <v>47</v>
      </c>
      <c r="K113" s="37">
        <f>SUM(V106:V114)</f>
        <v>12014.95</v>
      </c>
      <c r="L113" s="38"/>
    </row>
    <row r="114" spans="1:26" ht="14" x14ac:dyDescent="0.45">
      <c r="A114" s="54"/>
      <c r="B114" s="55"/>
      <c r="C114" s="55" t="s">
        <v>1260</v>
      </c>
      <c r="D114" s="42" t="s">
        <v>1261</v>
      </c>
      <c r="E114" s="43">
        <f>Source!AQ48</f>
        <v>11.99</v>
      </c>
      <c r="F114" s="44"/>
      <c r="G114" s="47" t="str">
        <f>Source!DI48</f>
        <v>)*1,15</v>
      </c>
      <c r="H114" s="46"/>
      <c r="I114" s="47"/>
      <c r="J114" s="47"/>
      <c r="K114" s="46"/>
      <c r="L114" s="50">
        <f>Source!U48</f>
        <v>94.429163399999993</v>
      </c>
    </row>
    <row r="115" spans="1:26" ht="13.7" x14ac:dyDescent="0.4">
      <c r="G115" s="62">
        <f>H108+H109+H111+H112+H113</f>
        <v>4949.57</v>
      </c>
      <c r="H115" s="62"/>
      <c r="J115" s="62">
        <f>K108+K109+K111+K112+K113</f>
        <v>70710.53</v>
      </c>
      <c r="K115" s="62"/>
      <c r="L115" s="49">
        <f>Source!U48</f>
        <v>94.429163399999993</v>
      </c>
      <c r="O115" s="27">
        <f>G115</f>
        <v>4949.57</v>
      </c>
      <c r="P115" s="27">
        <f>J115</f>
        <v>70710.53</v>
      </c>
      <c r="Q115" s="27">
        <f>L115</f>
        <v>94.429163399999993</v>
      </c>
      <c r="W115">
        <f>IF(Source!BI48&lt;=1,H108+H109+H111+H112+H113, 0)</f>
        <v>4949.57</v>
      </c>
      <c r="X115">
        <f>IF(Source!BI48=2,H108+H109+H111+H112+H113, 0)</f>
        <v>0</v>
      </c>
      <c r="Y115">
        <f>IF(Source!BI48=3,H108+H109+H111+H112+H113, 0)</f>
        <v>0</v>
      </c>
      <c r="Z115">
        <f>IF(Source!BI48=4,H108+H109+H111+H112+H113, 0)</f>
        <v>0</v>
      </c>
    </row>
    <row r="116" spans="1:26" ht="64.349999999999994" x14ac:dyDescent="0.45">
      <c r="A116" s="52" t="str">
        <f>Source!E49</f>
        <v>8</v>
      </c>
      <c r="B116" s="53" t="s">
        <v>1269</v>
      </c>
      <c r="C116" s="53" t="str">
        <f>Source!G49</f>
        <v>Покрытие поверхностей грунтовкой глубокого проникновения за 1 раз стен</v>
      </c>
      <c r="D116" s="34" t="str">
        <f>Source!H49</f>
        <v>100 м2 покрытия</v>
      </c>
      <c r="E116" s="10">
        <f>Source!I49</f>
        <v>6.8483999999999998</v>
      </c>
      <c r="F116" s="35">
        <f>Source!AL49+Source!AM49+Source!AO49</f>
        <v>64.37</v>
      </c>
      <c r="G116" s="36"/>
      <c r="H116" s="37"/>
      <c r="I116" s="36" t="str">
        <f>Source!BO49</f>
        <v>15-04-006-3</v>
      </c>
      <c r="J116" s="36"/>
      <c r="K116" s="37"/>
      <c r="L116" s="38"/>
      <c r="S116">
        <f>ROUND((Source!FX49/100)*((ROUND(Source!AF49*Source!I49, 2)+ROUND(Source!AE49*Source!I49, 2))), 2)</f>
        <v>470.09</v>
      </c>
      <c r="T116">
        <f>Source!X49</f>
        <v>13435.2</v>
      </c>
      <c r="U116">
        <f>ROUND((Source!FY49/100)*((ROUND(Source!AF49*Source!I49, 2)+ROUND(Source!AE49*Source!I49, 2))), 2)</f>
        <v>232.56</v>
      </c>
      <c r="V116">
        <f>Source!Y49</f>
        <v>6646.89</v>
      </c>
    </row>
    <row r="117" spans="1:26" x14ac:dyDescent="0.4">
      <c r="C117" s="26" t="str">
        <f>"Объем: "&amp;Source!I49&amp;"=(684,84)/"&amp;"100"</f>
        <v>Объем: 6,8484=(684,84)/100</v>
      </c>
    </row>
    <row r="118" spans="1:26" ht="14" x14ac:dyDescent="0.45">
      <c r="A118" s="52"/>
      <c r="B118" s="53"/>
      <c r="C118" s="53" t="s">
        <v>1255</v>
      </c>
      <c r="D118" s="34"/>
      <c r="E118" s="10"/>
      <c r="F118" s="35">
        <f>Source!AO49</f>
        <v>63.01</v>
      </c>
      <c r="G118" s="36" t="str">
        <f>Source!DG49</f>
        <v>)*1,15</v>
      </c>
      <c r="H118" s="37">
        <f>ROUND(Source!AF49*Source!I49, 2)</f>
        <v>496.25</v>
      </c>
      <c r="I118" s="36"/>
      <c r="J118" s="36">
        <f>IF(Source!BA49&lt;&gt; 0, Source!BA49, 1)</f>
        <v>28.43</v>
      </c>
      <c r="K118" s="37">
        <f>Source!S49</f>
        <v>14108.25</v>
      </c>
      <c r="L118" s="38"/>
      <c r="R118">
        <f>H118</f>
        <v>496.25</v>
      </c>
    </row>
    <row r="119" spans="1:26" ht="14" x14ac:dyDescent="0.45">
      <c r="A119" s="52"/>
      <c r="B119" s="53"/>
      <c r="C119" s="53" t="s">
        <v>169</v>
      </c>
      <c r="D119" s="34"/>
      <c r="E119" s="10"/>
      <c r="F119" s="35">
        <f>Source!AM49</f>
        <v>1.18</v>
      </c>
      <c r="G119" s="36" t="str">
        <f>Source!DE49</f>
        <v>)*1,25</v>
      </c>
      <c r="H119" s="37">
        <f>ROUND(Source!AD49*Source!I49, 2)</f>
        <v>10.1</v>
      </c>
      <c r="I119" s="36"/>
      <c r="J119" s="36">
        <f>IF(Source!BB49&lt;&gt; 0, Source!BB49, 1)</f>
        <v>10.6</v>
      </c>
      <c r="K119" s="37">
        <f>Source!Q49</f>
        <v>107.07</v>
      </c>
      <c r="L119" s="38"/>
    </row>
    <row r="120" spans="1:26" ht="14" x14ac:dyDescent="0.45">
      <c r="A120" s="52"/>
      <c r="B120" s="53"/>
      <c r="C120" s="53" t="s">
        <v>1264</v>
      </c>
      <c r="D120" s="34"/>
      <c r="E120" s="10"/>
      <c r="F120" s="35">
        <f>Source!AN49</f>
        <v>0.14000000000000001</v>
      </c>
      <c r="G120" s="36" t="str">
        <f>Source!DF49</f>
        <v>)*1,25</v>
      </c>
      <c r="H120" s="51">
        <f>ROUND(Source!AE49*Source!I49, 2)</f>
        <v>1.2</v>
      </c>
      <c r="I120" s="36"/>
      <c r="J120" s="36">
        <f>IF(Source!BS49&lt;&gt; 0, Source!BS49, 1)</f>
        <v>28.43</v>
      </c>
      <c r="K120" s="51">
        <f>Source!R49</f>
        <v>34.07</v>
      </c>
      <c r="L120" s="38"/>
      <c r="R120">
        <f>H120</f>
        <v>1.2</v>
      </c>
    </row>
    <row r="121" spans="1:26" ht="14" x14ac:dyDescent="0.45">
      <c r="A121" s="52"/>
      <c r="B121" s="53"/>
      <c r="C121" s="53" t="s">
        <v>1256</v>
      </c>
      <c r="D121" s="34"/>
      <c r="E121" s="10"/>
      <c r="F121" s="35">
        <f>Source!AL49</f>
        <v>0.18</v>
      </c>
      <c r="G121" s="36" t="str">
        <f>Source!DD49</f>
        <v/>
      </c>
      <c r="H121" s="37">
        <f>ROUND(Source!AC49*Source!I49, 2)</f>
        <v>1.23</v>
      </c>
      <c r="I121" s="36"/>
      <c r="J121" s="36">
        <f>IF(Source!BC49&lt;&gt; 0, Source!BC49, 1)</f>
        <v>25.39</v>
      </c>
      <c r="K121" s="37">
        <f>Source!P49</f>
        <v>31.3</v>
      </c>
      <c r="L121" s="38"/>
    </row>
    <row r="122" spans="1:26" ht="14" x14ac:dyDescent="0.45">
      <c r="A122" s="52"/>
      <c r="B122" s="53"/>
      <c r="C122" s="53" t="s">
        <v>1257</v>
      </c>
      <c r="D122" s="34" t="s">
        <v>1258</v>
      </c>
      <c r="E122" s="10">
        <f>Source!BZ49</f>
        <v>105</v>
      </c>
      <c r="F122" s="58" t="str">
        <f>CONCATENATE(" )", Source!DL49, Source!FT49, "=", Source!FX49)</f>
        <v xml:space="preserve"> )*0,9=94,5</v>
      </c>
      <c r="G122" s="59"/>
      <c r="H122" s="37">
        <f>SUM(S116:S125)</f>
        <v>470.09</v>
      </c>
      <c r="I122" s="39"/>
      <c r="J122" s="33">
        <f>Source!AT49</f>
        <v>95</v>
      </c>
      <c r="K122" s="37">
        <f>SUM(T116:T125)</f>
        <v>13435.2</v>
      </c>
      <c r="L122" s="38"/>
    </row>
    <row r="123" spans="1:26" ht="14" x14ac:dyDescent="0.45">
      <c r="A123" s="52"/>
      <c r="B123" s="53"/>
      <c r="C123" s="53" t="s">
        <v>1259</v>
      </c>
      <c r="D123" s="34" t="s">
        <v>1258</v>
      </c>
      <c r="E123" s="10">
        <f>Source!CA49</f>
        <v>55</v>
      </c>
      <c r="F123" s="58" t="str">
        <f>CONCATENATE(" )", Source!DM49, Source!FU49, "=", Source!FY49)</f>
        <v xml:space="preserve"> )*0,85=46,75</v>
      </c>
      <c r="G123" s="59"/>
      <c r="H123" s="37">
        <f>SUM(U116:U125)</f>
        <v>232.56</v>
      </c>
      <c r="I123" s="39"/>
      <c r="J123" s="33">
        <f>Source!AU49</f>
        <v>47</v>
      </c>
      <c r="K123" s="37">
        <f>SUM(V116:V125)</f>
        <v>6646.89</v>
      </c>
      <c r="L123" s="38"/>
    </row>
    <row r="124" spans="1:26" ht="14" x14ac:dyDescent="0.45">
      <c r="A124" s="52"/>
      <c r="B124" s="53"/>
      <c r="C124" s="53" t="s">
        <v>1260</v>
      </c>
      <c r="D124" s="34" t="s">
        <v>1261</v>
      </c>
      <c r="E124" s="10">
        <f>Source!AQ49</f>
        <v>6.55</v>
      </c>
      <c r="F124" s="35"/>
      <c r="G124" s="36" t="str">
        <f>Source!DI49</f>
        <v>)*1,15</v>
      </c>
      <c r="H124" s="37"/>
      <c r="I124" s="36"/>
      <c r="J124" s="36"/>
      <c r="K124" s="37"/>
      <c r="L124" s="40">
        <f>Source!U49</f>
        <v>51.585572999999989</v>
      </c>
    </row>
    <row r="125" spans="1:26" ht="14" x14ac:dyDescent="0.45">
      <c r="A125" s="54" t="str">
        <f>Source!E50</f>
        <v>8,1</v>
      </c>
      <c r="B125" s="55" t="str">
        <f>Source!F50</f>
        <v>101-2416</v>
      </c>
      <c r="C125" s="55" t="str">
        <f>Source!G50</f>
        <v>Грунтовка: "Бетоконтакт", КНАУФ</v>
      </c>
      <c r="D125" s="42" t="str">
        <f>Source!H50</f>
        <v>кг</v>
      </c>
      <c r="E125" s="43">
        <f>Source!I50</f>
        <v>89.029200000000003</v>
      </c>
      <c r="F125" s="44">
        <f>Source!AL50+Source!AM50+Source!AO50</f>
        <v>22.91</v>
      </c>
      <c r="G125" s="45" t="s">
        <v>3</v>
      </c>
      <c r="H125" s="46">
        <f>ROUND(Source!AC50*Source!I50, 2)+ROUND(Source!AD50*Source!I50, 2)+ROUND(Source!AF50*Source!I50, 2)</f>
        <v>2039.66</v>
      </c>
      <c r="I125" s="47"/>
      <c r="J125" s="47">
        <f>IF(Source!BC50&lt;&gt; 0, Source!BC50, 1)</f>
        <v>5.38</v>
      </c>
      <c r="K125" s="46">
        <f>Source!O50</f>
        <v>10973.37</v>
      </c>
      <c r="L125" s="48"/>
      <c r="S125">
        <f>ROUND((Source!FX50/100)*((ROUND(Source!AF50*Source!I50, 2)+ROUND(Source!AE50*Source!I50, 2))), 2)</f>
        <v>0</v>
      </c>
      <c r="T125">
        <f>Source!X50</f>
        <v>0</v>
      </c>
      <c r="U125">
        <f>ROUND((Source!FY50/100)*((ROUND(Source!AF50*Source!I50, 2)+ROUND(Source!AE50*Source!I50, 2))), 2)</f>
        <v>0</v>
      </c>
      <c r="V125">
        <f>Source!Y50</f>
        <v>0</v>
      </c>
      <c r="W125">
        <f>IF(Source!BI50&lt;=1,H125, 0)</f>
        <v>2039.66</v>
      </c>
      <c r="X125">
        <f>IF(Source!BI50=2,H125, 0)</f>
        <v>0</v>
      </c>
      <c r="Y125">
        <f>IF(Source!BI50=3,H125, 0)</f>
        <v>0</v>
      </c>
      <c r="Z125">
        <f>IF(Source!BI50=4,H125, 0)</f>
        <v>0</v>
      </c>
    </row>
    <row r="126" spans="1:26" ht="13.7" x14ac:dyDescent="0.4">
      <c r="G126" s="62">
        <f>H118+H119+H121+H122+H123+SUM(H125:H125)</f>
        <v>3249.8900000000003</v>
      </c>
      <c r="H126" s="62"/>
      <c r="J126" s="62">
        <f>K118+K119+K121+K122+K123+SUM(K125:K125)</f>
        <v>45302.080000000002</v>
      </c>
      <c r="K126" s="62"/>
      <c r="L126" s="49">
        <f>Source!U49</f>
        <v>51.585572999999989</v>
      </c>
      <c r="O126" s="27">
        <f>G126</f>
        <v>3249.8900000000003</v>
      </c>
      <c r="P126" s="27">
        <f>J126</f>
        <v>45302.080000000002</v>
      </c>
      <c r="Q126" s="27">
        <f>L126</f>
        <v>51.585572999999989</v>
      </c>
      <c r="W126">
        <f>IF(Source!BI49&lt;=1,H118+H119+H121+H122+H123, 0)</f>
        <v>1210.23</v>
      </c>
      <c r="X126">
        <f>IF(Source!BI49=2,H118+H119+H121+H122+H123, 0)</f>
        <v>0</v>
      </c>
      <c r="Y126">
        <f>IF(Source!BI49=3,H118+H119+H121+H122+H123, 0)</f>
        <v>0</v>
      </c>
      <c r="Z126">
        <f>IF(Source!BI49=4,H118+H119+H121+H122+H123, 0)</f>
        <v>0</v>
      </c>
    </row>
    <row r="127" spans="1:26" ht="68.349999999999994" x14ac:dyDescent="0.45">
      <c r="A127" s="52" t="str">
        <f>Source!E51</f>
        <v>9</v>
      </c>
      <c r="B127" s="53" t="str">
        <f>Source!F51</f>
        <v>61-1-9</v>
      </c>
      <c r="C127" s="53" t="str">
        <f>Source!G51</f>
        <v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v>
      </c>
      <c r="D127" s="34" t="str">
        <f>Source!H51</f>
        <v>100 м2 поверхности</v>
      </c>
      <c r="E127" s="10">
        <f>Source!I51</f>
        <v>0.42</v>
      </c>
      <c r="F127" s="35">
        <f>Source!AL51+Source!AM51+Source!AO51</f>
        <v>867.06999999999994</v>
      </c>
      <c r="G127" s="36"/>
      <c r="H127" s="37"/>
      <c r="I127" s="36" t="str">
        <f>Source!BO51</f>
        <v>61-1-9</v>
      </c>
      <c r="J127" s="36"/>
      <c r="K127" s="37"/>
      <c r="L127" s="38"/>
      <c r="S127">
        <f>ROUND((Source!FX51/100)*((ROUND(Source!AF51*Source!I51, 2)+ROUND(Source!AE51*Source!I51, 2))), 2)</f>
        <v>245.86</v>
      </c>
      <c r="T127">
        <f>Source!X51</f>
        <v>6989.71</v>
      </c>
      <c r="U127">
        <f>ROUND((Source!FY51/100)*((ROUND(Source!AF51*Source!I51, 2)+ROUND(Source!AE51*Source!I51, 2))), 2)</f>
        <v>155.61000000000001</v>
      </c>
      <c r="V127">
        <f>Source!Y51</f>
        <v>4423.87</v>
      </c>
    </row>
    <row r="128" spans="1:26" x14ac:dyDescent="0.4">
      <c r="C128" s="26" t="str">
        <f>"Объем: "&amp;Source!I51&amp;"=(42)/"&amp;"100"</f>
        <v>Объем: 0,42=(42)/100</v>
      </c>
    </row>
    <row r="129" spans="1:26" ht="14" x14ac:dyDescent="0.45">
      <c r="A129" s="52"/>
      <c r="B129" s="53"/>
      <c r="C129" s="53" t="s">
        <v>1255</v>
      </c>
      <c r="D129" s="34"/>
      <c r="E129" s="10"/>
      <c r="F129" s="35">
        <f>Source!AO51</f>
        <v>720.29</v>
      </c>
      <c r="G129" s="36" t="str">
        <f>Source!DG51</f>
        <v/>
      </c>
      <c r="H129" s="37">
        <f>ROUND(Source!AF51*Source!I51, 2)</f>
        <v>302.52</v>
      </c>
      <c r="I129" s="36"/>
      <c r="J129" s="36">
        <f>IF(Source!BA51&lt;&gt; 0, Source!BA51, 1)</f>
        <v>28.43</v>
      </c>
      <c r="K129" s="37">
        <f>Source!S51</f>
        <v>8600.69</v>
      </c>
      <c r="L129" s="38"/>
      <c r="R129">
        <f>H129</f>
        <v>302.52</v>
      </c>
    </row>
    <row r="130" spans="1:26" ht="14" x14ac:dyDescent="0.45">
      <c r="A130" s="52"/>
      <c r="B130" s="53"/>
      <c r="C130" s="53" t="s">
        <v>169</v>
      </c>
      <c r="D130" s="34"/>
      <c r="E130" s="10"/>
      <c r="F130" s="35">
        <f>Source!AM51</f>
        <v>32.24</v>
      </c>
      <c r="G130" s="36" t="str">
        <f>Source!DE51</f>
        <v/>
      </c>
      <c r="H130" s="37">
        <f>ROUND(Source!AD51*Source!I51, 2)</f>
        <v>13.54</v>
      </c>
      <c r="I130" s="36"/>
      <c r="J130" s="36">
        <f>IF(Source!BB51&lt;&gt; 0, Source!BB51, 1)</f>
        <v>19.600000000000001</v>
      </c>
      <c r="K130" s="37">
        <f>Source!Q51</f>
        <v>265.39999999999998</v>
      </c>
      <c r="L130" s="38"/>
    </row>
    <row r="131" spans="1:26" ht="14" x14ac:dyDescent="0.45">
      <c r="A131" s="52"/>
      <c r="B131" s="53"/>
      <c r="C131" s="53" t="s">
        <v>1264</v>
      </c>
      <c r="D131" s="34"/>
      <c r="E131" s="10"/>
      <c r="F131" s="35">
        <f>Source!AN51</f>
        <v>20.69</v>
      </c>
      <c r="G131" s="36" t="str">
        <f>Source!DF51</f>
        <v/>
      </c>
      <c r="H131" s="51">
        <f>ROUND(Source!AE51*Source!I51, 2)</f>
        <v>8.69</v>
      </c>
      <c r="I131" s="36"/>
      <c r="J131" s="36">
        <f>IF(Source!BS51&lt;&gt; 0, Source!BS51, 1)</f>
        <v>28.43</v>
      </c>
      <c r="K131" s="51">
        <f>Source!R51</f>
        <v>247.05</v>
      </c>
      <c r="L131" s="38"/>
      <c r="R131">
        <f>H131</f>
        <v>8.69</v>
      </c>
    </row>
    <row r="132" spans="1:26" ht="14" x14ac:dyDescent="0.45">
      <c r="A132" s="52"/>
      <c r="B132" s="53"/>
      <c r="C132" s="53" t="s">
        <v>1256</v>
      </c>
      <c r="D132" s="34"/>
      <c r="E132" s="10"/>
      <c r="F132" s="35">
        <f>Source!AL51</f>
        <v>114.54</v>
      </c>
      <c r="G132" s="36" t="str">
        <f>Source!DD51</f>
        <v/>
      </c>
      <c r="H132" s="37">
        <f>ROUND(Source!AC51*Source!I51, 2)</f>
        <v>48.11</v>
      </c>
      <c r="I132" s="36"/>
      <c r="J132" s="36">
        <f>IF(Source!BC51&lt;&gt; 0, Source!BC51, 1)</f>
        <v>6.05</v>
      </c>
      <c r="K132" s="37">
        <f>Source!P51</f>
        <v>291.05</v>
      </c>
      <c r="L132" s="38"/>
    </row>
    <row r="133" spans="1:26" ht="14" x14ac:dyDescent="0.45">
      <c r="A133" s="52"/>
      <c r="B133" s="53"/>
      <c r="C133" s="53" t="s">
        <v>1257</v>
      </c>
      <c r="D133" s="34" t="s">
        <v>1258</v>
      </c>
      <c r="E133" s="10">
        <f>Source!BZ51</f>
        <v>79</v>
      </c>
      <c r="F133" s="56"/>
      <c r="G133" s="36"/>
      <c r="H133" s="37">
        <f>SUM(S127:S136)</f>
        <v>245.86</v>
      </c>
      <c r="I133" s="39"/>
      <c r="J133" s="33">
        <f>Source!AT51</f>
        <v>79</v>
      </c>
      <c r="K133" s="37">
        <f>SUM(T127:T136)</f>
        <v>6989.71</v>
      </c>
      <c r="L133" s="38"/>
    </row>
    <row r="134" spans="1:26" ht="14" x14ac:dyDescent="0.45">
      <c r="A134" s="52"/>
      <c r="B134" s="53"/>
      <c r="C134" s="53" t="s">
        <v>1259</v>
      </c>
      <c r="D134" s="34" t="s">
        <v>1258</v>
      </c>
      <c r="E134" s="10">
        <f>Source!CA51</f>
        <v>50</v>
      </c>
      <c r="F134" s="56"/>
      <c r="G134" s="36"/>
      <c r="H134" s="37">
        <f>SUM(U127:U136)</f>
        <v>155.61000000000001</v>
      </c>
      <c r="I134" s="39"/>
      <c r="J134" s="33">
        <f>Source!AU51</f>
        <v>50</v>
      </c>
      <c r="K134" s="37">
        <f>SUM(V127:V136)</f>
        <v>4423.87</v>
      </c>
      <c r="L134" s="38"/>
    </row>
    <row r="135" spans="1:26" ht="14" x14ac:dyDescent="0.45">
      <c r="A135" s="52"/>
      <c r="B135" s="53"/>
      <c r="C135" s="53" t="s">
        <v>1260</v>
      </c>
      <c r="D135" s="34" t="s">
        <v>1261</v>
      </c>
      <c r="E135" s="10">
        <f>Source!AQ51</f>
        <v>73.8</v>
      </c>
      <c r="F135" s="35"/>
      <c r="G135" s="36" t="str">
        <f>Source!DI51</f>
        <v/>
      </c>
      <c r="H135" s="37"/>
      <c r="I135" s="36"/>
      <c r="J135" s="36"/>
      <c r="K135" s="37"/>
      <c r="L135" s="40">
        <f>Source!U51</f>
        <v>30.995999999999999</v>
      </c>
    </row>
    <row r="136" spans="1:26" ht="14" x14ac:dyDescent="0.45">
      <c r="A136" s="54" t="str">
        <f>Source!E52</f>
        <v>9,1</v>
      </c>
      <c r="B136" s="55" t="str">
        <f>Source!F52</f>
        <v>101-3171</v>
      </c>
      <c r="C136" s="55" t="str">
        <f>Source!G52</f>
        <v>Шпатлевка Ветонит LR</v>
      </c>
      <c r="D136" s="42" t="str">
        <f>Source!H52</f>
        <v>т</v>
      </c>
      <c r="E136" s="43">
        <f>Source!I52</f>
        <v>0.4032</v>
      </c>
      <c r="F136" s="44">
        <f>Source!AL52+Source!AM52+Source!AO52</f>
        <v>8245.61</v>
      </c>
      <c r="G136" s="45" t="s">
        <v>3</v>
      </c>
      <c r="H136" s="46">
        <f>ROUND(Source!AC52*Source!I52, 2)+ROUND(Source!AD52*Source!I52, 2)+ROUND(Source!AF52*Source!I52, 2)</f>
        <v>3324.63</v>
      </c>
      <c r="I136" s="47"/>
      <c r="J136" s="47">
        <f>IF(Source!BC52&lt;&gt; 0, Source!BC52, 1)</f>
        <v>4.1500000000000004</v>
      </c>
      <c r="K136" s="46">
        <f>Source!O52</f>
        <v>13797.21</v>
      </c>
      <c r="L136" s="48"/>
      <c r="S136">
        <f>ROUND((Source!FX52/100)*((ROUND(Source!AF52*Source!I52, 2)+ROUND(Source!AE52*Source!I52, 2))), 2)</f>
        <v>0</v>
      </c>
      <c r="T136">
        <f>Source!X52</f>
        <v>0</v>
      </c>
      <c r="U136">
        <f>ROUND((Source!FY52/100)*((ROUND(Source!AF52*Source!I52, 2)+ROUND(Source!AE52*Source!I52, 2))), 2)</f>
        <v>0</v>
      </c>
      <c r="V136">
        <f>Source!Y52</f>
        <v>0</v>
      </c>
      <c r="W136">
        <f>IF(Source!BI52&lt;=1,H136, 0)</f>
        <v>3324.63</v>
      </c>
      <c r="X136">
        <f>IF(Source!BI52=2,H136, 0)</f>
        <v>0</v>
      </c>
      <c r="Y136">
        <f>IF(Source!BI52=3,H136, 0)</f>
        <v>0</v>
      </c>
      <c r="Z136">
        <f>IF(Source!BI52=4,H136, 0)</f>
        <v>0</v>
      </c>
    </row>
    <row r="137" spans="1:26" ht="13.7" x14ac:dyDescent="0.4">
      <c r="G137" s="62">
        <f>H129+H130+H132+H133+H134+SUM(H136:H136)</f>
        <v>4090.27</v>
      </c>
      <c r="H137" s="62"/>
      <c r="J137" s="62">
        <f>K129+K130+K132+K133+K134+SUM(K136:K136)</f>
        <v>34367.929999999993</v>
      </c>
      <c r="K137" s="62"/>
      <c r="L137" s="49">
        <f>Source!U51</f>
        <v>30.995999999999999</v>
      </c>
      <c r="O137" s="27">
        <f>G137</f>
        <v>4090.27</v>
      </c>
      <c r="P137" s="27">
        <f>J137</f>
        <v>34367.929999999993</v>
      </c>
      <c r="Q137" s="27">
        <f>L137</f>
        <v>30.995999999999999</v>
      </c>
      <c r="W137">
        <f>IF(Source!BI51&lt;=1,H129+H130+H132+H133+H134, 0)</f>
        <v>765.64</v>
      </c>
      <c r="X137">
        <f>IF(Source!BI51=2,H129+H130+H132+H133+H134, 0)</f>
        <v>0</v>
      </c>
      <c r="Y137">
        <f>IF(Source!BI51=3,H129+H130+H132+H133+H134, 0)</f>
        <v>0</v>
      </c>
      <c r="Z137">
        <f>IF(Source!BI51=4,H129+H130+H132+H133+H134, 0)</f>
        <v>0</v>
      </c>
    </row>
    <row r="138" spans="1:26" ht="70" x14ac:dyDescent="0.45">
      <c r="A138" s="52" t="str">
        <f>Source!E53</f>
        <v>10</v>
      </c>
      <c r="B138" s="53" t="s">
        <v>1270</v>
      </c>
      <c r="C138" s="53" t="str">
        <f>Source!G53</f>
        <v>Окраска водно-дисперсионными акриловыми составами улучшенная по сборным конструкциям стен, подготовленным под окраску</v>
      </c>
      <c r="D138" s="34" t="str">
        <f>Source!H53</f>
        <v>100 м2 окрашиваемой поверхности</v>
      </c>
      <c r="E138" s="10">
        <f>Source!I53</f>
        <v>6.8483999999999998</v>
      </c>
      <c r="F138" s="35">
        <f>Source!AL53+Source!AM53+Source!AO53</f>
        <v>863.6</v>
      </c>
      <c r="G138" s="36"/>
      <c r="H138" s="37"/>
      <c r="I138" s="36" t="str">
        <f>Source!BO53</f>
        <v>15-04-007-3</v>
      </c>
      <c r="J138" s="36"/>
      <c r="K138" s="37"/>
      <c r="L138" s="38"/>
      <c r="S138">
        <f>ROUND((Source!FX53/100)*((ROUND(Source!AF53*Source!I53, 2)+ROUND(Source!AE53*Source!I53, 2))), 2)</f>
        <v>2159.2199999999998</v>
      </c>
      <c r="T138">
        <f>Source!X53</f>
        <v>61711.45</v>
      </c>
      <c r="U138">
        <f>ROUND((Source!FY53/100)*((ROUND(Source!AF53*Source!I53, 2)+ROUND(Source!AE53*Source!I53, 2))), 2)</f>
        <v>1068.19</v>
      </c>
      <c r="V138">
        <f>Source!Y53</f>
        <v>30530.93</v>
      </c>
    </row>
    <row r="139" spans="1:26" x14ac:dyDescent="0.4">
      <c r="C139" s="26" t="str">
        <f>"Объем: "&amp;Source!I53&amp;"=(684,84)/"&amp;"100"</f>
        <v>Объем: 6,8484=(684,84)/100</v>
      </c>
    </row>
    <row r="140" spans="1:26" ht="14" x14ac:dyDescent="0.45">
      <c r="A140" s="52"/>
      <c r="B140" s="53"/>
      <c r="C140" s="53" t="s">
        <v>1255</v>
      </c>
      <c r="D140" s="34"/>
      <c r="E140" s="10"/>
      <c r="F140" s="35">
        <f>Source!AO53</f>
        <v>289.99</v>
      </c>
      <c r="G140" s="36" t="str">
        <f>Source!DG53</f>
        <v>)*1,15</v>
      </c>
      <c r="H140" s="37">
        <f>ROUND(Source!AF53*Source!I53, 2)</f>
        <v>2283.86</v>
      </c>
      <c r="I140" s="36"/>
      <c r="J140" s="36">
        <f>IF(Source!BA53&lt;&gt; 0, Source!BA53, 1)</f>
        <v>28.43</v>
      </c>
      <c r="K140" s="37">
        <f>Source!S53</f>
        <v>64930.21</v>
      </c>
      <c r="L140" s="38"/>
      <c r="R140">
        <f>H140</f>
        <v>2283.86</v>
      </c>
    </row>
    <row r="141" spans="1:26" ht="14" x14ac:dyDescent="0.45">
      <c r="A141" s="52"/>
      <c r="B141" s="53"/>
      <c r="C141" s="53" t="s">
        <v>169</v>
      </c>
      <c r="D141" s="34"/>
      <c r="E141" s="10"/>
      <c r="F141" s="35">
        <f>Source!AM53</f>
        <v>8.99</v>
      </c>
      <c r="G141" s="36" t="str">
        <f>Source!DE53</f>
        <v>)*1,25</v>
      </c>
      <c r="H141" s="37">
        <f>ROUND(Source!AD53*Source!I53, 2)</f>
        <v>76.959999999999994</v>
      </c>
      <c r="I141" s="36"/>
      <c r="J141" s="36">
        <f>IF(Source!BB53&lt;&gt; 0, Source!BB53, 1)</f>
        <v>9.8800000000000008</v>
      </c>
      <c r="K141" s="37">
        <f>Source!Q53</f>
        <v>760.35</v>
      </c>
      <c r="L141" s="38"/>
    </row>
    <row r="142" spans="1:26" ht="14" x14ac:dyDescent="0.45">
      <c r="A142" s="52"/>
      <c r="B142" s="53"/>
      <c r="C142" s="53" t="s">
        <v>1264</v>
      </c>
      <c r="D142" s="34"/>
      <c r="E142" s="10"/>
      <c r="F142" s="35">
        <f>Source!AN53</f>
        <v>0.12</v>
      </c>
      <c r="G142" s="36" t="str">
        <f>Source!DF53</f>
        <v>)*1,25</v>
      </c>
      <c r="H142" s="51">
        <f>ROUND(Source!AE53*Source!I53, 2)</f>
        <v>1.03</v>
      </c>
      <c r="I142" s="36"/>
      <c r="J142" s="36">
        <f>IF(Source!BS53&lt;&gt; 0, Source!BS53, 1)</f>
        <v>28.43</v>
      </c>
      <c r="K142" s="51">
        <f>Source!R53</f>
        <v>29.21</v>
      </c>
      <c r="L142" s="38"/>
      <c r="R142">
        <f>H142</f>
        <v>1.03</v>
      </c>
    </row>
    <row r="143" spans="1:26" ht="14" x14ac:dyDescent="0.45">
      <c r="A143" s="52"/>
      <c r="B143" s="53"/>
      <c r="C143" s="53" t="s">
        <v>1256</v>
      </c>
      <c r="D143" s="34"/>
      <c r="E143" s="10"/>
      <c r="F143" s="35">
        <f>Source!AL53</f>
        <v>564.62</v>
      </c>
      <c r="G143" s="36" t="str">
        <f>Source!DD53</f>
        <v/>
      </c>
      <c r="H143" s="37">
        <f>ROUND(Source!AC53*Source!I53, 2)</f>
        <v>3866.74</v>
      </c>
      <c r="I143" s="36"/>
      <c r="J143" s="36">
        <f>IF(Source!BC53&lt;&gt; 0, Source!BC53, 1)</f>
        <v>6.84</v>
      </c>
      <c r="K143" s="37">
        <f>Source!P53</f>
        <v>26448.53</v>
      </c>
      <c r="L143" s="38"/>
    </row>
    <row r="144" spans="1:26" ht="14" x14ac:dyDescent="0.45">
      <c r="A144" s="52"/>
      <c r="B144" s="53"/>
      <c r="C144" s="53" t="s">
        <v>1257</v>
      </c>
      <c r="D144" s="34" t="s">
        <v>1258</v>
      </c>
      <c r="E144" s="10">
        <f>Source!BZ53</f>
        <v>105</v>
      </c>
      <c r="F144" s="58" t="str">
        <f>CONCATENATE(" )", Source!DL53, Source!FT53, "=", Source!FX53)</f>
        <v xml:space="preserve"> )*0,9=94,5</v>
      </c>
      <c r="G144" s="59"/>
      <c r="H144" s="37">
        <f>SUM(S138:S146)</f>
        <v>2159.2199999999998</v>
      </c>
      <c r="I144" s="39"/>
      <c r="J144" s="33">
        <f>Source!AT53</f>
        <v>95</v>
      </c>
      <c r="K144" s="37">
        <f>SUM(T138:T146)</f>
        <v>61711.45</v>
      </c>
      <c r="L144" s="38"/>
    </row>
    <row r="145" spans="1:26" ht="14" x14ac:dyDescent="0.45">
      <c r="A145" s="52"/>
      <c r="B145" s="53"/>
      <c r="C145" s="53" t="s">
        <v>1259</v>
      </c>
      <c r="D145" s="34" t="s">
        <v>1258</v>
      </c>
      <c r="E145" s="10">
        <f>Source!CA53</f>
        <v>55</v>
      </c>
      <c r="F145" s="58" t="str">
        <f>CONCATENATE(" )", Source!DM53, Source!FU53, "=", Source!FY53)</f>
        <v xml:space="preserve"> )*0,85=46,75</v>
      </c>
      <c r="G145" s="59"/>
      <c r="H145" s="37">
        <f>SUM(U138:U146)</f>
        <v>1068.19</v>
      </c>
      <c r="I145" s="39"/>
      <c r="J145" s="33">
        <f>Source!AU53</f>
        <v>47</v>
      </c>
      <c r="K145" s="37">
        <f>SUM(V138:V146)</f>
        <v>30530.93</v>
      </c>
      <c r="L145" s="38"/>
    </row>
    <row r="146" spans="1:26" ht="14" x14ac:dyDescent="0.45">
      <c r="A146" s="54"/>
      <c r="B146" s="55"/>
      <c r="C146" s="55" t="s">
        <v>1260</v>
      </c>
      <c r="D146" s="42" t="s">
        <v>1261</v>
      </c>
      <c r="E146" s="43">
        <f>Source!AQ53</f>
        <v>32.729999999999997</v>
      </c>
      <c r="F146" s="44"/>
      <c r="G146" s="47" t="str">
        <f>Source!DI53</f>
        <v>)*1,15</v>
      </c>
      <c r="H146" s="46"/>
      <c r="I146" s="47"/>
      <c r="J146" s="47"/>
      <c r="K146" s="46"/>
      <c r="L146" s="50">
        <f>Source!U53</f>
        <v>257.77035179999996</v>
      </c>
    </row>
    <row r="147" spans="1:26" ht="13.7" x14ac:dyDescent="0.4">
      <c r="G147" s="62">
        <f>H140+H141+H143+H144+H145</f>
        <v>9454.9699999999993</v>
      </c>
      <c r="H147" s="62"/>
      <c r="J147" s="62">
        <f>K140+K141+K143+K144+K145</f>
        <v>184381.46999999997</v>
      </c>
      <c r="K147" s="62"/>
      <c r="L147" s="49">
        <f>Source!U53</f>
        <v>257.77035179999996</v>
      </c>
      <c r="O147" s="27">
        <f>G147</f>
        <v>9454.9699999999993</v>
      </c>
      <c r="P147" s="27">
        <f>J147</f>
        <v>184381.46999999997</v>
      </c>
      <c r="Q147" s="27">
        <f>L147</f>
        <v>257.77035179999996</v>
      </c>
      <c r="W147">
        <f>IF(Source!BI53&lt;=1,H140+H141+H143+H144+H145, 0)</f>
        <v>9454.9699999999993</v>
      </c>
      <c r="X147">
        <f>IF(Source!BI53=2,H140+H141+H143+H144+H145, 0)</f>
        <v>0</v>
      </c>
      <c r="Y147">
        <f>IF(Source!BI53=3,H140+H141+H143+H144+H145, 0)</f>
        <v>0</v>
      </c>
      <c r="Z147">
        <f>IF(Source!BI53=4,H140+H141+H143+H144+H145, 0)</f>
        <v>0</v>
      </c>
    </row>
    <row r="148" spans="1:26" ht="68.349999999999994" x14ac:dyDescent="0.45">
      <c r="A148" s="52" t="str">
        <f>Source!E54</f>
        <v>11</v>
      </c>
      <c r="B148" s="53" t="s">
        <v>1271</v>
      </c>
      <c r="C148" s="53" t="str">
        <f>Source!G54</f>
        <v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v>
      </c>
      <c r="D148" s="34" t="str">
        <f>Source!H54</f>
        <v>100 м2 поверхности облицовки</v>
      </c>
      <c r="E148" s="10">
        <f>Source!I54</f>
        <v>0.57499999999999996</v>
      </c>
      <c r="F148" s="35">
        <f>Source!AL54+Source!AM54+Source!AO54</f>
        <v>10008.869999999999</v>
      </c>
      <c r="G148" s="36"/>
      <c r="H148" s="37"/>
      <c r="I148" s="36" t="str">
        <f>Source!BO54</f>
        <v>15-01-019-1</v>
      </c>
      <c r="J148" s="36"/>
      <c r="K148" s="37"/>
      <c r="L148" s="38"/>
      <c r="S148">
        <f>ROUND((Source!FX54/100)*((ROUND(Source!AF54*Source!I54, 2)+ROUND(Source!AE54*Source!I54, 2))), 2)</f>
        <v>1315.67</v>
      </c>
      <c r="T148">
        <f>Source!X54</f>
        <v>37602.46</v>
      </c>
      <c r="U148">
        <f>ROUND((Source!FY54/100)*((ROUND(Source!AF54*Source!I54, 2)+ROUND(Source!AE54*Source!I54, 2))), 2)</f>
        <v>650.87</v>
      </c>
      <c r="V148">
        <f>Source!Y54</f>
        <v>18603.32</v>
      </c>
    </row>
    <row r="149" spans="1:26" x14ac:dyDescent="0.4">
      <c r="C149" s="26" t="str">
        <f>"Объем: "&amp;Source!I54&amp;"=(57,5)/"&amp;"100"</f>
        <v>Объем: 0,575=(57,5)/100</v>
      </c>
    </row>
    <row r="150" spans="1:26" ht="14" x14ac:dyDescent="0.45">
      <c r="A150" s="52"/>
      <c r="B150" s="53"/>
      <c r="C150" s="53" t="s">
        <v>1255</v>
      </c>
      <c r="D150" s="34"/>
      <c r="E150" s="10"/>
      <c r="F150" s="35">
        <f>Source!AO54</f>
        <v>2093.04</v>
      </c>
      <c r="G150" s="36" t="str">
        <f>Source!DG54</f>
        <v>)*1,15</v>
      </c>
      <c r="H150" s="37">
        <f>ROUND(Source!AF54*Source!I54, 2)</f>
        <v>1384.02</v>
      </c>
      <c r="I150" s="36"/>
      <c r="J150" s="36">
        <f>IF(Source!BA54&lt;&gt; 0, Source!BA54, 1)</f>
        <v>28.43</v>
      </c>
      <c r="K150" s="37">
        <f>Source!S54</f>
        <v>39347.769999999997</v>
      </c>
      <c r="L150" s="38"/>
      <c r="R150">
        <f>H150</f>
        <v>1384.02</v>
      </c>
    </row>
    <row r="151" spans="1:26" ht="14" x14ac:dyDescent="0.45">
      <c r="A151" s="52"/>
      <c r="B151" s="53"/>
      <c r="C151" s="53" t="s">
        <v>169</v>
      </c>
      <c r="D151" s="34"/>
      <c r="E151" s="10"/>
      <c r="F151" s="35">
        <f>Source!AM54</f>
        <v>30.32</v>
      </c>
      <c r="G151" s="36" t="str">
        <f>Source!DE54</f>
        <v>)*1,25</v>
      </c>
      <c r="H151" s="37">
        <f>ROUND(Source!AD54*Source!I54, 2)</f>
        <v>21.79</v>
      </c>
      <c r="I151" s="36"/>
      <c r="J151" s="36">
        <f>IF(Source!BB54&lt;&gt; 0, Source!BB54, 1)</f>
        <v>11.98</v>
      </c>
      <c r="K151" s="37">
        <f>Source!Q54</f>
        <v>261.07</v>
      </c>
      <c r="L151" s="38"/>
    </row>
    <row r="152" spans="1:26" ht="14" x14ac:dyDescent="0.45">
      <c r="A152" s="52"/>
      <c r="B152" s="53"/>
      <c r="C152" s="53" t="s">
        <v>1264</v>
      </c>
      <c r="D152" s="34"/>
      <c r="E152" s="10"/>
      <c r="F152" s="35">
        <f>Source!AN54</f>
        <v>11.44</v>
      </c>
      <c r="G152" s="36" t="str">
        <f>Source!DF54</f>
        <v>)*1,25</v>
      </c>
      <c r="H152" s="51">
        <f>ROUND(Source!AE54*Source!I54, 2)</f>
        <v>8.2200000000000006</v>
      </c>
      <c r="I152" s="36"/>
      <c r="J152" s="36">
        <f>IF(Source!BS54&lt;&gt; 0, Source!BS54, 1)</f>
        <v>28.43</v>
      </c>
      <c r="K152" s="51">
        <f>Source!R54</f>
        <v>233.77</v>
      </c>
      <c r="L152" s="38"/>
      <c r="R152">
        <f>H152</f>
        <v>8.2200000000000006</v>
      </c>
    </row>
    <row r="153" spans="1:26" ht="14" x14ac:dyDescent="0.45">
      <c r="A153" s="52"/>
      <c r="B153" s="53"/>
      <c r="C153" s="53" t="s">
        <v>1256</v>
      </c>
      <c r="D153" s="34"/>
      <c r="E153" s="10"/>
      <c r="F153" s="35">
        <f>Source!AL54</f>
        <v>7885.51</v>
      </c>
      <c r="G153" s="36" t="str">
        <f>Source!DD54</f>
        <v/>
      </c>
      <c r="H153" s="37">
        <f>ROUND(Source!AC54*Source!I54, 2)</f>
        <v>4534.17</v>
      </c>
      <c r="I153" s="36"/>
      <c r="J153" s="36">
        <f>IF(Source!BC54&lt;&gt; 0, Source!BC54, 1)</f>
        <v>4.88</v>
      </c>
      <c r="K153" s="37">
        <f>Source!P54</f>
        <v>22126.74</v>
      </c>
      <c r="L153" s="38"/>
    </row>
    <row r="154" spans="1:26" ht="14" x14ac:dyDescent="0.45">
      <c r="A154" s="52"/>
      <c r="B154" s="53"/>
      <c r="C154" s="53" t="s">
        <v>1257</v>
      </c>
      <c r="D154" s="34" t="s">
        <v>1258</v>
      </c>
      <c r="E154" s="10">
        <f>Source!BZ54</f>
        <v>105</v>
      </c>
      <c r="F154" s="58" t="str">
        <f>CONCATENATE(" )", Source!DL54, Source!FT54, "=", Source!FX54)</f>
        <v xml:space="preserve"> )*0,9=94,5</v>
      </c>
      <c r="G154" s="59"/>
      <c r="H154" s="37">
        <f>SUM(S148:S156)</f>
        <v>1315.67</v>
      </c>
      <c r="I154" s="39"/>
      <c r="J154" s="33">
        <f>Source!AT54</f>
        <v>95</v>
      </c>
      <c r="K154" s="37">
        <f>SUM(T148:T156)</f>
        <v>37602.46</v>
      </c>
      <c r="L154" s="38"/>
    </row>
    <row r="155" spans="1:26" ht="14" x14ac:dyDescent="0.45">
      <c r="A155" s="52"/>
      <c r="B155" s="53"/>
      <c r="C155" s="53" t="s">
        <v>1259</v>
      </c>
      <c r="D155" s="34" t="s">
        <v>1258</v>
      </c>
      <c r="E155" s="10">
        <f>Source!CA54</f>
        <v>55</v>
      </c>
      <c r="F155" s="58" t="str">
        <f>CONCATENATE(" )", Source!DM54, Source!FU54, "=", Source!FY54)</f>
        <v xml:space="preserve"> )*0,85=46,75</v>
      </c>
      <c r="G155" s="59"/>
      <c r="H155" s="37">
        <f>SUM(U148:U156)</f>
        <v>650.87</v>
      </c>
      <c r="I155" s="39"/>
      <c r="J155" s="33">
        <f>Source!AU54</f>
        <v>47</v>
      </c>
      <c r="K155" s="37">
        <f>SUM(V148:V156)</f>
        <v>18603.32</v>
      </c>
      <c r="L155" s="38"/>
    </row>
    <row r="156" spans="1:26" ht="14" x14ac:dyDescent="0.45">
      <c r="A156" s="54"/>
      <c r="B156" s="55"/>
      <c r="C156" s="55" t="s">
        <v>1260</v>
      </c>
      <c r="D156" s="42" t="s">
        <v>1261</v>
      </c>
      <c r="E156" s="43">
        <f>Source!AQ54</f>
        <v>228</v>
      </c>
      <c r="F156" s="44"/>
      <c r="G156" s="47" t="str">
        <f>Source!DI54</f>
        <v>)*1,15</v>
      </c>
      <c r="H156" s="46"/>
      <c r="I156" s="47"/>
      <c r="J156" s="47"/>
      <c r="K156" s="46"/>
      <c r="L156" s="50">
        <f>Source!U54</f>
        <v>150.76499999999999</v>
      </c>
    </row>
    <row r="157" spans="1:26" ht="13.7" x14ac:dyDescent="0.4">
      <c r="G157" s="62">
        <f>H150+H151+H153+H154+H155</f>
        <v>7906.5199999999995</v>
      </c>
      <c r="H157" s="62"/>
      <c r="J157" s="62">
        <f>K150+K151+K153+K154+K155</f>
        <v>117941.36000000002</v>
      </c>
      <c r="K157" s="62"/>
      <c r="L157" s="49">
        <f>Source!U54</f>
        <v>150.76499999999999</v>
      </c>
      <c r="O157" s="27">
        <f>G157</f>
        <v>7906.5199999999995</v>
      </c>
      <c r="P157" s="27">
        <f>J157</f>
        <v>117941.36000000002</v>
      </c>
      <c r="Q157" s="27">
        <f>L157</f>
        <v>150.76499999999999</v>
      </c>
      <c r="W157">
        <f>IF(Source!BI54&lt;=1,H150+H151+H153+H154+H155, 0)</f>
        <v>7906.5199999999995</v>
      </c>
      <c r="X157">
        <f>IF(Source!BI54=2,H150+H151+H153+H154+H155, 0)</f>
        <v>0</v>
      </c>
      <c r="Y157">
        <f>IF(Source!BI54=3,H150+H151+H153+H154+H155, 0)</f>
        <v>0</v>
      </c>
      <c r="Z157">
        <f>IF(Source!BI54=4,H150+H151+H153+H154+H155, 0)</f>
        <v>0</v>
      </c>
    </row>
    <row r="158" spans="1:26" ht="70" x14ac:dyDescent="0.45">
      <c r="A158" s="52" t="str">
        <f>Source!E55</f>
        <v>12</v>
      </c>
      <c r="B158" s="53" t="s">
        <v>1272</v>
      </c>
      <c r="C158" s="53" t="str">
        <f>Source!G55</f>
        <v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глухих // короб для скрытия труб</v>
      </c>
      <c r="D158" s="34" t="str">
        <f>Source!H55</f>
        <v>100 м2 перегородок (за вычетом проемов)</v>
      </c>
      <c r="E158" s="10">
        <f>Source!I55</f>
        <v>1.4999999999999999E-2</v>
      </c>
      <c r="F158" s="35">
        <f>Source!AL55+Source!AM55+Source!AO55</f>
        <v>8390.77</v>
      </c>
      <c r="G158" s="36"/>
      <c r="H158" s="37"/>
      <c r="I158" s="36" t="str">
        <f>Source!BO55</f>
        <v>10-05-001-1</v>
      </c>
      <c r="J158" s="36"/>
      <c r="K158" s="37"/>
      <c r="L158" s="38"/>
      <c r="S158">
        <f>ROUND((Source!FX55/100)*((ROUND(Source!AF55*Source!I55, 2)+ROUND(Source!AE55*Source!I55, 2))), 2)</f>
        <v>16.28</v>
      </c>
      <c r="T158">
        <f>Source!X55</f>
        <v>462.06</v>
      </c>
      <c r="U158">
        <f>ROUND((Source!FY55/100)*((ROUND(Source!AF55*Source!I55, 2)+ROUND(Source!AE55*Source!I55, 2))), 2)</f>
        <v>8.2100000000000009</v>
      </c>
      <c r="V158">
        <f>Source!Y55</f>
        <v>235.39</v>
      </c>
    </row>
    <row r="159" spans="1:26" x14ac:dyDescent="0.4">
      <c r="C159" s="26" t="str">
        <f>"Объем: "&amp;Source!I55&amp;"=(1,5)/"&amp;"100"</f>
        <v>Объем: 0,015=(1,5)/100</v>
      </c>
    </row>
    <row r="160" spans="1:26" ht="14" x14ac:dyDescent="0.45">
      <c r="A160" s="52"/>
      <c r="B160" s="53"/>
      <c r="C160" s="53" t="s">
        <v>1255</v>
      </c>
      <c r="D160" s="34"/>
      <c r="E160" s="10"/>
      <c r="F160" s="35">
        <f>Source!AO55</f>
        <v>888.86</v>
      </c>
      <c r="G160" s="36" t="str">
        <f>Source!DG55</f>
        <v>)*1,15</v>
      </c>
      <c r="H160" s="37">
        <f>ROUND(Source!AF55*Source!I55, 2)</f>
        <v>15.33</v>
      </c>
      <c r="I160" s="36"/>
      <c r="J160" s="36">
        <f>IF(Source!BA55&lt;&gt; 0, Source!BA55, 1)</f>
        <v>28.43</v>
      </c>
      <c r="K160" s="37">
        <f>Source!S55</f>
        <v>435.91</v>
      </c>
      <c r="L160" s="38"/>
      <c r="R160">
        <f>H160</f>
        <v>15.33</v>
      </c>
    </row>
    <row r="161" spans="1:26" ht="14" x14ac:dyDescent="0.45">
      <c r="A161" s="52"/>
      <c r="B161" s="53"/>
      <c r="C161" s="53" t="s">
        <v>169</v>
      </c>
      <c r="D161" s="34"/>
      <c r="E161" s="10"/>
      <c r="F161" s="35">
        <f>Source!AM55</f>
        <v>28.76</v>
      </c>
      <c r="G161" s="36" t="str">
        <f>Source!DE55</f>
        <v>)*1,25</v>
      </c>
      <c r="H161" s="37">
        <f>ROUND(Source!AD55*Source!I55, 2)</f>
        <v>0.54</v>
      </c>
      <c r="I161" s="36"/>
      <c r="J161" s="36">
        <f>IF(Source!BB55&lt;&gt; 0, Source!BB55, 1)</f>
        <v>5.55</v>
      </c>
      <c r="K161" s="37">
        <f>Source!Q55</f>
        <v>2.99</v>
      </c>
      <c r="L161" s="38"/>
    </row>
    <row r="162" spans="1:26" ht="14" x14ac:dyDescent="0.45">
      <c r="A162" s="52"/>
      <c r="B162" s="53"/>
      <c r="C162" s="53" t="s">
        <v>1256</v>
      </c>
      <c r="D162" s="34"/>
      <c r="E162" s="10"/>
      <c r="F162" s="35">
        <f>Source!AL55</f>
        <v>7473.15</v>
      </c>
      <c r="G162" s="36" t="str">
        <f>Source!DD55</f>
        <v/>
      </c>
      <c r="H162" s="37">
        <f>ROUND(Source!AC55*Source!I55, 2)</f>
        <v>112.1</v>
      </c>
      <c r="I162" s="36"/>
      <c r="J162" s="36">
        <f>IF(Source!BC55&lt;&gt; 0, Source!BC55, 1)</f>
        <v>5.29</v>
      </c>
      <c r="K162" s="37">
        <f>Source!P55</f>
        <v>592.99</v>
      </c>
      <c r="L162" s="38"/>
    </row>
    <row r="163" spans="1:26" ht="14" x14ac:dyDescent="0.45">
      <c r="A163" s="52"/>
      <c r="B163" s="53"/>
      <c r="C163" s="53" t="s">
        <v>1257</v>
      </c>
      <c r="D163" s="34" t="s">
        <v>1258</v>
      </c>
      <c r="E163" s="10">
        <f>Source!BZ55</f>
        <v>118</v>
      </c>
      <c r="F163" s="58" t="str">
        <f>CONCATENATE(" )", Source!DL55, Source!FT55, "=", Source!FX55)</f>
        <v xml:space="preserve"> )*0,9=106,2</v>
      </c>
      <c r="G163" s="59"/>
      <c r="H163" s="37">
        <f>SUM(S158:S165)</f>
        <v>16.28</v>
      </c>
      <c r="I163" s="39"/>
      <c r="J163" s="33">
        <f>Source!AT55</f>
        <v>106</v>
      </c>
      <c r="K163" s="37">
        <f>SUM(T158:T165)</f>
        <v>462.06</v>
      </c>
      <c r="L163" s="38"/>
    </row>
    <row r="164" spans="1:26" ht="14" x14ac:dyDescent="0.45">
      <c r="A164" s="52"/>
      <c r="B164" s="53"/>
      <c r="C164" s="53" t="s">
        <v>1259</v>
      </c>
      <c r="D164" s="34" t="s">
        <v>1258</v>
      </c>
      <c r="E164" s="10">
        <f>Source!CA55</f>
        <v>63</v>
      </c>
      <c r="F164" s="58" t="str">
        <f>CONCATENATE(" )", Source!DM55, Source!FU55, "=", Source!FY55)</f>
        <v xml:space="preserve"> )*0,85=53,55</v>
      </c>
      <c r="G164" s="59"/>
      <c r="H164" s="37">
        <f>SUM(U158:U165)</f>
        <v>8.2100000000000009</v>
      </c>
      <c r="I164" s="39"/>
      <c r="J164" s="33">
        <f>Source!AU55</f>
        <v>54</v>
      </c>
      <c r="K164" s="37">
        <f>SUM(V158:V165)</f>
        <v>235.39</v>
      </c>
      <c r="L164" s="38"/>
    </row>
    <row r="165" spans="1:26" ht="14" x14ac:dyDescent="0.45">
      <c r="A165" s="54"/>
      <c r="B165" s="55"/>
      <c r="C165" s="55" t="s">
        <v>1260</v>
      </c>
      <c r="D165" s="42" t="s">
        <v>1261</v>
      </c>
      <c r="E165" s="43">
        <f>Source!AQ55</f>
        <v>98</v>
      </c>
      <c r="F165" s="44"/>
      <c r="G165" s="47" t="str">
        <f>Source!DI55</f>
        <v>)*1,15</v>
      </c>
      <c r="H165" s="46"/>
      <c r="I165" s="47"/>
      <c r="J165" s="47"/>
      <c r="K165" s="46"/>
      <c r="L165" s="50">
        <f>Source!U55</f>
        <v>1.6904999999999997</v>
      </c>
    </row>
    <row r="166" spans="1:26" ht="13.7" x14ac:dyDescent="0.4">
      <c r="G166" s="62">
        <f>H160+H161+H162+H163+H164</f>
        <v>152.46</v>
      </c>
      <c r="H166" s="62"/>
      <c r="J166" s="62">
        <f>K160+K161+K162+K163+K164</f>
        <v>1729.3400000000001</v>
      </c>
      <c r="K166" s="62"/>
      <c r="L166" s="49">
        <f>Source!U55</f>
        <v>1.6904999999999997</v>
      </c>
      <c r="O166" s="27">
        <f>G166</f>
        <v>152.46</v>
      </c>
      <c r="P166" s="27">
        <f>J166</f>
        <v>1729.3400000000001</v>
      </c>
      <c r="Q166" s="27">
        <f>L166</f>
        <v>1.6904999999999997</v>
      </c>
      <c r="W166">
        <f>IF(Source!BI55&lt;=1,H160+H161+H162+H163+H164, 0)</f>
        <v>152.46</v>
      </c>
      <c r="X166">
        <f>IF(Source!BI55=2,H160+H161+H162+H163+H164, 0)</f>
        <v>0</v>
      </c>
      <c r="Y166">
        <f>IF(Source!BI55=3,H160+H161+H162+H163+H164, 0)</f>
        <v>0</v>
      </c>
      <c r="Z166">
        <f>IF(Source!BI55=4,H160+H161+H162+H163+H164, 0)</f>
        <v>0</v>
      </c>
    </row>
    <row r="168" spans="1:26" ht="13.7" x14ac:dyDescent="0.4">
      <c r="A168" s="61" t="str">
        <f>CONCATENATE("Итого по подразделу: ",IF(Source!G57&lt;&gt;"Новый подраздел", Source!G57, ""))</f>
        <v>Итого по подразделу: Перегородки</v>
      </c>
      <c r="B168" s="61"/>
      <c r="C168" s="61"/>
      <c r="D168" s="61"/>
      <c r="E168" s="61"/>
      <c r="F168" s="61"/>
      <c r="G168" s="60">
        <f>SUM(O40:O167)</f>
        <v>221111.72999999998</v>
      </c>
      <c r="H168" s="60"/>
      <c r="I168" s="32"/>
      <c r="J168" s="60">
        <f>SUM(P40:P167)</f>
        <v>1625654.6700000002</v>
      </c>
      <c r="K168" s="60"/>
      <c r="L168" s="49">
        <f>SUM(Q40:Q167)</f>
        <v>1314.2038073999995</v>
      </c>
    </row>
    <row r="172" spans="1:26" ht="16.350000000000001" x14ac:dyDescent="0.5">
      <c r="A172" s="63" t="str">
        <f>CONCATENATE("Подраздел: ",IF(Source!G86&lt;&gt;"Новый подраздел", Source!G86, ""))</f>
        <v>Подраздел: Потолки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26" ht="64.349999999999994" x14ac:dyDescent="0.45">
      <c r="A173" s="52" t="str">
        <f>Source!E90</f>
        <v>13</v>
      </c>
      <c r="B173" s="53" t="s">
        <v>1273</v>
      </c>
      <c r="C173" s="53" t="str">
        <f>Source!G90</f>
        <v>Монтаж каркасов подвесных потолков с подвесками и деталями крепления</v>
      </c>
      <c r="D173" s="34" t="str">
        <f>Source!H90</f>
        <v>1 т конструкций</v>
      </c>
      <c r="E173" s="10">
        <f>Source!I90</f>
        <v>0.65044999999999997</v>
      </c>
      <c r="F173" s="35">
        <f>Source!AL90+Source!AM90+Source!AO90</f>
        <v>1694.01</v>
      </c>
      <c r="G173" s="36"/>
      <c r="H173" s="37"/>
      <c r="I173" s="36" t="str">
        <f>Source!BO90</f>
        <v>09-03-047-1</v>
      </c>
      <c r="J173" s="36"/>
      <c r="K173" s="37"/>
      <c r="L173" s="38"/>
      <c r="S173">
        <f>ROUND((Source!FX90/100)*((ROUND(Source!AF90*Source!I90, 2)+ROUND(Source!AE90*Source!I90, 2))), 2)</f>
        <v>460.8</v>
      </c>
      <c r="T173">
        <f>Source!X90</f>
        <v>13100.71</v>
      </c>
      <c r="U173">
        <f>ROUND((Source!FY90/100)*((ROUND(Source!AF90*Source!I90, 2)+ROUND(Source!AE90*Source!I90, 2))), 2)</f>
        <v>411.02</v>
      </c>
      <c r="V173">
        <f>Source!Y90</f>
        <v>11645.08</v>
      </c>
    </row>
    <row r="174" spans="1:26" x14ac:dyDescent="0.4">
      <c r="C174" s="26" t="str">
        <f>"Объем: "&amp;Source!I90&amp;"=2,5*"&amp;"260,18/"&amp;"1000"</f>
        <v>Объем: 0,65045=2,5*260,18/1000</v>
      </c>
    </row>
    <row r="175" spans="1:26" ht="14" x14ac:dyDescent="0.45">
      <c r="A175" s="52"/>
      <c r="B175" s="53"/>
      <c r="C175" s="53" t="s">
        <v>1255</v>
      </c>
      <c r="D175" s="34"/>
      <c r="E175" s="10"/>
      <c r="F175" s="35">
        <f>Source!AO90</f>
        <v>749.56</v>
      </c>
      <c r="G175" s="36" t="str">
        <f>Source!DG90</f>
        <v>)*1,15</v>
      </c>
      <c r="H175" s="37">
        <f>ROUND(Source!AF90*Source!I90, 2)</f>
        <v>560.67999999999995</v>
      </c>
      <c r="I175" s="36"/>
      <c r="J175" s="36">
        <f>IF(Source!BA90&lt;&gt; 0, Source!BA90, 1)</f>
        <v>28.43</v>
      </c>
      <c r="K175" s="37">
        <f>Source!S90</f>
        <v>15940.25</v>
      </c>
      <c r="L175" s="38"/>
      <c r="R175">
        <f>H175</f>
        <v>560.67999999999995</v>
      </c>
    </row>
    <row r="176" spans="1:26" ht="14" x14ac:dyDescent="0.45">
      <c r="A176" s="52"/>
      <c r="B176" s="53"/>
      <c r="C176" s="53" t="s">
        <v>169</v>
      </c>
      <c r="D176" s="34"/>
      <c r="E176" s="10"/>
      <c r="F176" s="35">
        <f>Source!AM90</f>
        <v>496.83</v>
      </c>
      <c r="G176" s="36" t="str">
        <f>Source!DE90</f>
        <v>)*1,25</v>
      </c>
      <c r="H176" s="37">
        <f>ROUND(Source!AD90*Source!I90, 2)</f>
        <v>403.95</v>
      </c>
      <c r="I176" s="36"/>
      <c r="J176" s="36">
        <f>IF(Source!BB90&lt;&gt; 0, Source!BB90, 1)</f>
        <v>7.97</v>
      </c>
      <c r="K176" s="37">
        <f>Source!Q90</f>
        <v>3219.51</v>
      </c>
      <c r="L176" s="38"/>
    </row>
    <row r="177" spans="1:26" ht="14" x14ac:dyDescent="0.45">
      <c r="A177" s="52"/>
      <c r="B177" s="53"/>
      <c r="C177" s="53" t="s">
        <v>1264</v>
      </c>
      <c r="D177" s="34"/>
      <c r="E177" s="10"/>
      <c r="F177" s="35">
        <f>Source!AN90</f>
        <v>10.1</v>
      </c>
      <c r="G177" s="36" t="str">
        <f>Source!DF90</f>
        <v>)*1,25</v>
      </c>
      <c r="H177" s="51">
        <f>ROUND(Source!AE90*Source!I90, 2)</f>
        <v>8.2100000000000009</v>
      </c>
      <c r="I177" s="36"/>
      <c r="J177" s="36">
        <f>IF(Source!BS90&lt;&gt; 0, Source!BS90, 1)</f>
        <v>28.43</v>
      </c>
      <c r="K177" s="51">
        <f>Source!R90</f>
        <v>233.47</v>
      </c>
      <c r="L177" s="38"/>
      <c r="R177">
        <f>H177</f>
        <v>8.2100000000000009</v>
      </c>
    </row>
    <row r="178" spans="1:26" ht="14" x14ac:dyDescent="0.45">
      <c r="A178" s="52"/>
      <c r="B178" s="53"/>
      <c r="C178" s="53" t="s">
        <v>1256</v>
      </c>
      <c r="D178" s="34"/>
      <c r="E178" s="10"/>
      <c r="F178" s="35">
        <f>Source!AL90</f>
        <v>447.62</v>
      </c>
      <c r="G178" s="36" t="str">
        <f>Source!DD90</f>
        <v/>
      </c>
      <c r="H178" s="37">
        <f>ROUND(Source!AC90*Source!I90, 2)</f>
        <v>291.14999999999998</v>
      </c>
      <c r="I178" s="36"/>
      <c r="J178" s="36">
        <f>IF(Source!BC90&lt;&gt; 0, Source!BC90, 1)</f>
        <v>8.5399999999999991</v>
      </c>
      <c r="K178" s="37">
        <f>Source!P90</f>
        <v>2486.46</v>
      </c>
      <c r="L178" s="38"/>
    </row>
    <row r="179" spans="1:26" ht="14" x14ac:dyDescent="0.45">
      <c r="A179" s="52"/>
      <c r="B179" s="53"/>
      <c r="C179" s="53" t="s">
        <v>1257</v>
      </c>
      <c r="D179" s="34" t="s">
        <v>1258</v>
      </c>
      <c r="E179" s="10">
        <f>Source!BZ90</f>
        <v>90</v>
      </c>
      <c r="F179" s="58" t="str">
        <f>CONCATENATE(" )", Source!DL90, Source!FT90, "=", Source!FX90)</f>
        <v xml:space="preserve"> )*0,9=81</v>
      </c>
      <c r="G179" s="59"/>
      <c r="H179" s="37">
        <f>SUM(S173:S182)</f>
        <v>460.8</v>
      </c>
      <c r="I179" s="39"/>
      <c r="J179" s="33">
        <f>Source!AT90</f>
        <v>81</v>
      </c>
      <c r="K179" s="37">
        <f>SUM(T173:T182)</f>
        <v>13100.71</v>
      </c>
      <c r="L179" s="38"/>
    </row>
    <row r="180" spans="1:26" ht="14" x14ac:dyDescent="0.45">
      <c r="A180" s="52"/>
      <c r="B180" s="53"/>
      <c r="C180" s="53" t="s">
        <v>1259</v>
      </c>
      <c r="D180" s="34" t="s">
        <v>1258</v>
      </c>
      <c r="E180" s="10">
        <f>Source!CA90</f>
        <v>85</v>
      </c>
      <c r="F180" s="58" t="str">
        <f>CONCATENATE(" )", Source!DM90, Source!FU90, "=", Source!FY90)</f>
        <v xml:space="preserve"> )*0,85=72,25</v>
      </c>
      <c r="G180" s="59"/>
      <c r="H180" s="37">
        <f>SUM(U173:U182)</f>
        <v>411.02</v>
      </c>
      <c r="I180" s="39"/>
      <c r="J180" s="33">
        <f>Source!AU90</f>
        <v>72</v>
      </c>
      <c r="K180" s="37">
        <f>SUM(V173:V182)</f>
        <v>11645.08</v>
      </c>
      <c r="L180" s="38"/>
    </row>
    <row r="181" spans="1:26" ht="14" x14ac:dyDescent="0.45">
      <c r="A181" s="52"/>
      <c r="B181" s="53"/>
      <c r="C181" s="53" t="s">
        <v>1260</v>
      </c>
      <c r="D181" s="34" t="s">
        <v>1261</v>
      </c>
      <c r="E181" s="10">
        <f>Source!AQ90</f>
        <v>75.56</v>
      </c>
      <c r="F181" s="35"/>
      <c r="G181" s="36" t="str">
        <f>Source!DI90</f>
        <v>)*1,15</v>
      </c>
      <c r="H181" s="37"/>
      <c r="I181" s="36"/>
      <c r="J181" s="36"/>
      <c r="K181" s="37"/>
      <c r="L181" s="40">
        <f>Source!U90</f>
        <v>56.520202299999994</v>
      </c>
    </row>
    <row r="182" spans="1:26" ht="27.35" x14ac:dyDescent="0.45">
      <c r="A182" s="54" t="str">
        <f>Source!E91</f>
        <v>13,1</v>
      </c>
      <c r="B182" s="55" t="str">
        <f>Source!F91</f>
        <v>201-0587</v>
      </c>
      <c r="C182" s="55" t="str">
        <f>Source!G91</f>
        <v>Каркасы подвесных потолков с подвесками и деталями крепления</v>
      </c>
      <c r="D182" s="42" t="str">
        <f>Source!H91</f>
        <v>т</v>
      </c>
      <c r="E182" s="43">
        <f>Source!I91</f>
        <v>0.65044999999999997</v>
      </c>
      <c r="F182" s="44">
        <f>Source!AL91+Source!AM91+Source!AO91</f>
        <v>6747</v>
      </c>
      <c r="G182" s="45" t="s">
        <v>3</v>
      </c>
      <c r="H182" s="46">
        <f>ROUND(Source!AC91*Source!I91, 2)+ROUND(Source!AD91*Source!I91, 2)+ROUND(Source!AF91*Source!I91, 2)</f>
        <v>4388.59</v>
      </c>
      <c r="I182" s="47"/>
      <c r="J182" s="47">
        <f>IF(Source!BC91&lt;&gt; 0, Source!BC91, 1)</f>
        <v>9.8800000000000008</v>
      </c>
      <c r="K182" s="46">
        <f>Source!O91</f>
        <v>43359.23</v>
      </c>
      <c r="L182" s="48"/>
      <c r="S182">
        <f>ROUND((Source!FX91/100)*((ROUND(Source!AF91*Source!I91, 2)+ROUND(Source!AE91*Source!I91, 2))), 2)</f>
        <v>0</v>
      </c>
      <c r="T182">
        <f>Source!X91</f>
        <v>0</v>
      </c>
      <c r="U182">
        <f>ROUND((Source!FY91/100)*((ROUND(Source!AF91*Source!I91, 2)+ROUND(Source!AE91*Source!I91, 2))), 2)</f>
        <v>0</v>
      </c>
      <c r="V182">
        <f>Source!Y91</f>
        <v>0</v>
      </c>
      <c r="W182">
        <f>IF(Source!BI91&lt;=1,H182, 0)</f>
        <v>4388.59</v>
      </c>
      <c r="X182">
        <f>IF(Source!BI91=2,H182, 0)</f>
        <v>0</v>
      </c>
      <c r="Y182">
        <f>IF(Source!BI91=3,H182, 0)</f>
        <v>0</v>
      </c>
      <c r="Z182">
        <f>IF(Source!BI91=4,H182, 0)</f>
        <v>0</v>
      </c>
    </row>
    <row r="183" spans="1:26" ht="13.7" x14ac:dyDescent="0.4">
      <c r="G183" s="62">
        <f>H175+H176+H178+H179+H180+SUM(H182:H182)</f>
        <v>6516.19</v>
      </c>
      <c r="H183" s="62"/>
      <c r="J183" s="62">
        <f>K175+K176+K178+K179+K180+SUM(K182:K182)</f>
        <v>89751.24</v>
      </c>
      <c r="K183" s="62"/>
      <c r="L183" s="49">
        <f>Source!U90</f>
        <v>56.520202299999994</v>
      </c>
      <c r="O183" s="27">
        <f>G183</f>
        <v>6516.19</v>
      </c>
      <c r="P183" s="27">
        <f>J183</f>
        <v>89751.24</v>
      </c>
      <c r="Q183" s="27">
        <f>L183</f>
        <v>56.520202299999994</v>
      </c>
      <c r="W183">
        <f>IF(Source!BI90&lt;=1,H175+H176+H178+H179+H180, 0)</f>
        <v>2127.5999999999995</v>
      </c>
      <c r="X183">
        <f>IF(Source!BI90=2,H175+H176+H178+H179+H180, 0)</f>
        <v>0</v>
      </c>
      <c r="Y183">
        <f>IF(Source!BI90=3,H175+H176+H178+H179+H180, 0)</f>
        <v>0</v>
      </c>
      <c r="Z183">
        <f>IF(Source!BI90=4,H175+H176+H178+H179+H180, 0)</f>
        <v>0</v>
      </c>
    </row>
    <row r="184" spans="1:26" ht="78" x14ac:dyDescent="0.45">
      <c r="A184" s="52" t="str">
        <f>Source!E92</f>
        <v>14</v>
      </c>
      <c r="B184" s="53" t="s">
        <v>1274</v>
      </c>
      <c r="C184" s="53" t="str">
        <f>Source!G92</f>
        <v>Устройство подвесных потолков типа &lt;Армстронг&gt; по каркасу из оцинкованного профиля</v>
      </c>
      <c r="D184" s="34" t="str">
        <f>Source!H92</f>
        <v>100 м2 поверхности облицовки</v>
      </c>
      <c r="E184" s="10">
        <f>Source!I92</f>
        <v>2.6017999999999999</v>
      </c>
      <c r="F184" s="35">
        <f>Source!AL92+Source!AM92+Source!AO92</f>
        <v>6747.4000000000005</v>
      </c>
      <c r="G184" s="36"/>
      <c r="H184" s="37"/>
      <c r="I184" s="36" t="str">
        <f>Source!BO92</f>
        <v>15-01-047-15</v>
      </c>
      <c r="J184" s="36"/>
      <c r="K184" s="37"/>
      <c r="L184" s="38"/>
      <c r="S184">
        <f>ROUND((Source!FX92/100)*((ROUND(Source!AF92*Source!I92, 2)+ROUND(Source!AE92*Source!I92, 2))), 2)</f>
        <v>2754.76</v>
      </c>
      <c r="T184">
        <f>Source!X92</f>
        <v>78732.22</v>
      </c>
      <c r="U184">
        <f>ROUND((Source!FY92/100)*((ROUND(Source!AF92*Source!I92, 2)+ROUND(Source!AE92*Source!I92, 2))), 2)</f>
        <v>1362.8</v>
      </c>
      <c r="V184">
        <f>Source!Y92</f>
        <v>38951.730000000003</v>
      </c>
    </row>
    <row r="185" spans="1:26" x14ac:dyDescent="0.4">
      <c r="C185" s="26" t="str">
        <f>"Объем: "&amp;Source!I92&amp;"=(260,18)/"&amp;"100"</f>
        <v>Объем: 2,6018=(260,18)/100</v>
      </c>
    </row>
    <row r="186" spans="1:26" ht="14" x14ac:dyDescent="0.45">
      <c r="A186" s="52"/>
      <c r="B186" s="53"/>
      <c r="C186" s="53" t="s">
        <v>1255</v>
      </c>
      <c r="D186" s="34"/>
      <c r="E186" s="10"/>
      <c r="F186" s="35">
        <f>Source!AO92</f>
        <v>963.12</v>
      </c>
      <c r="G186" s="36" t="str">
        <f>Source!DG92</f>
        <v>)*1,15</v>
      </c>
      <c r="H186" s="37">
        <f>ROUND(Source!AF92*Source!I92, 2)</f>
        <v>2881.72</v>
      </c>
      <c r="I186" s="36"/>
      <c r="J186" s="36">
        <f>IF(Source!BA92&lt;&gt; 0, Source!BA92, 1)</f>
        <v>28.43</v>
      </c>
      <c r="K186" s="37">
        <f>Source!S92</f>
        <v>81927.37</v>
      </c>
      <c r="L186" s="38"/>
      <c r="R186">
        <f>H186</f>
        <v>2881.72</v>
      </c>
    </row>
    <row r="187" spans="1:26" ht="14" x14ac:dyDescent="0.45">
      <c r="A187" s="52"/>
      <c r="B187" s="53"/>
      <c r="C187" s="53" t="s">
        <v>169</v>
      </c>
      <c r="D187" s="34"/>
      <c r="E187" s="10"/>
      <c r="F187" s="35">
        <f>Source!AM92</f>
        <v>433.43</v>
      </c>
      <c r="G187" s="36" t="str">
        <f>Source!DE92</f>
        <v>)*1,25</v>
      </c>
      <c r="H187" s="37">
        <f>ROUND(Source!AD92*Source!I92, 2)</f>
        <v>1409.62</v>
      </c>
      <c r="I187" s="36"/>
      <c r="J187" s="36">
        <f>IF(Source!BB92&lt;&gt; 0, Source!BB92, 1)</f>
        <v>9.7899999999999991</v>
      </c>
      <c r="K187" s="37">
        <f>Source!Q92</f>
        <v>13800.21</v>
      </c>
      <c r="L187" s="38"/>
    </row>
    <row r="188" spans="1:26" ht="14" x14ac:dyDescent="0.45">
      <c r="A188" s="52"/>
      <c r="B188" s="53"/>
      <c r="C188" s="53" t="s">
        <v>1264</v>
      </c>
      <c r="D188" s="34"/>
      <c r="E188" s="10"/>
      <c r="F188" s="35">
        <f>Source!AN92</f>
        <v>10.26</v>
      </c>
      <c r="G188" s="36" t="str">
        <f>Source!DF92</f>
        <v>)*1,25</v>
      </c>
      <c r="H188" s="51">
        <f>ROUND(Source!AE92*Source!I92, 2)</f>
        <v>33.369999999999997</v>
      </c>
      <c r="I188" s="36"/>
      <c r="J188" s="36">
        <f>IF(Source!BS92&lt;&gt; 0, Source!BS92, 1)</f>
        <v>28.43</v>
      </c>
      <c r="K188" s="51">
        <f>Source!R92</f>
        <v>948.65</v>
      </c>
      <c r="L188" s="38"/>
      <c r="R188">
        <f>H188</f>
        <v>33.369999999999997</v>
      </c>
    </row>
    <row r="189" spans="1:26" ht="14" x14ac:dyDescent="0.45">
      <c r="A189" s="52"/>
      <c r="B189" s="53"/>
      <c r="C189" s="53" t="s">
        <v>1256</v>
      </c>
      <c r="D189" s="34"/>
      <c r="E189" s="10"/>
      <c r="F189" s="35">
        <f>Source!AL92</f>
        <v>5350.85</v>
      </c>
      <c r="G189" s="36" t="str">
        <f>Source!DD92</f>
        <v/>
      </c>
      <c r="H189" s="37">
        <f>ROUND(Source!AC92*Source!I92, 2)</f>
        <v>13921.84</v>
      </c>
      <c r="I189" s="36"/>
      <c r="J189" s="36">
        <f>IF(Source!BC92&lt;&gt; 0, Source!BC92, 1)</f>
        <v>5.01</v>
      </c>
      <c r="K189" s="37">
        <f>Source!P92</f>
        <v>69748.429999999993</v>
      </c>
      <c r="L189" s="38"/>
    </row>
    <row r="190" spans="1:26" ht="14" x14ac:dyDescent="0.45">
      <c r="A190" s="52"/>
      <c r="B190" s="53"/>
      <c r="C190" s="53" t="s">
        <v>1257</v>
      </c>
      <c r="D190" s="34" t="s">
        <v>1258</v>
      </c>
      <c r="E190" s="10">
        <f>Source!BZ92</f>
        <v>105</v>
      </c>
      <c r="F190" s="58" t="str">
        <f>CONCATENATE(" )", Source!DL92, Source!FT92, "=", Source!FX92)</f>
        <v xml:space="preserve"> )*0,9=94,5</v>
      </c>
      <c r="G190" s="59"/>
      <c r="H190" s="37">
        <f>SUM(S184:S192)</f>
        <v>2754.76</v>
      </c>
      <c r="I190" s="39"/>
      <c r="J190" s="33">
        <f>Source!AT92</f>
        <v>95</v>
      </c>
      <c r="K190" s="37">
        <f>SUM(T184:T192)</f>
        <v>78732.22</v>
      </c>
      <c r="L190" s="38"/>
    </row>
    <row r="191" spans="1:26" ht="14" x14ac:dyDescent="0.45">
      <c r="A191" s="52"/>
      <c r="B191" s="53"/>
      <c r="C191" s="53" t="s">
        <v>1259</v>
      </c>
      <c r="D191" s="34" t="s">
        <v>1258</v>
      </c>
      <c r="E191" s="10">
        <f>Source!CA92</f>
        <v>55</v>
      </c>
      <c r="F191" s="58" t="str">
        <f>CONCATENATE(" )", Source!DM92, Source!FU92, "=", Source!FY92)</f>
        <v xml:space="preserve"> )*0,85=46,75</v>
      </c>
      <c r="G191" s="59"/>
      <c r="H191" s="37">
        <f>SUM(U184:U192)</f>
        <v>1362.8</v>
      </c>
      <c r="I191" s="39"/>
      <c r="J191" s="33">
        <f>Source!AU92</f>
        <v>47</v>
      </c>
      <c r="K191" s="37">
        <f>SUM(V184:V192)</f>
        <v>38951.730000000003</v>
      </c>
      <c r="L191" s="38"/>
    </row>
    <row r="192" spans="1:26" ht="14" x14ac:dyDescent="0.45">
      <c r="A192" s="54"/>
      <c r="B192" s="55"/>
      <c r="C192" s="55" t="s">
        <v>1260</v>
      </c>
      <c r="D192" s="42" t="s">
        <v>1261</v>
      </c>
      <c r="E192" s="43">
        <f>Source!AQ92</f>
        <v>102.46</v>
      </c>
      <c r="F192" s="44"/>
      <c r="G192" s="47" t="str">
        <f>Source!DI92</f>
        <v>)*1,15</v>
      </c>
      <c r="H192" s="46"/>
      <c r="I192" s="47"/>
      <c r="J192" s="47"/>
      <c r="K192" s="46"/>
      <c r="L192" s="50">
        <f>Source!U92</f>
        <v>306.56749219999995</v>
      </c>
    </row>
    <row r="193" spans="1:26" ht="13.7" x14ac:dyDescent="0.4">
      <c r="G193" s="62">
        <f>H186+H187+H189+H190+H191</f>
        <v>22330.74</v>
      </c>
      <c r="H193" s="62"/>
      <c r="J193" s="62">
        <f>K186+K187+K189+K190+K191</f>
        <v>283159.95999999996</v>
      </c>
      <c r="K193" s="62"/>
      <c r="L193" s="49">
        <f>Source!U92</f>
        <v>306.56749219999995</v>
      </c>
      <c r="O193" s="27">
        <f>G193</f>
        <v>22330.74</v>
      </c>
      <c r="P193" s="27">
        <f>J193</f>
        <v>283159.95999999996</v>
      </c>
      <c r="Q193" s="27">
        <f>L193</f>
        <v>306.56749219999995</v>
      </c>
      <c r="W193">
        <f>IF(Source!BI92&lt;=1,H186+H187+H189+H190+H191, 0)</f>
        <v>22330.74</v>
      </c>
      <c r="X193">
        <f>IF(Source!BI92=2,H186+H187+H189+H190+H191, 0)</f>
        <v>0</v>
      </c>
      <c r="Y193">
        <f>IF(Source!BI92=3,H186+H187+H189+H190+H191, 0)</f>
        <v>0</v>
      </c>
      <c r="Z193">
        <f>IF(Source!BI92=4,H186+H187+H189+H190+H191, 0)</f>
        <v>0</v>
      </c>
    </row>
    <row r="194" spans="1:26" ht="78" x14ac:dyDescent="0.45">
      <c r="A194" s="52" t="str">
        <f>Source!E93</f>
        <v>15</v>
      </c>
      <c r="B194" s="53" t="s">
        <v>1274</v>
      </c>
      <c r="C194" s="53" t="str">
        <f>Source!G93</f>
        <v>Грильято_Устройство подвесных потолков типа &lt;Армстронг&gt; по каркасу из оцинкованного профиля</v>
      </c>
      <c r="D194" s="34" t="str">
        <f>Source!H93</f>
        <v>100 м2 поверхности облицовки</v>
      </c>
      <c r="E194" s="10">
        <f>Source!I93</f>
        <v>3.8506</v>
      </c>
      <c r="F194" s="35">
        <f>Source!AL93+Source!AM93+Source!AO93</f>
        <v>6747.4000000000005</v>
      </c>
      <c r="G194" s="36"/>
      <c r="H194" s="37"/>
      <c r="I194" s="36" t="str">
        <f>Source!BO93</f>
        <v>15-01-047-15</v>
      </c>
      <c r="J194" s="36"/>
      <c r="K194" s="37"/>
      <c r="L194" s="38"/>
      <c r="S194">
        <f>ROUND((Source!FX93/100)*((ROUND(Source!AF93*Source!I93, 2)+ROUND(Source!AE93*Source!I93, 2))), 2)</f>
        <v>4076.98</v>
      </c>
      <c r="T194">
        <f>Source!X93</f>
        <v>116521.76</v>
      </c>
      <c r="U194">
        <f>ROUND((Source!FY93/100)*((ROUND(Source!AF93*Source!I93, 2)+ROUND(Source!AE93*Source!I93, 2))), 2)</f>
        <v>2016.92</v>
      </c>
      <c r="V194">
        <f>Source!Y93</f>
        <v>57647.61</v>
      </c>
    </row>
    <row r="195" spans="1:26" x14ac:dyDescent="0.4">
      <c r="C195" s="26" t="str">
        <f>"Объем: "&amp;Source!I93&amp;"=(385,06)/"&amp;"100"</f>
        <v>Объем: 3,8506=(385,06)/100</v>
      </c>
    </row>
    <row r="196" spans="1:26" ht="14" x14ac:dyDescent="0.45">
      <c r="A196" s="52"/>
      <c r="B196" s="53"/>
      <c r="C196" s="53" t="s">
        <v>1255</v>
      </c>
      <c r="D196" s="34"/>
      <c r="E196" s="10"/>
      <c r="F196" s="35">
        <f>Source!AO93</f>
        <v>963.12</v>
      </c>
      <c r="G196" s="36" t="str">
        <f>Source!DG93</f>
        <v>)*1,15</v>
      </c>
      <c r="H196" s="37">
        <f>ROUND(Source!AF93*Source!I93, 2)</f>
        <v>4264.88</v>
      </c>
      <c r="I196" s="36"/>
      <c r="J196" s="36">
        <f>IF(Source!BA93&lt;&gt; 0, Source!BA93, 1)</f>
        <v>28.43</v>
      </c>
      <c r="K196" s="37">
        <f>Source!S93</f>
        <v>121250.49</v>
      </c>
      <c r="L196" s="38"/>
      <c r="R196">
        <f>H196</f>
        <v>4264.88</v>
      </c>
    </row>
    <row r="197" spans="1:26" ht="14" x14ac:dyDescent="0.45">
      <c r="A197" s="52"/>
      <c r="B197" s="53"/>
      <c r="C197" s="53" t="s">
        <v>169</v>
      </c>
      <c r="D197" s="34"/>
      <c r="E197" s="10"/>
      <c r="F197" s="35">
        <f>Source!AM93</f>
        <v>433.43</v>
      </c>
      <c r="G197" s="36" t="str">
        <f>Source!DE93</f>
        <v>)*1,25</v>
      </c>
      <c r="H197" s="37">
        <f>ROUND(Source!AD93*Source!I93, 2)</f>
        <v>2086.21</v>
      </c>
      <c r="I197" s="36"/>
      <c r="J197" s="36">
        <f>IF(Source!BB93&lt;&gt; 0, Source!BB93, 1)</f>
        <v>9.7899999999999991</v>
      </c>
      <c r="K197" s="37">
        <f>Source!Q93</f>
        <v>20423.97</v>
      </c>
      <c r="L197" s="38"/>
    </row>
    <row r="198" spans="1:26" ht="14" x14ac:dyDescent="0.45">
      <c r="A198" s="52"/>
      <c r="B198" s="53"/>
      <c r="C198" s="53" t="s">
        <v>1264</v>
      </c>
      <c r="D198" s="34"/>
      <c r="E198" s="10"/>
      <c r="F198" s="35">
        <f>Source!AN93</f>
        <v>10.26</v>
      </c>
      <c r="G198" s="36" t="str">
        <f>Source!DF93</f>
        <v>)*1,25</v>
      </c>
      <c r="H198" s="51">
        <f>ROUND(Source!AE93*Source!I93, 2)</f>
        <v>49.38</v>
      </c>
      <c r="I198" s="36"/>
      <c r="J198" s="36">
        <f>IF(Source!BS93&lt;&gt; 0, Source!BS93, 1)</f>
        <v>28.43</v>
      </c>
      <c r="K198" s="51">
        <f>Source!R93</f>
        <v>1403.99</v>
      </c>
      <c r="L198" s="38"/>
      <c r="R198">
        <f>H198</f>
        <v>49.38</v>
      </c>
    </row>
    <row r="199" spans="1:26" ht="14" x14ac:dyDescent="0.45">
      <c r="A199" s="52"/>
      <c r="B199" s="53"/>
      <c r="C199" s="53" t="s">
        <v>1256</v>
      </c>
      <c r="D199" s="34"/>
      <c r="E199" s="10"/>
      <c r="F199" s="35">
        <f>Source!AL93</f>
        <v>5350.85</v>
      </c>
      <c r="G199" s="36" t="str">
        <f>Source!DD93</f>
        <v/>
      </c>
      <c r="H199" s="37">
        <f>ROUND(Source!AC93*Source!I93, 2)</f>
        <v>20603.98</v>
      </c>
      <c r="I199" s="36"/>
      <c r="J199" s="36">
        <f>IF(Source!BC93&lt;&gt; 0, Source!BC93, 1)</f>
        <v>5.01</v>
      </c>
      <c r="K199" s="37">
        <f>Source!P93</f>
        <v>103225.95</v>
      </c>
      <c r="L199" s="38"/>
    </row>
    <row r="200" spans="1:26" ht="14" x14ac:dyDescent="0.45">
      <c r="A200" s="52"/>
      <c r="B200" s="53"/>
      <c r="C200" s="53" t="s">
        <v>1257</v>
      </c>
      <c r="D200" s="34" t="s">
        <v>1258</v>
      </c>
      <c r="E200" s="10">
        <f>Source!BZ93</f>
        <v>105</v>
      </c>
      <c r="F200" s="58" t="str">
        <f>CONCATENATE(" )", Source!DL93, Source!FT93, "=", Source!FX93)</f>
        <v xml:space="preserve"> )*0,9=94,5</v>
      </c>
      <c r="G200" s="59"/>
      <c r="H200" s="37">
        <f>SUM(S194:S204)</f>
        <v>4076.98</v>
      </c>
      <c r="I200" s="39"/>
      <c r="J200" s="33">
        <f>Source!AT93</f>
        <v>95</v>
      </c>
      <c r="K200" s="37">
        <f>SUM(T194:T204)</f>
        <v>116521.76</v>
      </c>
      <c r="L200" s="38"/>
    </row>
    <row r="201" spans="1:26" ht="14" x14ac:dyDescent="0.45">
      <c r="A201" s="52"/>
      <c r="B201" s="53"/>
      <c r="C201" s="53" t="s">
        <v>1259</v>
      </c>
      <c r="D201" s="34" t="s">
        <v>1258</v>
      </c>
      <c r="E201" s="10">
        <f>Source!CA93</f>
        <v>55</v>
      </c>
      <c r="F201" s="58" t="str">
        <f>CONCATENATE(" )", Source!DM93, Source!FU93, "=", Source!FY93)</f>
        <v xml:space="preserve"> )*0,85=46,75</v>
      </c>
      <c r="G201" s="59"/>
      <c r="H201" s="37">
        <f>SUM(U194:U204)</f>
        <v>2016.92</v>
      </c>
      <c r="I201" s="39"/>
      <c r="J201" s="33">
        <f>Source!AU93</f>
        <v>47</v>
      </c>
      <c r="K201" s="37">
        <f>SUM(V194:V204)</f>
        <v>57647.61</v>
      </c>
      <c r="L201" s="38"/>
    </row>
    <row r="202" spans="1:26" ht="14" x14ac:dyDescent="0.45">
      <c r="A202" s="52"/>
      <c r="B202" s="53"/>
      <c r="C202" s="53" t="s">
        <v>1260</v>
      </c>
      <c r="D202" s="34" t="s">
        <v>1261</v>
      </c>
      <c r="E202" s="10">
        <f>Source!AQ93</f>
        <v>102.46</v>
      </c>
      <c r="F202" s="35"/>
      <c r="G202" s="36" t="str">
        <f>Source!DI93</f>
        <v>)*1,15</v>
      </c>
      <c r="H202" s="37"/>
      <c r="I202" s="36"/>
      <c r="J202" s="36"/>
      <c r="K202" s="37"/>
      <c r="L202" s="40">
        <f>Source!U93</f>
        <v>453.71234739999994</v>
      </c>
    </row>
    <row r="203" spans="1:26" ht="27.35" x14ac:dyDescent="0.45">
      <c r="A203" s="52" t="str">
        <f>Source!E94</f>
        <v>15,1</v>
      </c>
      <c r="B203" s="53" t="str">
        <f>Source!F94</f>
        <v>101-2414</v>
      </c>
      <c r="C203" s="53" t="str">
        <f>Source!G94</f>
        <v>Панели потолочные с комплектующими «Армстронг»</v>
      </c>
      <c r="D203" s="34" t="str">
        <f>Source!H94</f>
        <v>м2</v>
      </c>
      <c r="E203" s="10">
        <f>Source!I94</f>
        <v>-396.61180000000002</v>
      </c>
      <c r="F203" s="35">
        <f>Source!AL94+Source!AM94+Source!AO94</f>
        <v>51.95</v>
      </c>
      <c r="G203" s="41" t="s">
        <v>3</v>
      </c>
      <c r="H203" s="37">
        <f>ROUND(Source!AC94*Source!I94, 2)+ROUND(Source!AD94*Source!I94, 2)+ROUND(Source!AF94*Source!I94, 2)</f>
        <v>-20603.98</v>
      </c>
      <c r="I203" s="36"/>
      <c r="J203" s="36">
        <f>IF(Source!BC94&lt;&gt; 0, Source!BC94, 1)</f>
        <v>5.01</v>
      </c>
      <c r="K203" s="37">
        <f>Source!O94</f>
        <v>-103225.95</v>
      </c>
      <c r="L203" s="38"/>
      <c r="S203">
        <f>ROUND((Source!FX94/100)*((ROUND(Source!AF94*Source!I94, 2)+ROUND(Source!AE94*Source!I94, 2))), 2)</f>
        <v>0</v>
      </c>
      <c r="T203">
        <f>Source!X94</f>
        <v>0</v>
      </c>
      <c r="U203">
        <f>ROUND((Source!FY94/100)*((ROUND(Source!AF94*Source!I94, 2)+ROUND(Source!AE94*Source!I94, 2))), 2)</f>
        <v>0</v>
      </c>
      <c r="V203">
        <f>Source!Y94</f>
        <v>0</v>
      </c>
      <c r="W203">
        <f>IF(Source!BI94&lt;=1,H203, 0)</f>
        <v>-20603.98</v>
      </c>
      <c r="X203">
        <f>IF(Source!BI94=2,H203, 0)</f>
        <v>0</v>
      </c>
      <c r="Y203">
        <f>IF(Source!BI94=3,H203, 0)</f>
        <v>0</v>
      </c>
      <c r="Z203">
        <f>IF(Source!BI94=4,H203, 0)</f>
        <v>0</v>
      </c>
    </row>
    <row r="204" spans="1:26" ht="39" x14ac:dyDescent="0.45">
      <c r="A204" s="54" t="str">
        <f>Source!E95</f>
        <v>15,2</v>
      </c>
      <c r="B204" s="55" t="str">
        <f>Source!F95</f>
        <v>Цена поставщика</v>
      </c>
      <c r="C204" s="55" t="s">
        <v>1275</v>
      </c>
      <c r="D204" s="42" t="str">
        <f>Source!H95</f>
        <v>м2</v>
      </c>
      <c r="E204" s="43">
        <f>Source!I95</f>
        <v>396.61180000000002</v>
      </c>
      <c r="F204" s="44">
        <f>Source!AL95+Source!AM95+Source!AO95</f>
        <v>408</v>
      </c>
      <c r="G204" s="45" t="s">
        <v>3</v>
      </c>
      <c r="H204" s="46">
        <f>ROUND(Source!AC95*Source!I95, 2)+ROUND(Source!AD95*Source!I95, 2)+ROUND(Source!AF95*Source!I95, 2)</f>
        <v>161817.60999999999</v>
      </c>
      <c r="I204" s="47"/>
      <c r="J204" s="47">
        <f>IF(Source!BC95&lt;&gt; 0, Source!BC95, 1)</f>
        <v>1</v>
      </c>
      <c r="K204" s="46">
        <f>Source!O95</f>
        <v>161817.60999999999</v>
      </c>
      <c r="L204" s="48"/>
      <c r="S204">
        <f>ROUND((Source!FX95/100)*((ROUND(Source!AF95*Source!I95, 2)+ROUND(Source!AE95*Source!I95, 2))), 2)</f>
        <v>0</v>
      </c>
      <c r="T204">
        <f>Source!X95</f>
        <v>0</v>
      </c>
      <c r="U204">
        <f>ROUND((Source!FY95/100)*((ROUND(Source!AF95*Source!I95, 2)+ROUND(Source!AE95*Source!I95, 2))), 2)</f>
        <v>0</v>
      </c>
      <c r="V204">
        <f>Source!Y95</f>
        <v>0</v>
      </c>
      <c r="W204">
        <f>IF(Source!BI95&lt;=1,H204, 0)</f>
        <v>0</v>
      </c>
      <c r="X204">
        <f>IF(Source!BI95=2,H204, 0)</f>
        <v>0</v>
      </c>
      <c r="Y204">
        <f>IF(Source!BI95=3,H204, 0)</f>
        <v>0</v>
      </c>
      <c r="Z204">
        <f>IF(Source!BI95=4,H204, 0)</f>
        <v>161817.60999999999</v>
      </c>
    </row>
    <row r="205" spans="1:26" ht="13.7" x14ac:dyDescent="0.4">
      <c r="G205" s="62">
        <f>H196+H197+H199+H200+H201+SUM(H203:H204)</f>
        <v>174262.59999999998</v>
      </c>
      <c r="H205" s="62"/>
      <c r="J205" s="62">
        <f>K196+K197+K199+K200+K201+SUM(K203:K204)</f>
        <v>477661.44</v>
      </c>
      <c r="K205" s="62"/>
      <c r="L205" s="49">
        <f>Source!U93</f>
        <v>453.71234739999994</v>
      </c>
      <c r="O205" s="27">
        <f>G205</f>
        <v>174262.59999999998</v>
      </c>
      <c r="P205" s="27">
        <f>J205</f>
        <v>477661.44</v>
      </c>
      <c r="Q205" s="27">
        <f>L205</f>
        <v>453.71234739999994</v>
      </c>
      <c r="W205">
        <f>IF(Source!BI93&lt;=1,H196+H197+H199+H200+H201, 0)</f>
        <v>33048.97</v>
      </c>
      <c r="X205">
        <f>IF(Source!BI93=2,H196+H197+H199+H200+H201, 0)</f>
        <v>0</v>
      </c>
      <c r="Y205">
        <f>IF(Source!BI93=3,H196+H197+H199+H200+H201, 0)</f>
        <v>0</v>
      </c>
      <c r="Z205">
        <f>IF(Source!BI93=4,H196+H197+H199+H200+H201, 0)</f>
        <v>0</v>
      </c>
    </row>
    <row r="206" spans="1:26" ht="64.349999999999994" x14ac:dyDescent="0.45">
      <c r="A206" s="52" t="str">
        <f>Source!E96</f>
        <v>16</v>
      </c>
      <c r="B206" s="53" t="s">
        <v>1276</v>
      </c>
      <c r="C206" s="53" t="str">
        <f>Source!G96</f>
        <v>Устройство подвесных потолков из гипсокартонных листов (ГКЛ) по системе «КНАУФ» двухуровневых (П 112)</v>
      </c>
      <c r="D206" s="34" t="str">
        <f>Source!H96</f>
        <v>100 м2 потолка</v>
      </c>
      <c r="E206" s="10">
        <f>Source!I96</f>
        <v>0.68540000000000001</v>
      </c>
      <c r="F206" s="35">
        <f>Source!AL96+Source!AM96+Source!AO96</f>
        <v>6424.58</v>
      </c>
      <c r="G206" s="36"/>
      <c r="H206" s="37"/>
      <c r="I206" s="36" t="str">
        <f>Source!BO96</f>
        <v>10-05-011-1</v>
      </c>
      <c r="J206" s="36"/>
      <c r="K206" s="37"/>
      <c r="L206" s="38"/>
      <c r="S206">
        <f>ROUND((Source!FX96/100)*((ROUND(Source!AF96*Source!I96, 2)+ROUND(Source!AE96*Source!I96, 2))), 2)</f>
        <v>698.49</v>
      </c>
      <c r="T206">
        <f>Source!X96</f>
        <v>19820.740000000002</v>
      </c>
      <c r="U206">
        <f>ROUND((Source!FY96/100)*((ROUND(Source!AF96*Source!I96, 2)+ROUND(Source!AE96*Source!I96, 2))), 2)</f>
        <v>352.2</v>
      </c>
      <c r="V206">
        <f>Source!Y96</f>
        <v>10097.36</v>
      </c>
    </row>
    <row r="207" spans="1:26" x14ac:dyDescent="0.4">
      <c r="C207" s="26" t="str">
        <f>"Объем: "&amp;Source!I96&amp;"=(68,54)/"&amp;"100"</f>
        <v>Объем: 0,6854=(68,54)/100</v>
      </c>
    </row>
    <row r="208" spans="1:26" ht="14" x14ac:dyDescent="0.45">
      <c r="A208" s="52"/>
      <c r="B208" s="53"/>
      <c r="C208" s="53" t="s">
        <v>1255</v>
      </c>
      <c r="D208" s="34"/>
      <c r="E208" s="10"/>
      <c r="F208" s="35">
        <f>Source!AO96</f>
        <v>834.44</v>
      </c>
      <c r="G208" s="36" t="str">
        <f>Source!DG96</f>
        <v>)*1,15</v>
      </c>
      <c r="H208" s="37">
        <f>ROUND(Source!AF96*Source!I96, 2)</f>
        <v>657.71</v>
      </c>
      <c r="I208" s="36"/>
      <c r="J208" s="36">
        <f>IF(Source!BA96&lt;&gt; 0, Source!BA96, 1)</f>
        <v>28.43</v>
      </c>
      <c r="K208" s="37">
        <f>Source!S96</f>
        <v>18698.810000000001</v>
      </c>
      <c r="L208" s="38"/>
      <c r="R208">
        <f>H208</f>
        <v>657.71</v>
      </c>
    </row>
    <row r="209" spans="1:26" ht="14" x14ac:dyDescent="0.45">
      <c r="A209" s="52"/>
      <c r="B209" s="53"/>
      <c r="C209" s="53" t="s">
        <v>169</v>
      </c>
      <c r="D209" s="34"/>
      <c r="E209" s="10"/>
      <c r="F209" s="35">
        <f>Source!AM96</f>
        <v>11.97</v>
      </c>
      <c r="G209" s="36" t="str">
        <f>Source!DE96</f>
        <v>)*1,25</v>
      </c>
      <c r="H209" s="37">
        <f>ROUND(Source!AD96*Source!I96, 2)</f>
        <v>10.26</v>
      </c>
      <c r="I209" s="36"/>
      <c r="J209" s="36">
        <f>IF(Source!BB96&lt;&gt; 0, Source!BB96, 1)</f>
        <v>5.89</v>
      </c>
      <c r="K209" s="37">
        <f>Source!Q96</f>
        <v>60.4</v>
      </c>
      <c r="L209" s="38"/>
    </row>
    <row r="210" spans="1:26" ht="14" x14ac:dyDescent="0.45">
      <c r="A210" s="52"/>
      <c r="B210" s="53"/>
      <c r="C210" s="53" t="s">
        <v>1256</v>
      </c>
      <c r="D210" s="34"/>
      <c r="E210" s="10"/>
      <c r="F210" s="35">
        <f>Source!AL96</f>
        <v>5578.17</v>
      </c>
      <c r="G210" s="36" t="str">
        <f>Source!DD96</f>
        <v/>
      </c>
      <c r="H210" s="37">
        <f>ROUND(Source!AC96*Source!I96, 2)</f>
        <v>3823.28</v>
      </c>
      <c r="I210" s="36"/>
      <c r="J210" s="36">
        <f>IF(Source!BC96&lt;&gt; 0, Source!BC96, 1)</f>
        <v>5.7</v>
      </c>
      <c r="K210" s="37">
        <f>Source!P96</f>
        <v>21792.68</v>
      </c>
      <c r="L210" s="38"/>
    </row>
    <row r="211" spans="1:26" ht="14" x14ac:dyDescent="0.45">
      <c r="A211" s="52"/>
      <c r="B211" s="53"/>
      <c r="C211" s="53" t="s">
        <v>1257</v>
      </c>
      <c r="D211" s="34" t="s">
        <v>1258</v>
      </c>
      <c r="E211" s="10">
        <f>Source!BZ96</f>
        <v>118</v>
      </c>
      <c r="F211" s="58" t="str">
        <f>CONCATENATE(" )", Source!DL96, Source!FT96, "=", Source!FX96)</f>
        <v xml:space="preserve"> )*0,9=106,2</v>
      </c>
      <c r="G211" s="59"/>
      <c r="H211" s="37">
        <f>SUM(S206:S214)</f>
        <v>698.49</v>
      </c>
      <c r="I211" s="39"/>
      <c r="J211" s="33">
        <f>Source!AT96</f>
        <v>106</v>
      </c>
      <c r="K211" s="37">
        <f>SUM(T206:T214)</f>
        <v>19820.740000000002</v>
      </c>
      <c r="L211" s="38"/>
    </row>
    <row r="212" spans="1:26" ht="14" x14ac:dyDescent="0.45">
      <c r="A212" s="52"/>
      <c r="B212" s="53"/>
      <c r="C212" s="53" t="s">
        <v>1259</v>
      </c>
      <c r="D212" s="34" t="s">
        <v>1258</v>
      </c>
      <c r="E212" s="10">
        <f>Source!CA96</f>
        <v>63</v>
      </c>
      <c r="F212" s="58" t="str">
        <f>CONCATENATE(" )", Source!DM96, Source!FU96, "=", Source!FY96)</f>
        <v xml:space="preserve"> )*0,85=53,55</v>
      </c>
      <c r="G212" s="59"/>
      <c r="H212" s="37">
        <f>SUM(U206:U214)</f>
        <v>352.2</v>
      </c>
      <c r="I212" s="39"/>
      <c r="J212" s="33">
        <f>Source!AU96</f>
        <v>54</v>
      </c>
      <c r="K212" s="37">
        <f>SUM(V206:V214)</f>
        <v>10097.36</v>
      </c>
      <c r="L212" s="38"/>
    </row>
    <row r="213" spans="1:26" ht="14" x14ac:dyDescent="0.45">
      <c r="A213" s="52"/>
      <c r="B213" s="53"/>
      <c r="C213" s="53" t="s">
        <v>1260</v>
      </c>
      <c r="D213" s="34" t="s">
        <v>1261</v>
      </c>
      <c r="E213" s="10">
        <f>Source!AQ96</f>
        <v>92</v>
      </c>
      <c r="F213" s="35"/>
      <c r="G213" s="36" t="str">
        <f>Source!DI96</f>
        <v>)*1,15</v>
      </c>
      <c r="H213" s="37"/>
      <c r="I213" s="36"/>
      <c r="J213" s="36"/>
      <c r="K213" s="37"/>
      <c r="L213" s="40">
        <f>Source!U96</f>
        <v>72.515320000000003</v>
      </c>
    </row>
    <row r="214" spans="1:26" ht="14" x14ac:dyDescent="0.45">
      <c r="A214" s="54" t="str">
        <f>Source!E97</f>
        <v>16,1</v>
      </c>
      <c r="B214" s="55" t="str">
        <f>Source!F97</f>
        <v>201-0819</v>
      </c>
      <c r="C214" s="55" t="str">
        <f>Source!G97</f>
        <v>Тяга подвеса 500 мм</v>
      </c>
      <c r="D214" s="42" t="str">
        <f>Source!H97</f>
        <v>100 шт.</v>
      </c>
      <c r="E214" s="43">
        <f>Source!I97</f>
        <v>1.2542819999999999</v>
      </c>
      <c r="F214" s="44">
        <f>Source!AL97+Source!AM97+Source!AO97</f>
        <v>65</v>
      </c>
      <c r="G214" s="45" t="s">
        <v>3</v>
      </c>
      <c r="H214" s="46">
        <f>ROUND(Source!AC97*Source!I97, 2)+ROUND(Source!AD97*Source!I97, 2)+ROUND(Source!AF97*Source!I97, 2)</f>
        <v>81.53</v>
      </c>
      <c r="I214" s="47"/>
      <c r="J214" s="47">
        <f>IF(Source!BC97&lt;&gt; 0, Source!BC97, 1)</f>
        <v>7.5</v>
      </c>
      <c r="K214" s="46">
        <f>Source!O97</f>
        <v>611.46</v>
      </c>
      <c r="L214" s="48"/>
      <c r="S214">
        <f>ROUND((Source!FX97/100)*((ROUND(Source!AF97*Source!I97, 2)+ROUND(Source!AE97*Source!I97, 2))), 2)</f>
        <v>0</v>
      </c>
      <c r="T214">
        <f>Source!X97</f>
        <v>0</v>
      </c>
      <c r="U214">
        <f>ROUND((Source!FY97/100)*((ROUND(Source!AF97*Source!I97, 2)+ROUND(Source!AE97*Source!I97, 2))), 2)</f>
        <v>0</v>
      </c>
      <c r="V214">
        <f>Source!Y97</f>
        <v>0</v>
      </c>
      <c r="W214">
        <f>IF(Source!BI97&lt;=1,H214, 0)</f>
        <v>81.53</v>
      </c>
      <c r="X214">
        <f>IF(Source!BI97=2,H214, 0)</f>
        <v>0</v>
      </c>
      <c r="Y214">
        <f>IF(Source!BI97=3,H214, 0)</f>
        <v>0</v>
      </c>
      <c r="Z214">
        <f>IF(Source!BI97=4,H214, 0)</f>
        <v>0</v>
      </c>
    </row>
    <row r="215" spans="1:26" ht="13.7" x14ac:dyDescent="0.4">
      <c r="G215" s="62">
        <f>H208+H209+H210+H211+H212+SUM(H214:H214)</f>
        <v>5623.4699999999993</v>
      </c>
      <c r="H215" s="62"/>
      <c r="J215" s="62">
        <f>K208+K209+K210+K211+K212+SUM(K214:K214)</f>
        <v>71081.450000000012</v>
      </c>
      <c r="K215" s="62"/>
      <c r="L215" s="49">
        <f>Source!U96</f>
        <v>72.515320000000003</v>
      </c>
      <c r="O215" s="27">
        <f>G215</f>
        <v>5623.4699999999993</v>
      </c>
      <c r="P215" s="27">
        <f>J215</f>
        <v>71081.450000000012</v>
      </c>
      <c r="Q215" s="27">
        <f>L215</f>
        <v>72.515320000000003</v>
      </c>
      <c r="W215">
        <f>IF(Source!BI96&lt;=1,H208+H209+H210+H211+H212, 0)</f>
        <v>5541.94</v>
      </c>
      <c r="X215">
        <f>IF(Source!BI96=2,H208+H209+H210+H211+H212, 0)</f>
        <v>0</v>
      </c>
      <c r="Y215">
        <f>IF(Source!BI96=3,H208+H209+H210+H211+H212, 0)</f>
        <v>0</v>
      </c>
      <c r="Z215">
        <f>IF(Source!BI96=4,H208+H209+H210+H211+H212, 0)</f>
        <v>0</v>
      </c>
    </row>
    <row r="216" spans="1:26" ht="70" x14ac:dyDescent="0.45">
      <c r="A216" s="52" t="str">
        <f>Source!E98</f>
        <v>17</v>
      </c>
      <c r="B216" s="53" t="s">
        <v>1277</v>
      </c>
      <c r="C216" s="53" t="str">
        <f>Source!G98</f>
        <v>Окраска водно-дисперсионными акриловыми составами улучшенная по сборным конструкциям потолков, подготовленным под окраску</v>
      </c>
      <c r="D216" s="34" t="str">
        <f>Source!H98</f>
        <v>100 м2 окрашиваемой поверхности</v>
      </c>
      <c r="E216" s="10">
        <f>Source!I98</f>
        <v>0.68540000000000001</v>
      </c>
      <c r="F216" s="35">
        <f>Source!AL98+Source!AM98+Source!AO98</f>
        <v>978.16000000000008</v>
      </c>
      <c r="G216" s="36"/>
      <c r="H216" s="37"/>
      <c r="I216" s="36" t="str">
        <f>Source!BO98</f>
        <v>15-04-007-4</v>
      </c>
      <c r="J216" s="36"/>
      <c r="K216" s="37"/>
      <c r="L216" s="38"/>
      <c r="S216">
        <f>ROUND((Source!FX98/100)*((ROUND(Source!AF98*Source!I98, 2)+ROUND(Source!AE98*Source!I98, 2))), 2)</f>
        <v>263.94</v>
      </c>
      <c r="T216">
        <f>Source!X98</f>
        <v>7543.54</v>
      </c>
      <c r="U216">
        <f>ROUND((Source!FY98/100)*((ROUND(Source!AF98*Source!I98, 2)+ROUND(Source!AE98*Source!I98, 2))), 2)</f>
        <v>130.57</v>
      </c>
      <c r="V216">
        <f>Source!Y98</f>
        <v>3732.07</v>
      </c>
    </row>
    <row r="217" spans="1:26" x14ac:dyDescent="0.4">
      <c r="C217" s="26" t="str">
        <f>"Объем: "&amp;Source!I98&amp;"=(68,54)/"&amp;"100"</f>
        <v>Объем: 0,6854=(68,54)/100</v>
      </c>
    </row>
    <row r="218" spans="1:26" ht="14" x14ac:dyDescent="0.45">
      <c r="A218" s="52"/>
      <c r="B218" s="53"/>
      <c r="C218" s="53" t="s">
        <v>1255</v>
      </c>
      <c r="D218" s="34"/>
      <c r="E218" s="10"/>
      <c r="F218" s="35">
        <f>Source!AO98</f>
        <v>354.22</v>
      </c>
      <c r="G218" s="36" t="str">
        <f>Source!DG98</f>
        <v>)*1,15</v>
      </c>
      <c r="H218" s="37">
        <f>ROUND(Source!AF98*Source!I98, 2)</f>
        <v>279.2</v>
      </c>
      <c r="I218" s="36"/>
      <c r="J218" s="36">
        <f>IF(Source!BA98&lt;&gt; 0, Source!BA98, 1)</f>
        <v>28.43</v>
      </c>
      <c r="K218" s="37">
        <f>Source!S98</f>
        <v>7937.65</v>
      </c>
      <c r="L218" s="38"/>
      <c r="R218">
        <f>H218</f>
        <v>279.2</v>
      </c>
    </row>
    <row r="219" spans="1:26" ht="14" x14ac:dyDescent="0.45">
      <c r="A219" s="52"/>
      <c r="B219" s="53"/>
      <c r="C219" s="53" t="s">
        <v>169</v>
      </c>
      <c r="D219" s="34"/>
      <c r="E219" s="10"/>
      <c r="F219" s="35">
        <f>Source!AM98</f>
        <v>8.99</v>
      </c>
      <c r="G219" s="36" t="str">
        <f>Source!DE98</f>
        <v>)*1,25</v>
      </c>
      <c r="H219" s="37">
        <f>ROUND(Source!AD98*Source!I98, 2)</f>
        <v>7.7</v>
      </c>
      <c r="I219" s="36"/>
      <c r="J219" s="36">
        <f>IF(Source!BB98&lt;&gt; 0, Source!BB98, 1)</f>
        <v>9.8800000000000008</v>
      </c>
      <c r="K219" s="37">
        <f>Source!Q98</f>
        <v>76.099999999999994</v>
      </c>
      <c r="L219" s="38"/>
    </row>
    <row r="220" spans="1:26" ht="14" x14ac:dyDescent="0.45">
      <c r="A220" s="52"/>
      <c r="B220" s="53"/>
      <c r="C220" s="53" t="s">
        <v>1264</v>
      </c>
      <c r="D220" s="34"/>
      <c r="E220" s="10"/>
      <c r="F220" s="35">
        <f>Source!AN98</f>
        <v>0.12</v>
      </c>
      <c r="G220" s="36" t="str">
        <f>Source!DF98</f>
        <v>)*1,25</v>
      </c>
      <c r="H220" s="51">
        <f>ROUND(Source!AE98*Source!I98, 2)</f>
        <v>0.1</v>
      </c>
      <c r="I220" s="36"/>
      <c r="J220" s="36">
        <f>IF(Source!BS98&lt;&gt; 0, Source!BS98, 1)</f>
        <v>28.43</v>
      </c>
      <c r="K220" s="51">
        <f>Source!R98</f>
        <v>2.92</v>
      </c>
      <c r="L220" s="38"/>
      <c r="R220">
        <f>H220</f>
        <v>0.1</v>
      </c>
    </row>
    <row r="221" spans="1:26" ht="14" x14ac:dyDescent="0.45">
      <c r="A221" s="52"/>
      <c r="B221" s="53"/>
      <c r="C221" s="53" t="s">
        <v>1256</v>
      </c>
      <c r="D221" s="34"/>
      <c r="E221" s="10"/>
      <c r="F221" s="35">
        <f>Source!AL98</f>
        <v>614.95000000000005</v>
      </c>
      <c r="G221" s="36" t="str">
        <f>Source!DD98</f>
        <v/>
      </c>
      <c r="H221" s="37">
        <f>ROUND(Source!AC98*Source!I98, 2)</f>
        <v>421.49</v>
      </c>
      <c r="I221" s="36"/>
      <c r="J221" s="36">
        <f>IF(Source!BC98&lt;&gt; 0, Source!BC98, 1)</f>
        <v>6.89</v>
      </c>
      <c r="K221" s="37">
        <f>Source!P98</f>
        <v>2904.04</v>
      </c>
      <c r="L221" s="38"/>
    </row>
    <row r="222" spans="1:26" ht="14" x14ac:dyDescent="0.45">
      <c r="A222" s="52"/>
      <c r="B222" s="53"/>
      <c r="C222" s="53" t="s">
        <v>1257</v>
      </c>
      <c r="D222" s="34" t="s">
        <v>1258</v>
      </c>
      <c r="E222" s="10">
        <f>Source!BZ98</f>
        <v>105</v>
      </c>
      <c r="F222" s="58" t="str">
        <f>CONCATENATE(" )", Source!DL98, Source!FT98, "=", Source!FX98)</f>
        <v xml:space="preserve"> )*0,9=94,5</v>
      </c>
      <c r="G222" s="59"/>
      <c r="H222" s="37">
        <f>SUM(S216:S224)</f>
        <v>263.94</v>
      </c>
      <c r="I222" s="39"/>
      <c r="J222" s="33">
        <f>Source!AT98</f>
        <v>95</v>
      </c>
      <c r="K222" s="37">
        <f>SUM(T216:T224)</f>
        <v>7543.54</v>
      </c>
      <c r="L222" s="38"/>
    </row>
    <row r="223" spans="1:26" ht="14" x14ac:dyDescent="0.45">
      <c r="A223" s="52"/>
      <c r="B223" s="53"/>
      <c r="C223" s="53" t="s">
        <v>1259</v>
      </c>
      <c r="D223" s="34" t="s">
        <v>1258</v>
      </c>
      <c r="E223" s="10">
        <f>Source!CA98</f>
        <v>55</v>
      </c>
      <c r="F223" s="58" t="str">
        <f>CONCATENATE(" )", Source!DM98, Source!FU98, "=", Source!FY98)</f>
        <v xml:space="preserve"> )*0,85=46,75</v>
      </c>
      <c r="G223" s="59"/>
      <c r="H223" s="37">
        <f>SUM(U216:U224)</f>
        <v>130.57</v>
      </c>
      <c r="I223" s="39"/>
      <c r="J223" s="33">
        <f>Source!AU98</f>
        <v>47</v>
      </c>
      <c r="K223" s="37">
        <f>SUM(V216:V224)</f>
        <v>3732.07</v>
      </c>
      <c r="L223" s="38"/>
    </row>
    <row r="224" spans="1:26" ht="14" x14ac:dyDescent="0.45">
      <c r="A224" s="54"/>
      <c r="B224" s="55"/>
      <c r="C224" s="55" t="s">
        <v>1260</v>
      </c>
      <c r="D224" s="42" t="s">
        <v>1261</v>
      </c>
      <c r="E224" s="43">
        <f>Source!AQ98</f>
        <v>39.979999999999997</v>
      </c>
      <c r="F224" s="44"/>
      <c r="G224" s="47" t="str">
        <f>Source!DI98</f>
        <v>)*1,15</v>
      </c>
      <c r="H224" s="46"/>
      <c r="I224" s="47"/>
      <c r="J224" s="47"/>
      <c r="K224" s="46"/>
      <c r="L224" s="50">
        <f>Source!U98</f>
        <v>31.512635799999995</v>
      </c>
    </row>
    <row r="225" spans="1:26" ht="13.7" x14ac:dyDescent="0.4">
      <c r="G225" s="62">
        <f>H218+H219+H221+H222+H223</f>
        <v>1102.8999999999999</v>
      </c>
      <c r="H225" s="62"/>
      <c r="J225" s="62">
        <f>K218+K219+K221+K222+K223</f>
        <v>22193.4</v>
      </c>
      <c r="K225" s="62"/>
      <c r="L225" s="49">
        <f>Source!U98</f>
        <v>31.512635799999995</v>
      </c>
      <c r="O225" s="27">
        <f>G225</f>
        <v>1102.8999999999999</v>
      </c>
      <c r="P225" s="27">
        <f>J225</f>
        <v>22193.4</v>
      </c>
      <c r="Q225" s="27">
        <f>L225</f>
        <v>31.512635799999995</v>
      </c>
      <c r="W225">
        <f>IF(Source!BI98&lt;=1,H218+H219+H221+H222+H223, 0)</f>
        <v>1102.8999999999999</v>
      </c>
      <c r="X225">
        <f>IF(Source!BI98=2,H218+H219+H221+H222+H223, 0)</f>
        <v>0</v>
      </c>
      <c r="Y225">
        <f>IF(Source!BI98=3,H218+H219+H221+H222+H223, 0)</f>
        <v>0</v>
      </c>
      <c r="Z225">
        <f>IF(Source!BI98=4,H218+H219+H221+H222+H223, 0)</f>
        <v>0</v>
      </c>
    </row>
    <row r="227" spans="1:26" ht="13.7" x14ac:dyDescent="0.4">
      <c r="A227" s="61" t="str">
        <f>CONCATENATE("Итого по подразделу: ",IF(Source!G100&lt;&gt;"Новый подраздел", Source!G100, ""))</f>
        <v>Итого по подразделу: Потолки</v>
      </c>
      <c r="B227" s="61"/>
      <c r="C227" s="61"/>
      <c r="D227" s="61"/>
      <c r="E227" s="61"/>
      <c r="F227" s="61"/>
      <c r="G227" s="60">
        <f>SUM(O172:O226)</f>
        <v>209835.89999999997</v>
      </c>
      <c r="H227" s="60"/>
      <c r="I227" s="32"/>
      <c r="J227" s="60">
        <f>SUM(P172:P226)</f>
        <v>943847.48999999987</v>
      </c>
      <c r="K227" s="60"/>
      <c r="L227" s="49">
        <f>SUM(Q172:Q226)</f>
        <v>920.82799769999986</v>
      </c>
    </row>
    <row r="231" spans="1:26" ht="16.350000000000001" x14ac:dyDescent="0.5">
      <c r="A231" s="63" t="str">
        <f>CONCATENATE("Подраздел: ",IF(Source!G129&lt;&gt;"Новый подраздел", Source!G129, ""))</f>
        <v>Подраздел: Электромонтажные работы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26" ht="54.7" x14ac:dyDescent="0.45">
      <c r="A232" s="52" t="str">
        <f>Source!E133</f>
        <v>18</v>
      </c>
      <c r="B232" s="53" t="str">
        <f>Source!F133</f>
        <v>69-3-3</v>
      </c>
      <c r="C232" s="53" t="str">
        <f>Source!G133</f>
        <v>прим. Прорезка отверстий для водогазопроводных и чугунных трубопроводов в деревянных перегородках оштукатуренных</v>
      </c>
      <c r="D232" s="34" t="str">
        <f>Source!H133</f>
        <v>100 отверстий</v>
      </c>
      <c r="E232" s="10">
        <f>Source!I133</f>
        <v>0.87</v>
      </c>
      <c r="F232" s="35">
        <f>Source!AL133+Source!AM133+Source!AO133</f>
        <v>820.1</v>
      </c>
      <c r="G232" s="36"/>
      <c r="H232" s="37"/>
      <c r="I232" s="36" t="str">
        <f>Source!BO133</f>
        <v>69-3-3</v>
      </c>
      <c r="J232" s="36"/>
      <c r="K232" s="37"/>
      <c r="L232" s="38"/>
      <c r="S232">
        <f>ROUND((Source!FX133/100)*((ROUND(Source!AF133*Source!I133, 2)+ROUND(Source!AE133*Source!I133, 2))), 2)</f>
        <v>415.61</v>
      </c>
      <c r="T232">
        <f>Source!X133</f>
        <v>11815.75</v>
      </c>
      <c r="U232">
        <f>ROUND((Source!FY133/100)*((ROUND(Source!AF133*Source!I133, 2)+ROUND(Source!AE133*Source!I133, 2))), 2)</f>
        <v>266.42</v>
      </c>
      <c r="V232">
        <f>Source!Y133</f>
        <v>7574.2</v>
      </c>
    </row>
    <row r="233" spans="1:26" x14ac:dyDescent="0.4">
      <c r="C233" s="26" t="str">
        <f>"Объем: "&amp;Source!I133&amp;"=(87)/"&amp;"100"</f>
        <v>Объем: 0,87=(87)/100</v>
      </c>
    </row>
    <row r="234" spans="1:26" ht="14" x14ac:dyDescent="0.45">
      <c r="A234" s="52"/>
      <c r="B234" s="53"/>
      <c r="C234" s="53" t="s">
        <v>1255</v>
      </c>
      <c r="D234" s="34"/>
      <c r="E234" s="10"/>
      <c r="F234" s="35">
        <f>Source!AO133</f>
        <v>612.45000000000005</v>
      </c>
      <c r="G234" s="36" t="str">
        <f>Source!DG133</f>
        <v/>
      </c>
      <c r="H234" s="37">
        <f>ROUND(Source!AF133*Source!I133, 2)</f>
        <v>532.83000000000004</v>
      </c>
      <c r="I234" s="36"/>
      <c r="J234" s="36">
        <f>IF(Source!BA133&lt;&gt; 0, Source!BA133, 1)</f>
        <v>28.43</v>
      </c>
      <c r="K234" s="37">
        <f>Source!S133</f>
        <v>15148.4</v>
      </c>
      <c r="L234" s="38"/>
      <c r="R234">
        <f>H234</f>
        <v>532.83000000000004</v>
      </c>
    </row>
    <row r="235" spans="1:26" ht="14" x14ac:dyDescent="0.45">
      <c r="A235" s="52"/>
      <c r="B235" s="53"/>
      <c r="C235" s="53" t="s">
        <v>169</v>
      </c>
      <c r="D235" s="34"/>
      <c r="E235" s="10"/>
      <c r="F235" s="35">
        <f>Source!AM133</f>
        <v>207.65</v>
      </c>
      <c r="G235" s="36" t="str">
        <f>Source!DE133</f>
        <v/>
      </c>
      <c r="H235" s="37">
        <f>ROUND(Source!AD133*Source!I133, 2)</f>
        <v>180.66</v>
      </c>
      <c r="I235" s="36"/>
      <c r="J235" s="36">
        <f>IF(Source!BB133&lt;&gt; 0, Source!BB133, 1)</f>
        <v>7.77</v>
      </c>
      <c r="K235" s="37">
        <f>Source!Q133</f>
        <v>1403.69</v>
      </c>
      <c r="L235" s="38"/>
    </row>
    <row r="236" spans="1:26" ht="14" x14ac:dyDescent="0.45">
      <c r="A236" s="52"/>
      <c r="B236" s="53"/>
      <c r="C236" s="53" t="s">
        <v>1257</v>
      </c>
      <c r="D236" s="34" t="s">
        <v>1258</v>
      </c>
      <c r="E236" s="10">
        <f>Source!BZ133</f>
        <v>78</v>
      </c>
      <c r="F236" s="56"/>
      <c r="G236" s="36"/>
      <c r="H236" s="37">
        <f>SUM(S232:S239)</f>
        <v>415.61</v>
      </c>
      <c r="I236" s="39"/>
      <c r="J236" s="33">
        <f>Source!AT133</f>
        <v>78</v>
      </c>
      <c r="K236" s="37">
        <f>SUM(T232:T239)</f>
        <v>11815.75</v>
      </c>
      <c r="L236" s="38"/>
    </row>
    <row r="237" spans="1:26" ht="14" x14ac:dyDescent="0.45">
      <c r="A237" s="52"/>
      <c r="B237" s="53"/>
      <c r="C237" s="53" t="s">
        <v>1259</v>
      </c>
      <c r="D237" s="34" t="s">
        <v>1258</v>
      </c>
      <c r="E237" s="10">
        <f>Source!CA133</f>
        <v>50</v>
      </c>
      <c r="F237" s="56"/>
      <c r="G237" s="36"/>
      <c r="H237" s="37">
        <f>SUM(U232:U239)</f>
        <v>266.42</v>
      </c>
      <c r="I237" s="39"/>
      <c r="J237" s="33">
        <f>Source!AU133</f>
        <v>50</v>
      </c>
      <c r="K237" s="37">
        <f>SUM(V232:V239)</f>
        <v>7574.2</v>
      </c>
      <c r="L237" s="38"/>
    </row>
    <row r="238" spans="1:26" ht="14" x14ac:dyDescent="0.45">
      <c r="A238" s="52"/>
      <c r="B238" s="53"/>
      <c r="C238" s="53" t="s">
        <v>1260</v>
      </c>
      <c r="D238" s="34" t="s">
        <v>1261</v>
      </c>
      <c r="E238" s="10">
        <f>Source!AQ133</f>
        <v>71.8</v>
      </c>
      <c r="F238" s="35"/>
      <c r="G238" s="36" t="str">
        <f>Source!DI133</f>
        <v/>
      </c>
      <c r="H238" s="37"/>
      <c r="I238" s="36"/>
      <c r="J238" s="36"/>
      <c r="K238" s="37"/>
      <c r="L238" s="40">
        <f>Source!U133</f>
        <v>62.465999999999994</v>
      </c>
    </row>
    <row r="239" spans="1:26" ht="14" x14ac:dyDescent="0.45">
      <c r="A239" s="54" t="str">
        <f>Source!E134</f>
        <v>18,1</v>
      </c>
      <c r="B239" s="55" t="str">
        <f>Source!F134</f>
        <v>509-9900</v>
      </c>
      <c r="C239" s="55" t="str">
        <f>Source!G134</f>
        <v>Строительный мусор</v>
      </c>
      <c r="D239" s="42" t="str">
        <f>Source!H134</f>
        <v>т</v>
      </c>
      <c r="E239" s="43">
        <f>Source!I134</f>
        <v>0.34799999999999998</v>
      </c>
      <c r="F239" s="44">
        <f>Source!AL134+Source!AM134+Source!AO134</f>
        <v>0</v>
      </c>
      <c r="G239" s="45" t="s">
        <v>3</v>
      </c>
      <c r="H239" s="46">
        <f>ROUND(Source!AC134*Source!I134, 2)+ROUND(Source!AD134*Source!I134, 2)+ROUND(Source!AF134*Source!I134, 2)</f>
        <v>0</v>
      </c>
      <c r="I239" s="47"/>
      <c r="J239" s="47">
        <f>IF(Source!BC134&lt;&gt; 0, Source!BC134, 1)</f>
        <v>1</v>
      </c>
      <c r="K239" s="46">
        <f>Source!O134</f>
        <v>0</v>
      </c>
      <c r="L239" s="48"/>
      <c r="S239">
        <f>ROUND((Source!FX134/100)*((ROUND(Source!AF134*Source!I134, 2)+ROUND(Source!AE134*Source!I134, 2))), 2)</f>
        <v>0</v>
      </c>
      <c r="T239">
        <f>Source!X134</f>
        <v>0</v>
      </c>
      <c r="U239">
        <f>ROUND((Source!FY134/100)*((ROUND(Source!AF134*Source!I134, 2)+ROUND(Source!AE134*Source!I134, 2))), 2)</f>
        <v>0</v>
      </c>
      <c r="V239">
        <f>Source!Y134</f>
        <v>0</v>
      </c>
      <c r="W239">
        <f>IF(Source!BI134&lt;=1,H239, 0)</f>
        <v>0</v>
      </c>
      <c r="X239">
        <f>IF(Source!BI134=2,H239, 0)</f>
        <v>0</v>
      </c>
      <c r="Y239">
        <f>IF(Source!BI134=3,H239, 0)</f>
        <v>0</v>
      </c>
      <c r="Z239">
        <f>IF(Source!BI134=4,H239, 0)</f>
        <v>0</v>
      </c>
    </row>
    <row r="240" spans="1:26" ht="13.7" x14ac:dyDescent="0.4">
      <c r="G240" s="62">
        <f>H234+H235+H236+H237+SUM(H239:H239)</f>
        <v>1395.52</v>
      </c>
      <c r="H240" s="62"/>
      <c r="J240" s="62">
        <f>K234+K235+K236+K237+SUM(K239:K239)</f>
        <v>35942.04</v>
      </c>
      <c r="K240" s="62"/>
      <c r="L240" s="49">
        <f>Source!U133</f>
        <v>62.465999999999994</v>
      </c>
      <c r="O240" s="27">
        <f>G240</f>
        <v>1395.52</v>
      </c>
      <c r="P240" s="27">
        <f>J240</f>
        <v>35942.04</v>
      </c>
      <c r="Q240" s="27">
        <f>L240</f>
        <v>62.465999999999994</v>
      </c>
      <c r="W240">
        <f>IF(Source!BI133&lt;=1,H234+H235+H236+H237, 0)</f>
        <v>1395.52</v>
      </c>
      <c r="X240">
        <f>IF(Source!BI133=2,H234+H235+H236+H237, 0)</f>
        <v>0</v>
      </c>
      <c r="Y240">
        <f>IF(Source!BI133=3,H234+H235+H236+H237, 0)</f>
        <v>0</v>
      </c>
      <c r="Z240">
        <f>IF(Source!BI133=4,H234+H235+H236+H237, 0)</f>
        <v>0</v>
      </c>
    </row>
    <row r="241" spans="1:26" ht="27.35" x14ac:dyDescent="0.45">
      <c r="A241" s="52" t="str">
        <f>Source!E135</f>
        <v>19</v>
      </c>
      <c r="B241" s="53" t="str">
        <f>Source!F135</f>
        <v>м08-02-390-2</v>
      </c>
      <c r="C241" s="53" t="str">
        <f>Source!G135</f>
        <v>Короба пластмассовые шириной до 63 мм</v>
      </c>
      <c r="D241" s="34" t="str">
        <f>Source!H135</f>
        <v>100 м</v>
      </c>
      <c r="E241" s="10">
        <f>Source!I135</f>
        <v>0.3</v>
      </c>
      <c r="F241" s="35">
        <f>Source!AL135+Source!AM135+Source!AO135</f>
        <v>279.77999999999997</v>
      </c>
      <c r="G241" s="36"/>
      <c r="H241" s="37"/>
      <c r="I241" s="36" t="str">
        <f>Source!BO135</f>
        <v>м08-02-390-2</v>
      </c>
      <c r="J241" s="36"/>
      <c r="K241" s="37"/>
      <c r="L241" s="38"/>
      <c r="S241">
        <f>ROUND((Source!FX135/100)*((ROUND(Source!AF135*Source!I135, 2)+ROUND(Source!AE135*Source!I135, 2))), 2)</f>
        <v>49.88</v>
      </c>
      <c r="T241">
        <f>Source!X135</f>
        <v>1418.19</v>
      </c>
      <c r="U241">
        <f>ROUND((Source!FY135/100)*((ROUND(Source!AF135*Source!I135, 2)+ROUND(Source!AE135*Source!I135, 2))), 2)</f>
        <v>34.130000000000003</v>
      </c>
      <c r="V241">
        <f>Source!Y135</f>
        <v>970.34</v>
      </c>
    </row>
    <row r="242" spans="1:26" x14ac:dyDescent="0.4">
      <c r="C242" s="26" t="str">
        <f>"Объем: "&amp;Source!I135&amp;"=(30)/"&amp;"100"</f>
        <v>Объем: 0,3=(30)/100</v>
      </c>
    </row>
    <row r="243" spans="1:26" ht="14" x14ac:dyDescent="0.45">
      <c r="A243" s="52"/>
      <c r="B243" s="53"/>
      <c r="C243" s="53" t="s">
        <v>1255</v>
      </c>
      <c r="D243" s="34"/>
      <c r="E243" s="10"/>
      <c r="F243" s="35">
        <f>Source!AO135</f>
        <v>174.89</v>
      </c>
      <c r="G243" s="36" t="str">
        <f>Source!DG135</f>
        <v/>
      </c>
      <c r="H243" s="37">
        <f>ROUND(Source!AF135*Source!I135, 2)</f>
        <v>52.47</v>
      </c>
      <c r="I243" s="36"/>
      <c r="J243" s="36">
        <f>IF(Source!BA135&lt;&gt; 0, Source!BA135, 1)</f>
        <v>28.43</v>
      </c>
      <c r="K243" s="37">
        <f>Source!S135</f>
        <v>1491.64</v>
      </c>
      <c r="L243" s="38"/>
      <c r="R243">
        <f>H243</f>
        <v>52.47</v>
      </c>
    </row>
    <row r="244" spans="1:26" ht="14" x14ac:dyDescent="0.45">
      <c r="A244" s="52"/>
      <c r="B244" s="53"/>
      <c r="C244" s="53" t="s">
        <v>169</v>
      </c>
      <c r="D244" s="34"/>
      <c r="E244" s="10"/>
      <c r="F244" s="35">
        <f>Source!AM135</f>
        <v>35.26</v>
      </c>
      <c r="G244" s="36" t="str">
        <f>Source!DE135</f>
        <v/>
      </c>
      <c r="H244" s="37">
        <f>ROUND(Source!AD135*Source!I135, 2)</f>
        <v>10.58</v>
      </c>
      <c r="I244" s="36"/>
      <c r="J244" s="36">
        <f>IF(Source!BB135&lt;&gt; 0, Source!BB135, 1)</f>
        <v>8.75</v>
      </c>
      <c r="K244" s="37">
        <f>Source!Q135</f>
        <v>92.56</v>
      </c>
      <c r="L244" s="38"/>
    </row>
    <row r="245" spans="1:26" ht="14" x14ac:dyDescent="0.45">
      <c r="A245" s="52"/>
      <c r="B245" s="53"/>
      <c r="C245" s="53" t="s">
        <v>1264</v>
      </c>
      <c r="D245" s="34"/>
      <c r="E245" s="10"/>
      <c r="F245" s="35">
        <f>Source!AN135</f>
        <v>0.14000000000000001</v>
      </c>
      <c r="G245" s="36" t="str">
        <f>Source!DF135</f>
        <v/>
      </c>
      <c r="H245" s="51">
        <f>ROUND(Source!AE135*Source!I135, 2)</f>
        <v>0.04</v>
      </c>
      <c r="I245" s="36"/>
      <c r="J245" s="36">
        <f>IF(Source!BS135&lt;&gt; 0, Source!BS135, 1)</f>
        <v>28.43</v>
      </c>
      <c r="K245" s="51">
        <f>Source!R135</f>
        <v>1.19</v>
      </c>
      <c r="L245" s="38"/>
      <c r="R245">
        <f>H245</f>
        <v>0.04</v>
      </c>
    </row>
    <row r="246" spans="1:26" ht="14" x14ac:dyDescent="0.45">
      <c r="A246" s="52"/>
      <c r="B246" s="53"/>
      <c r="C246" s="53" t="s">
        <v>1256</v>
      </c>
      <c r="D246" s="34"/>
      <c r="E246" s="10"/>
      <c r="F246" s="35">
        <f>Source!AL135</f>
        <v>69.63</v>
      </c>
      <c r="G246" s="36" t="str">
        <f>Source!DD135</f>
        <v/>
      </c>
      <c r="H246" s="37">
        <f>ROUND(Source!AC135*Source!I135, 2)</f>
        <v>20.89</v>
      </c>
      <c r="I246" s="36"/>
      <c r="J246" s="36">
        <f>IF(Source!BC135&lt;&gt; 0, Source!BC135, 1)</f>
        <v>3.55</v>
      </c>
      <c r="K246" s="37">
        <f>Source!P135</f>
        <v>74.16</v>
      </c>
      <c r="L246" s="38"/>
    </row>
    <row r="247" spans="1:26" ht="14" x14ac:dyDescent="0.45">
      <c r="A247" s="52"/>
      <c r="B247" s="53"/>
      <c r="C247" s="53" t="s">
        <v>1257</v>
      </c>
      <c r="D247" s="34" t="s">
        <v>1258</v>
      </c>
      <c r="E247" s="10">
        <f>Source!BZ135</f>
        <v>95</v>
      </c>
      <c r="F247" s="56"/>
      <c r="G247" s="36"/>
      <c r="H247" s="37">
        <f>SUM(S241:S250)</f>
        <v>49.88</v>
      </c>
      <c r="I247" s="39"/>
      <c r="J247" s="33">
        <f>Source!AT135</f>
        <v>95</v>
      </c>
      <c r="K247" s="37">
        <f>SUM(T241:T250)</f>
        <v>1418.19</v>
      </c>
      <c r="L247" s="38"/>
    </row>
    <row r="248" spans="1:26" ht="14" x14ac:dyDescent="0.45">
      <c r="A248" s="52"/>
      <c r="B248" s="53"/>
      <c r="C248" s="53" t="s">
        <v>1259</v>
      </c>
      <c r="D248" s="34" t="s">
        <v>1258</v>
      </c>
      <c r="E248" s="10">
        <f>Source!CA135</f>
        <v>65</v>
      </c>
      <c r="F248" s="56"/>
      <c r="G248" s="36"/>
      <c r="H248" s="37">
        <f>SUM(U241:U250)</f>
        <v>34.130000000000003</v>
      </c>
      <c r="I248" s="39"/>
      <c r="J248" s="33">
        <f>Source!AU135</f>
        <v>65</v>
      </c>
      <c r="K248" s="37">
        <f>SUM(V241:V250)</f>
        <v>970.34</v>
      </c>
      <c r="L248" s="38"/>
    </row>
    <row r="249" spans="1:26" ht="14" x14ac:dyDescent="0.45">
      <c r="A249" s="52"/>
      <c r="B249" s="53"/>
      <c r="C249" s="53" t="s">
        <v>1260</v>
      </c>
      <c r="D249" s="34" t="s">
        <v>1261</v>
      </c>
      <c r="E249" s="10">
        <f>Source!AQ135</f>
        <v>18.39</v>
      </c>
      <c r="F249" s="35"/>
      <c r="G249" s="36" t="str">
        <f>Source!DI135</f>
        <v/>
      </c>
      <c r="H249" s="37"/>
      <c r="I249" s="36"/>
      <c r="J249" s="36"/>
      <c r="K249" s="37"/>
      <c r="L249" s="40">
        <f>Source!U135</f>
        <v>5.5170000000000003</v>
      </c>
    </row>
    <row r="250" spans="1:26" ht="14" x14ac:dyDescent="0.45">
      <c r="A250" s="54" t="str">
        <f>Source!E136</f>
        <v>19,1</v>
      </c>
      <c r="B250" s="55" t="str">
        <f>Source!F136</f>
        <v>509-1845</v>
      </c>
      <c r="C250" s="55" t="str">
        <f>Source!G136</f>
        <v>Кабель-канал (короб) "Legrand" 50х100 мм</v>
      </c>
      <c r="D250" s="42" t="str">
        <f>Source!H136</f>
        <v>100 м</v>
      </c>
      <c r="E250" s="43">
        <f>Source!I136</f>
        <v>0.3</v>
      </c>
      <c r="F250" s="44">
        <f>Source!AL136+Source!AM136+Source!AO136</f>
        <v>7275</v>
      </c>
      <c r="G250" s="45" t="s">
        <v>3</v>
      </c>
      <c r="H250" s="46">
        <f>ROUND(Source!AC136*Source!I136, 2)+ROUND(Source!AD136*Source!I136, 2)+ROUND(Source!AF136*Source!I136, 2)</f>
        <v>2182.5</v>
      </c>
      <c r="I250" s="47"/>
      <c r="J250" s="47">
        <f>IF(Source!BC136&lt;&gt; 0, Source!BC136, 1)</f>
        <v>3.26</v>
      </c>
      <c r="K250" s="46">
        <f>Source!O136</f>
        <v>7114.95</v>
      </c>
      <c r="L250" s="48"/>
      <c r="S250">
        <f>ROUND((Source!FX136/100)*((ROUND(Source!AF136*Source!I136, 2)+ROUND(Source!AE136*Source!I136, 2))), 2)</f>
        <v>0</v>
      </c>
      <c r="T250">
        <f>Source!X136</f>
        <v>0</v>
      </c>
      <c r="U250">
        <f>ROUND((Source!FY136/100)*((ROUND(Source!AF136*Source!I136, 2)+ROUND(Source!AE136*Source!I136, 2))), 2)</f>
        <v>0</v>
      </c>
      <c r="V250">
        <f>Source!Y136</f>
        <v>0</v>
      </c>
      <c r="W250">
        <f>IF(Source!BI136&lt;=1,H250, 0)</f>
        <v>0</v>
      </c>
      <c r="X250">
        <f>IF(Source!BI136=2,H250, 0)</f>
        <v>2182.5</v>
      </c>
      <c r="Y250">
        <f>IF(Source!BI136=3,H250, 0)</f>
        <v>0</v>
      </c>
      <c r="Z250">
        <f>IF(Source!BI136=4,H250, 0)</f>
        <v>0</v>
      </c>
    </row>
    <row r="251" spans="1:26" ht="13.7" x14ac:dyDescent="0.4">
      <c r="G251" s="62">
        <f>H243+H244+H246+H247+H248+SUM(H250:H250)</f>
        <v>2350.4499999999998</v>
      </c>
      <c r="H251" s="62"/>
      <c r="J251" s="62">
        <f>K243+K244+K246+K247+K248+SUM(K250:K250)</f>
        <v>11161.84</v>
      </c>
      <c r="K251" s="62"/>
      <c r="L251" s="49">
        <f>Source!U135</f>
        <v>5.5170000000000003</v>
      </c>
      <c r="O251" s="27">
        <f>G251</f>
        <v>2350.4499999999998</v>
      </c>
      <c r="P251" s="27">
        <f>J251</f>
        <v>11161.84</v>
      </c>
      <c r="Q251" s="27">
        <f>L251</f>
        <v>5.5170000000000003</v>
      </c>
      <c r="W251">
        <f>IF(Source!BI135&lt;=1,H243+H244+H246+H247+H248, 0)</f>
        <v>0</v>
      </c>
      <c r="X251">
        <f>IF(Source!BI135=2,H243+H244+H246+H247+H248, 0)</f>
        <v>167.95</v>
      </c>
      <c r="Y251">
        <f>IF(Source!BI135=3,H243+H244+H246+H247+H248, 0)</f>
        <v>0</v>
      </c>
      <c r="Z251">
        <f>IF(Source!BI135=4,H243+H244+H246+H247+H248, 0)</f>
        <v>0</v>
      </c>
    </row>
    <row r="252" spans="1:26" ht="27.35" x14ac:dyDescent="0.45">
      <c r="A252" s="52" t="str">
        <f>Source!E137</f>
        <v>20</v>
      </c>
      <c r="B252" s="53" t="str">
        <f>Source!F137</f>
        <v>503-0606</v>
      </c>
      <c r="C252" s="53" t="str">
        <f>Source!G137</f>
        <v>Коробка для установки розеток и выключателей скрытой проводки</v>
      </c>
      <c r="D252" s="34" t="str">
        <f>Source!H137</f>
        <v>1000 шт.</v>
      </c>
      <c r="E252" s="10">
        <f>Source!I137</f>
        <v>8.6999999999999994E-2</v>
      </c>
      <c r="F252" s="35">
        <f>Source!AL137</f>
        <v>1998.42</v>
      </c>
      <c r="G252" s="36" t="str">
        <f>Source!DD137</f>
        <v/>
      </c>
      <c r="H252" s="37">
        <f>ROUND(Source!AC137*Source!I137, 2)</f>
        <v>173.86</v>
      </c>
      <c r="I252" s="36" t="str">
        <f>Source!BO137</f>
        <v>503-0606</v>
      </c>
      <c r="J252" s="36">
        <f>IF(Source!BC137&lt;&gt; 0, Source!BC137, 1)</f>
        <v>2.11</v>
      </c>
      <c r="K252" s="37">
        <f>Source!P137</f>
        <v>366.85</v>
      </c>
      <c r="L252" s="38"/>
      <c r="S252">
        <f>ROUND((Source!FX137/100)*((ROUND(Source!AF137*Source!I137, 2)+ROUND(Source!AE137*Source!I137, 2))), 2)</f>
        <v>0</v>
      </c>
      <c r="T252">
        <f>Source!X137</f>
        <v>0</v>
      </c>
      <c r="U252">
        <f>ROUND((Source!FY137/100)*((ROUND(Source!AF137*Source!I137, 2)+ROUND(Source!AE137*Source!I137, 2))), 2)</f>
        <v>0</v>
      </c>
      <c r="V252">
        <f>Source!Y137</f>
        <v>0</v>
      </c>
    </row>
    <row r="253" spans="1:26" x14ac:dyDescent="0.4">
      <c r="A253" s="29"/>
      <c r="B253" s="29"/>
      <c r="C253" s="30" t="str">
        <f>"Объем: "&amp;Source!I137&amp;"=(87)/"&amp;"1000"</f>
        <v>Объем: 0,087=(87)/1000</v>
      </c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26" ht="13.7" x14ac:dyDescent="0.4">
      <c r="G254" s="62">
        <f>H252</f>
        <v>173.86</v>
      </c>
      <c r="H254" s="62"/>
      <c r="J254" s="62">
        <f>K252</f>
        <v>366.85</v>
      </c>
      <c r="K254" s="62"/>
      <c r="L254" s="49">
        <f>Source!U137</f>
        <v>0</v>
      </c>
      <c r="O254" s="27">
        <f>G254</f>
        <v>173.86</v>
      </c>
      <c r="P254" s="27">
        <f>J254</f>
        <v>366.85</v>
      </c>
      <c r="Q254" s="27">
        <f>L254</f>
        <v>0</v>
      </c>
      <c r="W254">
        <f>IF(Source!BI137&lt;=1,H252, 0)</f>
        <v>0</v>
      </c>
      <c r="X254">
        <f>IF(Source!BI137=2,H252, 0)</f>
        <v>173.86</v>
      </c>
      <c r="Y254">
        <f>IF(Source!BI137=3,H252, 0)</f>
        <v>0</v>
      </c>
      <c r="Z254">
        <f>IF(Source!BI137=4,H252, 0)</f>
        <v>0</v>
      </c>
    </row>
    <row r="255" spans="1:26" ht="27.35" x14ac:dyDescent="0.45">
      <c r="A255" s="52" t="str">
        <f>Source!E138</f>
        <v>21</v>
      </c>
      <c r="B255" s="53" t="str">
        <f>Source!F138</f>
        <v>м08-02-390-1</v>
      </c>
      <c r="C255" s="53" t="str">
        <f>Source!G138</f>
        <v>Короба пластмассовые шириной до 40 мм</v>
      </c>
      <c r="D255" s="34" t="str">
        <f>Source!H138</f>
        <v>100 м</v>
      </c>
      <c r="E255" s="10">
        <f>Source!I138</f>
        <v>0.14000000000000001</v>
      </c>
      <c r="F255" s="35">
        <f>Source!AL138+Source!AM138+Source!AO138</f>
        <v>237.45</v>
      </c>
      <c r="G255" s="36"/>
      <c r="H255" s="37"/>
      <c r="I255" s="36" t="str">
        <f>Source!BO138</f>
        <v>м08-02-390-1</v>
      </c>
      <c r="J255" s="36"/>
      <c r="K255" s="37"/>
      <c r="L255" s="38"/>
      <c r="S255">
        <f>ROUND((Source!FX138/100)*((ROUND(Source!AF138*Source!I138, 2)+ROUND(Source!AE138*Source!I138, 2))), 2)</f>
        <v>20.62</v>
      </c>
      <c r="T255">
        <f>Source!X138</f>
        <v>586.30999999999995</v>
      </c>
      <c r="U255">
        <f>ROUND((Source!FY138/100)*((ROUND(Source!AF138*Source!I138, 2)+ROUND(Source!AE138*Source!I138, 2))), 2)</f>
        <v>14.11</v>
      </c>
      <c r="V255">
        <f>Source!Y138</f>
        <v>401.16</v>
      </c>
    </row>
    <row r="256" spans="1:26" x14ac:dyDescent="0.4">
      <c r="C256" s="26" t="str">
        <f>"Объем: "&amp;Source!I138&amp;"=(14)/"&amp;"100"</f>
        <v>Объем: 0,14=(14)/100</v>
      </c>
    </row>
    <row r="257" spans="1:26" ht="14" x14ac:dyDescent="0.45">
      <c r="A257" s="52"/>
      <c r="B257" s="53"/>
      <c r="C257" s="53" t="s">
        <v>1255</v>
      </c>
      <c r="D257" s="34"/>
      <c r="E257" s="10"/>
      <c r="F257" s="35">
        <f>Source!AO138</f>
        <v>154.91999999999999</v>
      </c>
      <c r="G257" s="36" t="str">
        <f>Source!DG138</f>
        <v/>
      </c>
      <c r="H257" s="37">
        <f>ROUND(Source!AF138*Source!I138, 2)</f>
        <v>21.69</v>
      </c>
      <c r="I257" s="36"/>
      <c r="J257" s="36">
        <f>IF(Source!BA138&lt;&gt; 0, Source!BA138, 1)</f>
        <v>28.43</v>
      </c>
      <c r="K257" s="37">
        <f>Source!S138</f>
        <v>616.61</v>
      </c>
      <c r="L257" s="38"/>
      <c r="R257">
        <f>H257</f>
        <v>21.69</v>
      </c>
    </row>
    <row r="258" spans="1:26" ht="14" x14ac:dyDescent="0.45">
      <c r="A258" s="52"/>
      <c r="B258" s="53"/>
      <c r="C258" s="53" t="s">
        <v>169</v>
      </c>
      <c r="D258" s="34"/>
      <c r="E258" s="10"/>
      <c r="F258" s="35">
        <f>Source!AM138</f>
        <v>31.2</v>
      </c>
      <c r="G258" s="36" t="str">
        <f>Source!DE138</f>
        <v/>
      </c>
      <c r="H258" s="37">
        <f>ROUND(Source!AD138*Source!I138, 2)</f>
        <v>4.37</v>
      </c>
      <c r="I258" s="36"/>
      <c r="J258" s="36">
        <f>IF(Source!BB138&lt;&gt; 0, Source!BB138, 1)</f>
        <v>8.76</v>
      </c>
      <c r="K258" s="37">
        <f>Source!Q138</f>
        <v>38.26</v>
      </c>
      <c r="L258" s="38"/>
    </row>
    <row r="259" spans="1:26" ht="14" x14ac:dyDescent="0.45">
      <c r="A259" s="52"/>
      <c r="B259" s="53"/>
      <c r="C259" s="53" t="s">
        <v>1264</v>
      </c>
      <c r="D259" s="34"/>
      <c r="E259" s="10"/>
      <c r="F259" s="35">
        <f>Source!AN138</f>
        <v>0.14000000000000001</v>
      </c>
      <c r="G259" s="36" t="str">
        <f>Source!DF138</f>
        <v/>
      </c>
      <c r="H259" s="51">
        <f>ROUND(Source!AE138*Source!I138, 2)</f>
        <v>0.02</v>
      </c>
      <c r="I259" s="36"/>
      <c r="J259" s="36">
        <f>IF(Source!BS138&lt;&gt; 0, Source!BS138, 1)</f>
        <v>28.43</v>
      </c>
      <c r="K259" s="51">
        <f>Source!R138</f>
        <v>0.56000000000000005</v>
      </c>
      <c r="L259" s="38"/>
      <c r="R259">
        <f>H259</f>
        <v>0.02</v>
      </c>
    </row>
    <row r="260" spans="1:26" ht="14" x14ac:dyDescent="0.45">
      <c r="A260" s="52"/>
      <c r="B260" s="53"/>
      <c r="C260" s="53" t="s">
        <v>1256</v>
      </c>
      <c r="D260" s="34"/>
      <c r="E260" s="10"/>
      <c r="F260" s="35">
        <f>Source!AL138</f>
        <v>51.33</v>
      </c>
      <c r="G260" s="36" t="str">
        <f>Source!DD138</f>
        <v/>
      </c>
      <c r="H260" s="37">
        <f>ROUND(Source!AC138*Source!I138, 2)</f>
        <v>7.19</v>
      </c>
      <c r="I260" s="36"/>
      <c r="J260" s="36">
        <f>IF(Source!BC138&lt;&gt; 0, Source!BC138, 1)</f>
        <v>4.25</v>
      </c>
      <c r="K260" s="37">
        <f>Source!P138</f>
        <v>30.54</v>
      </c>
      <c r="L260" s="38"/>
    </row>
    <row r="261" spans="1:26" ht="14" x14ac:dyDescent="0.45">
      <c r="A261" s="52"/>
      <c r="B261" s="53"/>
      <c r="C261" s="53" t="s">
        <v>1257</v>
      </c>
      <c r="D261" s="34" t="s">
        <v>1258</v>
      </c>
      <c r="E261" s="10">
        <f>Source!BZ138</f>
        <v>95</v>
      </c>
      <c r="F261" s="56"/>
      <c r="G261" s="36"/>
      <c r="H261" s="37">
        <f>SUM(S255:S264)</f>
        <v>20.62</v>
      </c>
      <c r="I261" s="39"/>
      <c r="J261" s="33">
        <f>Source!AT138</f>
        <v>95</v>
      </c>
      <c r="K261" s="37">
        <f>SUM(T255:T264)</f>
        <v>586.30999999999995</v>
      </c>
      <c r="L261" s="38"/>
    </row>
    <row r="262" spans="1:26" ht="14" x14ac:dyDescent="0.45">
      <c r="A262" s="52"/>
      <c r="B262" s="53"/>
      <c r="C262" s="53" t="s">
        <v>1259</v>
      </c>
      <c r="D262" s="34" t="s">
        <v>1258</v>
      </c>
      <c r="E262" s="10">
        <f>Source!CA138</f>
        <v>65</v>
      </c>
      <c r="F262" s="56"/>
      <c r="G262" s="36"/>
      <c r="H262" s="37">
        <f>SUM(U255:U264)</f>
        <v>14.11</v>
      </c>
      <c r="I262" s="39"/>
      <c r="J262" s="33">
        <f>Source!AU138</f>
        <v>65</v>
      </c>
      <c r="K262" s="37">
        <f>SUM(V255:V264)</f>
        <v>401.16</v>
      </c>
      <c r="L262" s="38"/>
    </row>
    <row r="263" spans="1:26" ht="14" x14ac:dyDescent="0.45">
      <c r="A263" s="52"/>
      <c r="B263" s="53"/>
      <c r="C263" s="53" t="s">
        <v>1260</v>
      </c>
      <c r="D263" s="34" t="s">
        <v>1261</v>
      </c>
      <c r="E263" s="10">
        <f>Source!AQ138</f>
        <v>16.29</v>
      </c>
      <c r="F263" s="35"/>
      <c r="G263" s="36" t="str">
        <f>Source!DI138</f>
        <v/>
      </c>
      <c r="H263" s="37"/>
      <c r="I263" s="36"/>
      <c r="J263" s="36"/>
      <c r="K263" s="37"/>
      <c r="L263" s="40">
        <f>Source!U138</f>
        <v>2.2806000000000002</v>
      </c>
    </row>
    <row r="264" spans="1:26" ht="14" x14ac:dyDescent="0.45">
      <c r="A264" s="54" t="str">
        <f>Source!E139</f>
        <v>21,1</v>
      </c>
      <c r="B264" s="55" t="str">
        <f>Source!F139</f>
        <v>509-1841</v>
      </c>
      <c r="C264" s="55" t="str">
        <f>Source!G139</f>
        <v>Кабель-канал (короб) "Legrand" 20х12,5 мм</v>
      </c>
      <c r="D264" s="42" t="str">
        <f>Source!H139</f>
        <v>100 м</v>
      </c>
      <c r="E264" s="43">
        <f>Source!I139</f>
        <v>0.14000000000000001</v>
      </c>
      <c r="F264" s="44">
        <f>Source!AL139+Source!AM139+Source!AO139</f>
        <v>727.01</v>
      </c>
      <c r="G264" s="45" t="s">
        <v>3</v>
      </c>
      <c r="H264" s="46">
        <f>ROUND(Source!AC139*Source!I139, 2)+ROUND(Source!AD139*Source!I139, 2)+ROUND(Source!AF139*Source!I139, 2)</f>
        <v>101.78</v>
      </c>
      <c r="I264" s="47"/>
      <c r="J264" s="47">
        <f>IF(Source!BC139&lt;&gt; 0, Source!BC139, 1)</f>
        <v>7.94</v>
      </c>
      <c r="K264" s="46">
        <f>Source!O139</f>
        <v>808.14</v>
      </c>
      <c r="L264" s="48"/>
      <c r="S264">
        <f>ROUND((Source!FX139/100)*((ROUND(Source!AF139*Source!I139, 2)+ROUND(Source!AE139*Source!I139, 2))), 2)</f>
        <v>0</v>
      </c>
      <c r="T264">
        <f>Source!X139</f>
        <v>0</v>
      </c>
      <c r="U264">
        <f>ROUND((Source!FY139/100)*((ROUND(Source!AF139*Source!I139, 2)+ROUND(Source!AE139*Source!I139, 2))), 2)</f>
        <v>0</v>
      </c>
      <c r="V264">
        <f>Source!Y139</f>
        <v>0</v>
      </c>
      <c r="W264">
        <f>IF(Source!BI139&lt;=1,H264, 0)</f>
        <v>0</v>
      </c>
      <c r="X264">
        <f>IF(Source!BI139=2,H264, 0)</f>
        <v>101.78</v>
      </c>
      <c r="Y264">
        <f>IF(Source!BI139=3,H264, 0)</f>
        <v>0</v>
      </c>
      <c r="Z264">
        <f>IF(Source!BI139=4,H264, 0)</f>
        <v>0</v>
      </c>
    </row>
    <row r="265" spans="1:26" ht="13.7" x14ac:dyDescent="0.4">
      <c r="G265" s="62">
        <f>H257+H258+H260+H261+H262+SUM(H264:H264)</f>
        <v>169.76</v>
      </c>
      <c r="H265" s="62"/>
      <c r="J265" s="62">
        <f>K257+K258+K260+K261+K262+SUM(K264:K264)</f>
        <v>2481.02</v>
      </c>
      <c r="K265" s="62"/>
      <c r="L265" s="49">
        <f>Source!U138</f>
        <v>2.2806000000000002</v>
      </c>
      <c r="O265" s="27">
        <f>G265</f>
        <v>169.76</v>
      </c>
      <c r="P265" s="27">
        <f>J265</f>
        <v>2481.02</v>
      </c>
      <c r="Q265" s="27">
        <f>L265</f>
        <v>2.2806000000000002</v>
      </c>
      <c r="W265">
        <f>IF(Source!BI138&lt;=1,H257+H258+H260+H261+H262, 0)</f>
        <v>0</v>
      </c>
      <c r="X265">
        <f>IF(Source!BI138=2,H257+H258+H260+H261+H262, 0)</f>
        <v>67.98</v>
      </c>
      <c r="Y265">
        <f>IF(Source!BI138=3,H257+H258+H260+H261+H262, 0)</f>
        <v>0</v>
      </c>
      <c r="Z265">
        <f>IF(Source!BI138=4,H257+H258+H260+H261+H262, 0)</f>
        <v>0</v>
      </c>
    </row>
    <row r="266" spans="1:26" ht="41" x14ac:dyDescent="0.45">
      <c r="A266" s="52" t="str">
        <f>Source!E140</f>
        <v>22</v>
      </c>
      <c r="B266" s="53" t="str">
        <f>Source!F140</f>
        <v>м08-02-409-1</v>
      </c>
      <c r="C266" s="53" t="str">
        <f>Source!G140</f>
        <v>Труба винипластовая по установленным конструкциям, по стенам и колоннам с креплением скобами, диаметр до 25 мм</v>
      </c>
      <c r="D266" s="34" t="str">
        <f>Source!H140</f>
        <v>100 м</v>
      </c>
      <c r="E266" s="10">
        <f>Source!I140</f>
        <v>1.8</v>
      </c>
      <c r="F266" s="35">
        <f>Source!AL140+Source!AM140+Source!AO140</f>
        <v>248.60999999999999</v>
      </c>
      <c r="G266" s="36"/>
      <c r="H266" s="37"/>
      <c r="I266" s="36" t="str">
        <f>Source!BO140</f>
        <v>м08-02-409-1</v>
      </c>
      <c r="J266" s="36"/>
      <c r="K266" s="37"/>
      <c r="L266" s="38"/>
      <c r="S266">
        <f>ROUND((Source!FX140/100)*((ROUND(Source!AF140*Source!I140, 2)+ROUND(Source!AE140*Source!I140, 2))), 2)</f>
        <v>308.14</v>
      </c>
      <c r="T266">
        <f>Source!X140</f>
        <v>8760.4699999999993</v>
      </c>
      <c r="U266">
        <f>ROUND((Source!FY140/100)*((ROUND(Source!AF140*Source!I140, 2)+ROUND(Source!AE140*Source!I140, 2))), 2)</f>
        <v>210.83</v>
      </c>
      <c r="V266">
        <f>Source!Y140</f>
        <v>5994.01</v>
      </c>
    </row>
    <row r="267" spans="1:26" x14ac:dyDescent="0.4">
      <c r="C267" s="26" t="str">
        <f>"Объем: "&amp;Source!I140&amp;"=(180)/"&amp;"100"</f>
        <v>Объем: 1,8=(180)/100</v>
      </c>
    </row>
    <row r="268" spans="1:26" ht="14" x14ac:dyDescent="0.45">
      <c r="A268" s="52"/>
      <c r="B268" s="53"/>
      <c r="C268" s="53" t="s">
        <v>1255</v>
      </c>
      <c r="D268" s="34"/>
      <c r="E268" s="10"/>
      <c r="F268" s="35">
        <f>Source!AO140</f>
        <v>178.98</v>
      </c>
      <c r="G268" s="36" t="str">
        <f>Source!DG140</f>
        <v/>
      </c>
      <c r="H268" s="37">
        <f>ROUND(Source!AF140*Source!I140, 2)</f>
        <v>322.16000000000003</v>
      </c>
      <c r="I268" s="36"/>
      <c r="J268" s="36">
        <f>IF(Source!BA140&lt;&gt; 0, Source!BA140, 1)</f>
        <v>28.43</v>
      </c>
      <c r="K268" s="37">
        <f>Source!S140</f>
        <v>9159.1200000000008</v>
      </c>
      <c r="L268" s="38"/>
      <c r="R268">
        <f>H268</f>
        <v>322.16000000000003</v>
      </c>
    </row>
    <row r="269" spans="1:26" ht="14" x14ac:dyDescent="0.45">
      <c r="A269" s="52"/>
      <c r="B269" s="53"/>
      <c r="C269" s="53" t="s">
        <v>169</v>
      </c>
      <c r="D269" s="34"/>
      <c r="E269" s="10"/>
      <c r="F269" s="35">
        <f>Source!AM140</f>
        <v>45.51</v>
      </c>
      <c r="G269" s="36" t="str">
        <f>Source!DE140</f>
        <v/>
      </c>
      <c r="H269" s="37">
        <f>ROUND(Source!AD140*Source!I140, 2)</f>
        <v>81.92</v>
      </c>
      <c r="I269" s="36"/>
      <c r="J269" s="36">
        <f>IF(Source!BB140&lt;&gt; 0, Source!BB140, 1)</f>
        <v>9.08</v>
      </c>
      <c r="K269" s="37">
        <f>Source!Q140</f>
        <v>743.82</v>
      </c>
      <c r="L269" s="38"/>
    </row>
    <row r="270" spans="1:26" ht="14" x14ac:dyDescent="0.45">
      <c r="A270" s="52"/>
      <c r="B270" s="53"/>
      <c r="C270" s="53" t="s">
        <v>1264</v>
      </c>
      <c r="D270" s="34"/>
      <c r="E270" s="10"/>
      <c r="F270" s="35">
        <f>Source!AN140</f>
        <v>1.22</v>
      </c>
      <c r="G270" s="36" t="str">
        <f>Source!DF140</f>
        <v/>
      </c>
      <c r="H270" s="51">
        <f>ROUND(Source!AE140*Source!I140, 2)</f>
        <v>2.2000000000000002</v>
      </c>
      <c r="I270" s="36"/>
      <c r="J270" s="36">
        <f>IF(Source!BS140&lt;&gt; 0, Source!BS140, 1)</f>
        <v>28.43</v>
      </c>
      <c r="K270" s="51">
        <f>Source!R140</f>
        <v>62.43</v>
      </c>
      <c r="L270" s="38"/>
      <c r="R270">
        <f>H270</f>
        <v>2.2000000000000002</v>
      </c>
    </row>
    <row r="271" spans="1:26" ht="14" x14ac:dyDescent="0.45">
      <c r="A271" s="52"/>
      <c r="B271" s="53"/>
      <c r="C271" s="53" t="s">
        <v>1256</v>
      </c>
      <c r="D271" s="34"/>
      <c r="E271" s="10"/>
      <c r="F271" s="35">
        <f>Source!AL140</f>
        <v>24.12</v>
      </c>
      <c r="G271" s="36" t="str">
        <f>Source!DD140</f>
        <v/>
      </c>
      <c r="H271" s="37">
        <f>ROUND(Source!AC140*Source!I140, 2)</f>
        <v>43.42</v>
      </c>
      <c r="I271" s="36"/>
      <c r="J271" s="36">
        <f>IF(Source!BC140&lt;&gt; 0, Source!BC140, 1)</f>
        <v>8.49</v>
      </c>
      <c r="K271" s="37">
        <f>Source!P140</f>
        <v>368.6</v>
      </c>
      <c r="L271" s="38"/>
    </row>
    <row r="272" spans="1:26" ht="14" x14ac:dyDescent="0.45">
      <c r="A272" s="52"/>
      <c r="B272" s="53"/>
      <c r="C272" s="53" t="s">
        <v>1257</v>
      </c>
      <c r="D272" s="34" t="s">
        <v>1258</v>
      </c>
      <c r="E272" s="10">
        <f>Source!BZ140</f>
        <v>95</v>
      </c>
      <c r="F272" s="56"/>
      <c r="G272" s="36"/>
      <c r="H272" s="37">
        <f>SUM(S266:S276)</f>
        <v>308.14</v>
      </c>
      <c r="I272" s="39"/>
      <c r="J272" s="33">
        <f>Source!AT140</f>
        <v>95</v>
      </c>
      <c r="K272" s="37">
        <f>SUM(T266:T276)</f>
        <v>8760.4699999999993</v>
      </c>
      <c r="L272" s="38"/>
    </row>
    <row r="273" spans="1:26" ht="14" x14ac:dyDescent="0.45">
      <c r="A273" s="52"/>
      <c r="B273" s="53"/>
      <c r="C273" s="53" t="s">
        <v>1259</v>
      </c>
      <c r="D273" s="34" t="s">
        <v>1258</v>
      </c>
      <c r="E273" s="10">
        <f>Source!CA140</f>
        <v>65</v>
      </c>
      <c r="F273" s="56"/>
      <c r="G273" s="36"/>
      <c r="H273" s="37">
        <f>SUM(U266:U276)</f>
        <v>210.83</v>
      </c>
      <c r="I273" s="39"/>
      <c r="J273" s="33">
        <f>Source!AU140</f>
        <v>65</v>
      </c>
      <c r="K273" s="37">
        <f>SUM(V266:V276)</f>
        <v>5994.01</v>
      </c>
      <c r="L273" s="38"/>
    </row>
    <row r="274" spans="1:26" ht="14" x14ac:dyDescent="0.45">
      <c r="A274" s="52"/>
      <c r="B274" s="53"/>
      <c r="C274" s="53" t="s">
        <v>1260</v>
      </c>
      <c r="D274" s="34" t="s">
        <v>1261</v>
      </c>
      <c r="E274" s="10">
        <f>Source!AQ140</f>
        <v>19.04</v>
      </c>
      <c r="F274" s="35"/>
      <c r="G274" s="36" t="str">
        <f>Source!DI140</f>
        <v/>
      </c>
      <c r="H274" s="37"/>
      <c r="I274" s="36"/>
      <c r="J274" s="36"/>
      <c r="K274" s="37"/>
      <c r="L274" s="40">
        <f>Source!U140</f>
        <v>34.271999999999998</v>
      </c>
    </row>
    <row r="275" spans="1:26" ht="41" x14ac:dyDescent="0.45">
      <c r="A275" s="52" t="str">
        <f>Source!E141</f>
        <v>22,1</v>
      </c>
      <c r="B275" s="53" t="str">
        <f>Source!F141</f>
        <v>103-2412</v>
      </c>
      <c r="C275" s="53" t="str">
        <f>Source!G141</f>
        <v>Трубы гибкие гофрированные легкие из самозатухающего ПВХ (IP55) серии FL, с зондом, диаметром 16 мм</v>
      </c>
      <c r="D275" s="34" t="str">
        <f>Source!H141</f>
        <v>10 м</v>
      </c>
      <c r="E275" s="10">
        <f>Source!I141</f>
        <v>18.36</v>
      </c>
      <c r="F275" s="35">
        <f>Source!AL141+Source!AM141+Source!AO141</f>
        <v>16.82</v>
      </c>
      <c r="G275" s="41" t="s">
        <v>3</v>
      </c>
      <c r="H275" s="37">
        <f>ROUND(Source!AC141*Source!I141, 2)+ROUND(Source!AD141*Source!I141, 2)+ROUND(Source!AF141*Source!I141, 2)</f>
        <v>308.82</v>
      </c>
      <c r="I275" s="36"/>
      <c r="J275" s="36">
        <f>IF(Source!BC141&lt;&gt; 0, Source!BC141, 1)</f>
        <v>3.32</v>
      </c>
      <c r="K275" s="37">
        <f>Source!O141</f>
        <v>1025.27</v>
      </c>
      <c r="L275" s="38"/>
      <c r="S275">
        <f>ROUND((Source!FX141/100)*((ROUND(Source!AF141*Source!I141, 2)+ROUND(Source!AE141*Source!I141, 2))), 2)</f>
        <v>0</v>
      </c>
      <c r="T275">
        <f>Source!X141</f>
        <v>0</v>
      </c>
      <c r="U275">
        <f>ROUND((Source!FY141/100)*((ROUND(Source!AF141*Source!I141, 2)+ROUND(Source!AE141*Source!I141, 2))), 2)</f>
        <v>0</v>
      </c>
      <c r="V275">
        <f>Source!Y141</f>
        <v>0</v>
      </c>
      <c r="W275">
        <f>IF(Source!BI141&lt;=1,H275, 0)</f>
        <v>308.82</v>
      </c>
      <c r="X275">
        <f>IF(Source!BI141=2,H275, 0)</f>
        <v>0</v>
      </c>
      <c r="Y275">
        <f>IF(Source!BI141=3,H275, 0)</f>
        <v>0</v>
      </c>
      <c r="Z275">
        <f>IF(Source!BI141=4,H275, 0)</f>
        <v>0</v>
      </c>
    </row>
    <row r="276" spans="1:26" ht="27.35" x14ac:dyDescent="0.45">
      <c r="A276" s="54" t="str">
        <f>Source!E142</f>
        <v>22,2</v>
      </c>
      <c r="B276" s="55" t="str">
        <f>Source!F142</f>
        <v>103-1177</v>
      </c>
      <c r="C276" s="55" t="str">
        <f>Source!G142</f>
        <v>Клипса для крепежа гофротрубы, диаметром 16 мм</v>
      </c>
      <c r="D276" s="42" t="str">
        <f>Source!H142</f>
        <v>10 шт.</v>
      </c>
      <c r="E276" s="43">
        <f>Source!I142</f>
        <v>18</v>
      </c>
      <c r="F276" s="44">
        <f>Source!AL142+Source!AM142+Source!AO142</f>
        <v>1.9</v>
      </c>
      <c r="G276" s="45" t="s">
        <v>3</v>
      </c>
      <c r="H276" s="46">
        <f>ROUND(Source!AC142*Source!I142, 2)+ROUND(Source!AD142*Source!I142, 2)+ROUND(Source!AF142*Source!I142, 2)</f>
        <v>34.200000000000003</v>
      </c>
      <c r="I276" s="47"/>
      <c r="J276" s="47">
        <f>IF(Source!BC142&lt;&gt; 0, Source!BC142, 1)</f>
        <v>13.96</v>
      </c>
      <c r="K276" s="46">
        <f>Source!O142</f>
        <v>477.43</v>
      </c>
      <c r="L276" s="48"/>
      <c r="S276">
        <f>ROUND((Source!FX142/100)*((ROUND(Source!AF142*Source!I142, 2)+ROUND(Source!AE142*Source!I142, 2))), 2)</f>
        <v>0</v>
      </c>
      <c r="T276">
        <f>Source!X142</f>
        <v>0</v>
      </c>
      <c r="U276">
        <f>ROUND((Source!FY142/100)*((ROUND(Source!AF142*Source!I142, 2)+ROUND(Source!AE142*Source!I142, 2))), 2)</f>
        <v>0</v>
      </c>
      <c r="V276">
        <f>Source!Y142</f>
        <v>0</v>
      </c>
      <c r="W276">
        <f>IF(Source!BI142&lt;=1,H276, 0)</f>
        <v>34.200000000000003</v>
      </c>
      <c r="X276">
        <f>IF(Source!BI142=2,H276, 0)</f>
        <v>0</v>
      </c>
      <c r="Y276">
        <f>IF(Source!BI142=3,H276, 0)</f>
        <v>0</v>
      </c>
      <c r="Z276">
        <f>IF(Source!BI142=4,H276, 0)</f>
        <v>0</v>
      </c>
    </row>
    <row r="277" spans="1:26" ht="13.7" x14ac:dyDescent="0.4">
      <c r="G277" s="62">
        <f>H268+H269+H271+H272+H273+SUM(H275:H276)</f>
        <v>1309.4900000000002</v>
      </c>
      <c r="H277" s="62"/>
      <c r="J277" s="62">
        <f>K268+K269+K271+K272+K273+SUM(K275:K276)</f>
        <v>26528.720000000005</v>
      </c>
      <c r="K277" s="62"/>
      <c r="L277" s="49">
        <f>Source!U140</f>
        <v>34.271999999999998</v>
      </c>
      <c r="O277" s="27">
        <f>G277</f>
        <v>1309.4900000000002</v>
      </c>
      <c r="P277" s="27">
        <f>J277</f>
        <v>26528.720000000005</v>
      </c>
      <c r="Q277" s="27">
        <f>L277</f>
        <v>34.271999999999998</v>
      </c>
      <c r="W277">
        <f>IF(Source!BI140&lt;=1,H268+H269+H271+H272+H273, 0)</f>
        <v>0</v>
      </c>
      <c r="X277">
        <f>IF(Source!BI140=2,H268+H269+H271+H272+H273, 0)</f>
        <v>966.47000000000014</v>
      </c>
      <c r="Y277">
        <f>IF(Source!BI140=3,H268+H269+H271+H272+H273, 0)</f>
        <v>0</v>
      </c>
      <c r="Z277">
        <f>IF(Source!BI140=4,H268+H269+H271+H272+H273, 0)</f>
        <v>0</v>
      </c>
    </row>
    <row r="278" spans="1:26" ht="54.7" x14ac:dyDescent="0.45">
      <c r="A278" s="52" t="str">
        <f>Source!E143</f>
        <v>23</v>
      </c>
      <c r="B278" s="53" t="str">
        <f>Source!F143</f>
        <v>м08-02-412-2</v>
      </c>
      <c r="C278" s="53" t="str">
        <f>Source!G143</f>
        <v>Затягивание провода в проложенные трубы и металлические рукава первого одножильного или многожильного в общей оплетке, суммарное сечение до 6 мм2</v>
      </c>
      <c r="D278" s="34" t="str">
        <f>Source!H143</f>
        <v>100 м</v>
      </c>
      <c r="E278" s="10">
        <f>Source!I143</f>
        <v>1.8</v>
      </c>
      <c r="F278" s="35">
        <f>Source!AL143+Source!AM143+Source!AO143</f>
        <v>69.23</v>
      </c>
      <c r="G278" s="36"/>
      <c r="H278" s="37"/>
      <c r="I278" s="36" t="str">
        <f>Source!BO143</f>
        <v>м08-02-412-2</v>
      </c>
      <c r="J278" s="36"/>
      <c r="K278" s="37"/>
      <c r="L278" s="38"/>
      <c r="S278">
        <f>ROUND((Source!FX143/100)*((ROUND(Source!AF143*Source!I143, 2)+ROUND(Source!AE143*Source!I143, 2))), 2)</f>
        <v>87.12</v>
      </c>
      <c r="T278">
        <f>Source!X143</f>
        <v>2476.4699999999998</v>
      </c>
      <c r="U278">
        <f>ROUND((Source!FY143/100)*((ROUND(Source!AF143*Source!I143, 2)+ROUND(Source!AE143*Source!I143, 2))), 2)</f>
        <v>59.61</v>
      </c>
      <c r="V278">
        <f>Source!Y143</f>
        <v>1694.43</v>
      </c>
    </row>
    <row r="279" spans="1:26" x14ac:dyDescent="0.4">
      <c r="C279" s="26" t="str">
        <f>"Объем: "&amp;Source!I143&amp;"=(180)/"&amp;"100"</f>
        <v>Объем: 1,8=(180)/100</v>
      </c>
    </row>
    <row r="280" spans="1:26" ht="14" x14ac:dyDescent="0.45">
      <c r="A280" s="52"/>
      <c r="B280" s="53"/>
      <c r="C280" s="53" t="s">
        <v>1255</v>
      </c>
      <c r="D280" s="34"/>
      <c r="E280" s="10"/>
      <c r="F280" s="35">
        <f>Source!AO143</f>
        <v>50.67</v>
      </c>
      <c r="G280" s="36" t="str">
        <f>Source!DG143</f>
        <v/>
      </c>
      <c r="H280" s="37">
        <f>ROUND(Source!AF143*Source!I143, 2)</f>
        <v>91.21</v>
      </c>
      <c r="I280" s="36"/>
      <c r="J280" s="36">
        <f>IF(Source!BA143&lt;&gt; 0, Source!BA143, 1)</f>
        <v>28.43</v>
      </c>
      <c r="K280" s="37">
        <f>Source!S143</f>
        <v>2592.9899999999998</v>
      </c>
      <c r="L280" s="38"/>
      <c r="R280">
        <f>H280</f>
        <v>91.21</v>
      </c>
    </row>
    <row r="281" spans="1:26" ht="14" x14ac:dyDescent="0.45">
      <c r="A281" s="52"/>
      <c r="B281" s="53"/>
      <c r="C281" s="53" t="s">
        <v>169</v>
      </c>
      <c r="D281" s="34"/>
      <c r="E281" s="10"/>
      <c r="F281" s="35">
        <f>Source!AM143</f>
        <v>4.4400000000000004</v>
      </c>
      <c r="G281" s="36" t="str">
        <f>Source!DE143</f>
        <v/>
      </c>
      <c r="H281" s="37">
        <f>ROUND(Source!AD143*Source!I143, 2)</f>
        <v>7.99</v>
      </c>
      <c r="I281" s="36"/>
      <c r="J281" s="36">
        <f>IF(Source!BB143&lt;&gt; 0, Source!BB143, 1)</f>
        <v>8.39</v>
      </c>
      <c r="K281" s="37">
        <f>Source!Q143</f>
        <v>67.05</v>
      </c>
      <c r="L281" s="38"/>
    </row>
    <row r="282" spans="1:26" ht="14" x14ac:dyDescent="0.45">
      <c r="A282" s="52"/>
      <c r="B282" s="53"/>
      <c r="C282" s="53" t="s">
        <v>1264</v>
      </c>
      <c r="D282" s="34"/>
      <c r="E282" s="10"/>
      <c r="F282" s="35">
        <f>Source!AN143</f>
        <v>0.27</v>
      </c>
      <c r="G282" s="36" t="str">
        <f>Source!DF143</f>
        <v/>
      </c>
      <c r="H282" s="51">
        <f>ROUND(Source!AE143*Source!I143, 2)</f>
        <v>0.49</v>
      </c>
      <c r="I282" s="36"/>
      <c r="J282" s="36">
        <f>IF(Source!BS143&lt;&gt; 0, Source!BS143, 1)</f>
        <v>28.43</v>
      </c>
      <c r="K282" s="51">
        <f>Source!R143</f>
        <v>13.82</v>
      </c>
      <c r="L282" s="38"/>
      <c r="R282">
        <f>H282</f>
        <v>0.49</v>
      </c>
    </row>
    <row r="283" spans="1:26" ht="14" x14ac:dyDescent="0.45">
      <c r="A283" s="52"/>
      <c r="B283" s="53"/>
      <c r="C283" s="53" t="s">
        <v>1256</v>
      </c>
      <c r="D283" s="34"/>
      <c r="E283" s="10"/>
      <c r="F283" s="35">
        <f>Source!AL143</f>
        <v>14.12</v>
      </c>
      <c r="G283" s="36" t="str">
        <f>Source!DD143</f>
        <v/>
      </c>
      <c r="H283" s="37">
        <f>ROUND(Source!AC143*Source!I143, 2)</f>
        <v>25.42</v>
      </c>
      <c r="I283" s="36"/>
      <c r="J283" s="36">
        <f>IF(Source!BC143&lt;&gt; 0, Source!BC143, 1)</f>
        <v>6.3</v>
      </c>
      <c r="K283" s="37">
        <f>Source!P143</f>
        <v>160.12</v>
      </c>
      <c r="L283" s="38"/>
    </row>
    <row r="284" spans="1:26" ht="14" x14ac:dyDescent="0.45">
      <c r="A284" s="52"/>
      <c r="B284" s="53"/>
      <c r="C284" s="53" t="s">
        <v>1257</v>
      </c>
      <c r="D284" s="34" t="s">
        <v>1258</v>
      </c>
      <c r="E284" s="10">
        <f>Source!BZ143</f>
        <v>95</v>
      </c>
      <c r="F284" s="56"/>
      <c r="G284" s="36"/>
      <c r="H284" s="37">
        <f>SUM(S278:S286)</f>
        <v>87.12</v>
      </c>
      <c r="I284" s="39"/>
      <c r="J284" s="33">
        <f>Source!AT143</f>
        <v>95</v>
      </c>
      <c r="K284" s="37">
        <f>SUM(T278:T286)</f>
        <v>2476.4699999999998</v>
      </c>
      <c r="L284" s="38"/>
    </row>
    <row r="285" spans="1:26" ht="14" x14ac:dyDescent="0.45">
      <c r="A285" s="52"/>
      <c r="B285" s="53"/>
      <c r="C285" s="53" t="s">
        <v>1259</v>
      </c>
      <c r="D285" s="34" t="s">
        <v>1258</v>
      </c>
      <c r="E285" s="10">
        <f>Source!CA143</f>
        <v>65</v>
      </c>
      <c r="F285" s="56"/>
      <c r="G285" s="36"/>
      <c r="H285" s="37">
        <f>SUM(U278:U286)</f>
        <v>59.61</v>
      </c>
      <c r="I285" s="39"/>
      <c r="J285" s="33">
        <f>Source!AU143</f>
        <v>65</v>
      </c>
      <c r="K285" s="37">
        <f>SUM(V278:V286)</f>
        <v>1694.43</v>
      </c>
      <c r="L285" s="38"/>
    </row>
    <row r="286" spans="1:26" ht="14" x14ac:dyDescent="0.45">
      <c r="A286" s="54"/>
      <c r="B286" s="55"/>
      <c r="C286" s="55" t="s">
        <v>1260</v>
      </c>
      <c r="D286" s="42" t="s">
        <v>1261</v>
      </c>
      <c r="E286" s="43">
        <f>Source!AQ143</f>
        <v>5.39</v>
      </c>
      <c r="F286" s="44"/>
      <c r="G286" s="47" t="str">
        <f>Source!DI143</f>
        <v/>
      </c>
      <c r="H286" s="46"/>
      <c r="I286" s="47"/>
      <c r="J286" s="47"/>
      <c r="K286" s="46"/>
      <c r="L286" s="50">
        <f>Source!U143</f>
        <v>9.702</v>
      </c>
    </row>
    <row r="287" spans="1:26" ht="13.7" x14ac:dyDescent="0.4">
      <c r="G287" s="62">
        <f>H280+H281+H283+H284+H285</f>
        <v>271.35000000000002</v>
      </c>
      <c r="H287" s="62"/>
      <c r="J287" s="62">
        <f>K280+K281+K283+K284+K285</f>
        <v>6991.0599999999995</v>
      </c>
      <c r="K287" s="62"/>
      <c r="L287" s="49">
        <f>Source!U143</f>
        <v>9.702</v>
      </c>
      <c r="O287" s="27">
        <f>G287</f>
        <v>271.35000000000002</v>
      </c>
      <c r="P287" s="27">
        <f>J287</f>
        <v>6991.0599999999995</v>
      </c>
      <c r="Q287" s="27">
        <f>L287</f>
        <v>9.702</v>
      </c>
      <c r="W287">
        <f>IF(Source!BI143&lt;=1,H280+H281+H283+H284+H285, 0)</f>
        <v>0</v>
      </c>
      <c r="X287">
        <f>IF(Source!BI143=2,H280+H281+H283+H284+H285, 0)</f>
        <v>271.35000000000002</v>
      </c>
      <c r="Y287">
        <f>IF(Source!BI143=3,H280+H281+H283+H284+H285, 0)</f>
        <v>0</v>
      </c>
      <c r="Z287">
        <f>IF(Source!BI143=4,H280+H281+H283+H284+H285, 0)</f>
        <v>0</v>
      </c>
    </row>
    <row r="288" spans="1:26" ht="27.35" x14ac:dyDescent="0.45">
      <c r="A288" s="52" t="str">
        <f>Source!E144</f>
        <v>24</v>
      </c>
      <c r="B288" s="53" t="str">
        <f>Source!F144</f>
        <v>м08-02-399-1</v>
      </c>
      <c r="C288" s="53" t="str">
        <f>Source!G144</f>
        <v>Провод в коробах, сечением до 6 мм2</v>
      </c>
      <c r="D288" s="34" t="str">
        <f>Source!H144</f>
        <v>100 м</v>
      </c>
      <c r="E288" s="10">
        <f>Source!I144</f>
        <v>2.44</v>
      </c>
      <c r="F288" s="35">
        <f>Source!AL144+Source!AM144+Source!AO144</f>
        <v>41.59</v>
      </c>
      <c r="G288" s="36"/>
      <c r="H288" s="37"/>
      <c r="I288" s="36" t="str">
        <f>Source!BO144</f>
        <v>м08-02-399-1</v>
      </c>
      <c r="J288" s="36"/>
      <c r="K288" s="37"/>
      <c r="L288" s="38"/>
      <c r="S288">
        <f>ROUND((Source!FX144/100)*((ROUND(Source!AF144*Source!I144, 2)+ROUND(Source!AE144*Source!I144, 2))), 2)</f>
        <v>61.77</v>
      </c>
      <c r="T288">
        <f>Source!X144</f>
        <v>1756.26</v>
      </c>
      <c r="U288">
        <f>ROUND((Source!FY144/100)*((ROUND(Source!AF144*Source!I144, 2)+ROUND(Source!AE144*Source!I144, 2))), 2)</f>
        <v>42.26</v>
      </c>
      <c r="V288">
        <f>Source!Y144</f>
        <v>1201.6500000000001</v>
      </c>
    </row>
    <row r="289" spans="1:26" x14ac:dyDescent="0.4">
      <c r="C289" s="26" t="str">
        <f>"Объем: "&amp;Source!I144&amp;"=(424-"&amp;"180)/"&amp;"100"</f>
        <v>Объем: 2,44=(424-180)/100</v>
      </c>
    </row>
    <row r="290" spans="1:26" ht="14" x14ac:dyDescent="0.45">
      <c r="A290" s="52"/>
      <c r="B290" s="53"/>
      <c r="C290" s="53" t="s">
        <v>1255</v>
      </c>
      <c r="D290" s="34"/>
      <c r="E290" s="10"/>
      <c r="F290" s="35">
        <f>Source!AO144</f>
        <v>26.51</v>
      </c>
      <c r="G290" s="36" t="str">
        <f>Source!DG144</f>
        <v/>
      </c>
      <c r="H290" s="37">
        <f>ROUND(Source!AF144*Source!I144, 2)</f>
        <v>64.680000000000007</v>
      </c>
      <c r="I290" s="36"/>
      <c r="J290" s="36">
        <f>IF(Source!BA144&lt;&gt; 0, Source!BA144, 1)</f>
        <v>28.43</v>
      </c>
      <c r="K290" s="37">
        <f>Source!S144</f>
        <v>1838.98</v>
      </c>
      <c r="L290" s="38"/>
      <c r="R290">
        <f>H290</f>
        <v>64.680000000000007</v>
      </c>
    </row>
    <row r="291" spans="1:26" ht="14" x14ac:dyDescent="0.45">
      <c r="A291" s="52"/>
      <c r="B291" s="53"/>
      <c r="C291" s="53" t="s">
        <v>169</v>
      </c>
      <c r="D291" s="34"/>
      <c r="E291" s="10"/>
      <c r="F291" s="35">
        <f>Source!AM144</f>
        <v>2.2200000000000002</v>
      </c>
      <c r="G291" s="36" t="str">
        <f>Source!DE144</f>
        <v/>
      </c>
      <c r="H291" s="37">
        <f>ROUND(Source!AD144*Source!I144, 2)</f>
        <v>5.42</v>
      </c>
      <c r="I291" s="36"/>
      <c r="J291" s="36">
        <f>IF(Source!BB144&lt;&gt; 0, Source!BB144, 1)</f>
        <v>8.4</v>
      </c>
      <c r="K291" s="37">
        <f>Source!Q144</f>
        <v>45.5</v>
      </c>
      <c r="L291" s="38"/>
    </row>
    <row r="292" spans="1:26" ht="14" x14ac:dyDescent="0.45">
      <c r="A292" s="52"/>
      <c r="B292" s="53"/>
      <c r="C292" s="53" t="s">
        <v>1264</v>
      </c>
      <c r="D292" s="34"/>
      <c r="E292" s="10"/>
      <c r="F292" s="35">
        <f>Source!AN144</f>
        <v>0.14000000000000001</v>
      </c>
      <c r="G292" s="36" t="str">
        <f>Source!DF144</f>
        <v/>
      </c>
      <c r="H292" s="51">
        <f>ROUND(Source!AE144*Source!I144, 2)</f>
        <v>0.34</v>
      </c>
      <c r="I292" s="36"/>
      <c r="J292" s="36">
        <f>IF(Source!BS144&lt;&gt; 0, Source!BS144, 1)</f>
        <v>28.43</v>
      </c>
      <c r="K292" s="51">
        <f>Source!R144</f>
        <v>9.7100000000000009</v>
      </c>
      <c r="L292" s="38"/>
      <c r="R292">
        <f>H292</f>
        <v>0.34</v>
      </c>
    </row>
    <row r="293" spans="1:26" ht="14" x14ac:dyDescent="0.45">
      <c r="A293" s="52"/>
      <c r="B293" s="53"/>
      <c r="C293" s="53" t="s">
        <v>1256</v>
      </c>
      <c r="D293" s="34"/>
      <c r="E293" s="10"/>
      <c r="F293" s="35">
        <f>Source!AL144</f>
        <v>12.86</v>
      </c>
      <c r="G293" s="36" t="str">
        <f>Source!DD144</f>
        <v/>
      </c>
      <c r="H293" s="37">
        <f>ROUND(Source!AC144*Source!I144, 2)</f>
        <v>31.38</v>
      </c>
      <c r="I293" s="36"/>
      <c r="J293" s="36">
        <f>IF(Source!BC144&lt;&gt; 0, Source!BC144, 1)</f>
        <v>4.76</v>
      </c>
      <c r="K293" s="37">
        <f>Source!P144</f>
        <v>149.36000000000001</v>
      </c>
      <c r="L293" s="38"/>
    </row>
    <row r="294" spans="1:26" ht="14" x14ac:dyDescent="0.45">
      <c r="A294" s="52"/>
      <c r="B294" s="53"/>
      <c r="C294" s="53" t="s">
        <v>1257</v>
      </c>
      <c r="D294" s="34" t="s">
        <v>1258</v>
      </c>
      <c r="E294" s="10">
        <f>Source!BZ144</f>
        <v>95</v>
      </c>
      <c r="F294" s="56"/>
      <c r="G294" s="36"/>
      <c r="H294" s="37">
        <f>SUM(S288:S296)</f>
        <v>61.77</v>
      </c>
      <c r="I294" s="39"/>
      <c r="J294" s="33">
        <f>Source!AT144</f>
        <v>95</v>
      </c>
      <c r="K294" s="37">
        <f>SUM(T288:T296)</f>
        <v>1756.26</v>
      </c>
      <c r="L294" s="38"/>
    </row>
    <row r="295" spans="1:26" ht="14" x14ac:dyDescent="0.45">
      <c r="A295" s="52"/>
      <c r="B295" s="53"/>
      <c r="C295" s="53" t="s">
        <v>1259</v>
      </c>
      <c r="D295" s="34" t="s">
        <v>1258</v>
      </c>
      <c r="E295" s="10">
        <f>Source!CA144</f>
        <v>65</v>
      </c>
      <c r="F295" s="56"/>
      <c r="G295" s="36"/>
      <c r="H295" s="37">
        <f>SUM(U288:U296)</f>
        <v>42.26</v>
      </c>
      <c r="I295" s="39"/>
      <c r="J295" s="33">
        <f>Source!AU144</f>
        <v>65</v>
      </c>
      <c r="K295" s="37">
        <f>SUM(V288:V296)</f>
        <v>1201.6500000000001</v>
      </c>
      <c r="L295" s="38"/>
    </row>
    <row r="296" spans="1:26" ht="14" x14ac:dyDescent="0.45">
      <c r="A296" s="54"/>
      <c r="B296" s="55"/>
      <c r="C296" s="55" t="s">
        <v>1260</v>
      </c>
      <c r="D296" s="42" t="s">
        <v>1261</v>
      </c>
      <c r="E296" s="43">
        <f>Source!AQ144</f>
        <v>2.82</v>
      </c>
      <c r="F296" s="44"/>
      <c r="G296" s="47" t="str">
        <f>Source!DI144</f>
        <v/>
      </c>
      <c r="H296" s="46"/>
      <c r="I296" s="47"/>
      <c r="J296" s="47"/>
      <c r="K296" s="46"/>
      <c r="L296" s="50">
        <f>Source!U144</f>
        <v>6.8807999999999998</v>
      </c>
    </row>
    <row r="297" spans="1:26" ht="13.7" x14ac:dyDescent="0.4">
      <c r="G297" s="62">
        <f>H290+H291+H293+H294+H295</f>
        <v>205.51</v>
      </c>
      <c r="H297" s="62"/>
      <c r="J297" s="62">
        <f>K290+K291+K293+K294+K295</f>
        <v>4991.75</v>
      </c>
      <c r="K297" s="62"/>
      <c r="L297" s="49">
        <f>Source!U144</f>
        <v>6.8807999999999998</v>
      </c>
      <c r="O297" s="27">
        <f>G297</f>
        <v>205.51</v>
      </c>
      <c r="P297" s="27">
        <f>J297</f>
        <v>4991.75</v>
      </c>
      <c r="Q297" s="27">
        <f>L297</f>
        <v>6.8807999999999998</v>
      </c>
      <c r="W297">
        <f>IF(Source!BI144&lt;=1,H290+H291+H293+H294+H295, 0)</f>
        <v>0</v>
      </c>
      <c r="X297">
        <f>IF(Source!BI144=2,H290+H291+H293+H294+H295, 0)</f>
        <v>205.51</v>
      </c>
      <c r="Y297">
        <f>IF(Source!BI144=3,H290+H291+H293+H294+H295, 0)</f>
        <v>0</v>
      </c>
      <c r="Z297">
        <f>IF(Source!BI144=4,H290+H291+H293+H294+H295, 0)</f>
        <v>0</v>
      </c>
    </row>
    <row r="298" spans="1:26" ht="41" x14ac:dyDescent="0.45">
      <c r="A298" s="52" t="str">
        <f>Source!E145</f>
        <v>25</v>
      </c>
      <c r="B298" s="53" t="str">
        <f>Source!F145</f>
        <v>502-0516</v>
      </c>
      <c r="C298" s="53" t="str">
        <f>Source!G145</f>
        <v>Провода силовые для электрических установок на напряжение до 450 В с медной жилой марки ПВ3, сечением 2,5 мм2</v>
      </c>
      <c r="D298" s="34" t="str">
        <f>Source!H145</f>
        <v>1000 м</v>
      </c>
      <c r="E298" s="10">
        <f>Source!I145</f>
        <v>0.43247999999999998</v>
      </c>
      <c r="F298" s="35">
        <f>Source!AL145</f>
        <v>1639.99</v>
      </c>
      <c r="G298" s="36" t="str">
        <f>Source!DD145</f>
        <v/>
      </c>
      <c r="H298" s="37">
        <f>ROUND(Source!AC145*Source!I145, 2)</f>
        <v>709.26</v>
      </c>
      <c r="I298" s="36" t="str">
        <f>Source!BO145</f>
        <v>502-0516</v>
      </c>
      <c r="J298" s="36">
        <f>IF(Source!BC145&lt;&gt; 0, Source!BC145, 1)</f>
        <v>7.78</v>
      </c>
      <c r="K298" s="37">
        <f>Source!P145</f>
        <v>5518.07</v>
      </c>
      <c r="L298" s="38"/>
      <c r="S298">
        <f>ROUND((Source!FX145/100)*((ROUND(Source!AF145*Source!I145, 2)+ROUND(Source!AE145*Source!I145, 2))), 2)</f>
        <v>0</v>
      </c>
      <c r="T298">
        <f>Source!X145</f>
        <v>0</v>
      </c>
      <c r="U298">
        <f>ROUND((Source!FY145/100)*((ROUND(Source!AF145*Source!I145, 2)+ROUND(Source!AE145*Source!I145, 2))), 2)</f>
        <v>0</v>
      </c>
      <c r="V298">
        <f>Source!Y145</f>
        <v>0</v>
      </c>
    </row>
    <row r="299" spans="1:26" x14ac:dyDescent="0.4">
      <c r="A299" s="29"/>
      <c r="B299" s="29"/>
      <c r="C299" s="30" t="str">
        <f>"Объем: "&amp;Source!I145&amp;"=(424*"&amp;"1,02)/"&amp;"1000"</f>
        <v>Объем: 0,43248=(424*1,02)/1000</v>
      </c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26" ht="13.7" x14ac:dyDescent="0.4">
      <c r="G300" s="62">
        <f>H298</f>
        <v>709.26</v>
      </c>
      <c r="H300" s="62"/>
      <c r="J300" s="62">
        <f>K298</f>
        <v>5518.07</v>
      </c>
      <c r="K300" s="62"/>
      <c r="L300" s="49">
        <f>Source!U145</f>
        <v>0</v>
      </c>
      <c r="O300" s="27">
        <f>G300</f>
        <v>709.26</v>
      </c>
      <c r="P300" s="27">
        <f>J300</f>
        <v>5518.07</v>
      </c>
      <c r="Q300" s="27">
        <f>L300</f>
        <v>0</v>
      </c>
      <c r="W300">
        <f>IF(Source!BI145&lt;=1,H298, 0)</f>
        <v>0</v>
      </c>
      <c r="X300">
        <f>IF(Source!BI145=2,H298, 0)</f>
        <v>709.26</v>
      </c>
      <c r="Y300">
        <f>IF(Source!BI145=3,H298, 0)</f>
        <v>0</v>
      </c>
      <c r="Z300">
        <f>IF(Source!BI145=4,H298, 0)</f>
        <v>0</v>
      </c>
    </row>
    <row r="301" spans="1:26" ht="27.35" x14ac:dyDescent="0.45">
      <c r="A301" s="52" t="str">
        <f>Source!E146</f>
        <v>26</v>
      </c>
      <c r="B301" s="53" t="str">
        <f>Source!F146</f>
        <v>м08-03-591-9</v>
      </c>
      <c r="C301" s="53" t="str">
        <f>Source!G146</f>
        <v>Розетка штепсельная утопленного типа при скрытой проводке</v>
      </c>
      <c r="D301" s="34" t="str">
        <f>Source!H146</f>
        <v>100 шт.</v>
      </c>
      <c r="E301" s="10">
        <f>Source!I146</f>
        <v>0.87</v>
      </c>
      <c r="F301" s="35">
        <f>Source!AL146+Source!AM146+Source!AO146</f>
        <v>371.42</v>
      </c>
      <c r="G301" s="36"/>
      <c r="H301" s="37"/>
      <c r="I301" s="36" t="str">
        <f>Source!BO146</f>
        <v>м08-03-591-9</v>
      </c>
      <c r="J301" s="36"/>
      <c r="K301" s="37"/>
      <c r="L301" s="38"/>
      <c r="S301">
        <f>ROUND((Source!FX146/100)*((ROUND(Source!AF146*Source!I146, 2)+ROUND(Source!AE146*Source!I146, 2))), 2)</f>
        <v>250.24</v>
      </c>
      <c r="T301">
        <f>Source!X146</f>
        <v>7114.3</v>
      </c>
      <c r="U301">
        <f>ROUND((Source!FY146/100)*((ROUND(Source!AF146*Source!I146, 2)+ROUND(Source!AE146*Source!I146, 2))), 2)</f>
        <v>171.22</v>
      </c>
      <c r="V301">
        <f>Source!Y146</f>
        <v>4867.68</v>
      </c>
    </row>
    <row r="302" spans="1:26" x14ac:dyDescent="0.4">
      <c r="C302" s="26" t="str">
        <f>"Объем: "&amp;Source!I146&amp;"=(87)/"&amp;"100"</f>
        <v>Объем: 0,87=(87)/100</v>
      </c>
    </row>
    <row r="303" spans="1:26" ht="14" x14ac:dyDescent="0.45">
      <c r="A303" s="52"/>
      <c r="B303" s="53"/>
      <c r="C303" s="53" t="s">
        <v>1255</v>
      </c>
      <c r="D303" s="34"/>
      <c r="E303" s="10"/>
      <c r="F303" s="35">
        <f>Source!AO146</f>
        <v>302.36</v>
      </c>
      <c r="G303" s="36" t="str">
        <f>Source!DG146</f>
        <v/>
      </c>
      <c r="H303" s="37">
        <f>ROUND(Source!AF146*Source!I146, 2)</f>
        <v>263.05</v>
      </c>
      <c r="I303" s="36"/>
      <c r="J303" s="36">
        <f>IF(Source!BA146&lt;&gt; 0, Source!BA146, 1)</f>
        <v>28.43</v>
      </c>
      <c r="K303" s="37">
        <f>Source!S146</f>
        <v>7478.6</v>
      </c>
      <c r="L303" s="38"/>
      <c r="R303">
        <f>H303</f>
        <v>263.05</v>
      </c>
    </row>
    <row r="304" spans="1:26" ht="14" x14ac:dyDescent="0.45">
      <c r="A304" s="52"/>
      <c r="B304" s="53"/>
      <c r="C304" s="53" t="s">
        <v>169</v>
      </c>
      <c r="D304" s="34"/>
      <c r="E304" s="10"/>
      <c r="F304" s="35">
        <f>Source!AM146</f>
        <v>5.78</v>
      </c>
      <c r="G304" s="36" t="str">
        <f>Source!DE146</f>
        <v/>
      </c>
      <c r="H304" s="37">
        <f>ROUND(Source!AD146*Source!I146, 2)</f>
        <v>5.03</v>
      </c>
      <c r="I304" s="36"/>
      <c r="J304" s="36">
        <f>IF(Source!BB146&lt;&gt; 0, Source!BB146, 1)</f>
        <v>8.1999999999999993</v>
      </c>
      <c r="K304" s="37">
        <f>Source!Q146</f>
        <v>41.23</v>
      </c>
      <c r="L304" s="38"/>
    </row>
    <row r="305" spans="1:26" ht="14" x14ac:dyDescent="0.45">
      <c r="A305" s="52"/>
      <c r="B305" s="53"/>
      <c r="C305" s="53" t="s">
        <v>1264</v>
      </c>
      <c r="D305" s="34"/>
      <c r="E305" s="10"/>
      <c r="F305" s="35">
        <f>Source!AN146</f>
        <v>0.41</v>
      </c>
      <c r="G305" s="36" t="str">
        <f>Source!DF146</f>
        <v/>
      </c>
      <c r="H305" s="51">
        <f>ROUND(Source!AE146*Source!I146, 2)</f>
        <v>0.36</v>
      </c>
      <c r="I305" s="36"/>
      <c r="J305" s="36">
        <f>IF(Source!BS146&lt;&gt; 0, Source!BS146, 1)</f>
        <v>28.43</v>
      </c>
      <c r="K305" s="51">
        <f>Source!R146</f>
        <v>10.14</v>
      </c>
      <c r="L305" s="38"/>
      <c r="R305">
        <f>H305</f>
        <v>0.36</v>
      </c>
    </row>
    <row r="306" spans="1:26" ht="14" x14ac:dyDescent="0.45">
      <c r="A306" s="52"/>
      <c r="B306" s="53"/>
      <c r="C306" s="53" t="s">
        <v>1256</v>
      </c>
      <c r="D306" s="34"/>
      <c r="E306" s="10"/>
      <c r="F306" s="35">
        <f>Source!AL146</f>
        <v>63.28</v>
      </c>
      <c r="G306" s="36" t="str">
        <f>Source!DD146</f>
        <v/>
      </c>
      <c r="H306" s="37">
        <f>ROUND(Source!AC146*Source!I146, 2)</f>
        <v>55.05</v>
      </c>
      <c r="I306" s="36"/>
      <c r="J306" s="36">
        <f>IF(Source!BC146&lt;&gt; 0, Source!BC146, 1)</f>
        <v>6.59</v>
      </c>
      <c r="K306" s="37">
        <f>Source!P146</f>
        <v>362.8</v>
      </c>
      <c r="L306" s="38"/>
    </row>
    <row r="307" spans="1:26" ht="14" x14ac:dyDescent="0.45">
      <c r="A307" s="52"/>
      <c r="B307" s="53"/>
      <c r="C307" s="53" t="s">
        <v>1257</v>
      </c>
      <c r="D307" s="34" t="s">
        <v>1258</v>
      </c>
      <c r="E307" s="10">
        <f>Source!BZ146</f>
        <v>95</v>
      </c>
      <c r="F307" s="56"/>
      <c r="G307" s="36"/>
      <c r="H307" s="37">
        <f>SUM(S301:S310)</f>
        <v>250.24</v>
      </c>
      <c r="I307" s="39"/>
      <c r="J307" s="33">
        <f>Source!AT146</f>
        <v>95</v>
      </c>
      <c r="K307" s="37">
        <f>SUM(T301:T310)</f>
        <v>7114.3</v>
      </c>
      <c r="L307" s="38"/>
    </row>
    <row r="308" spans="1:26" ht="14" x14ac:dyDescent="0.45">
      <c r="A308" s="52"/>
      <c r="B308" s="53"/>
      <c r="C308" s="53" t="s">
        <v>1259</v>
      </c>
      <c r="D308" s="34" t="s">
        <v>1258</v>
      </c>
      <c r="E308" s="10">
        <f>Source!CA146</f>
        <v>65</v>
      </c>
      <c r="F308" s="56"/>
      <c r="G308" s="36"/>
      <c r="H308" s="37">
        <f>SUM(U301:U310)</f>
        <v>171.22</v>
      </c>
      <c r="I308" s="39"/>
      <c r="J308" s="33">
        <f>Source!AU146</f>
        <v>65</v>
      </c>
      <c r="K308" s="37">
        <f>SUM(V301:V310)</f>
        <v>4867.68</v>
      </c>
      <c r="L308" s="38"/>
    </row>
    <row r="309" spans="1:26" ht="14" x14ac:dyDescent="0.45">
      <c r="A309" s="52"/>
      <c r="B309" s="53"/>
      <c r="C309" s="53" t="s">
        <v>1260</v>
      </c>
      <c r="D309" s="34" t="s">
        <v>1261</v>
      </c>
      <c r="E309" s="10">
        <f>Source!AQ146</f>
        <v>30.48</v>
      </c>
      <c r="F309" s="35"/>
      <c r="G309" s="36" t="str">
        <f>Source!DI146</f>
        <v/>
      </c>
      <c r="H309" s="37"/>
      <c r="I309" s="36"/>
      <c r="J309" s="36"/>
      <c r="K309" s="37"/>
      <c r="L309" s="40">
        <f>Source!U146</f>
        <v>26.517600000000002</v>
      </c>
    </row>
    <row r="310" spans="1:26" ht="27.35" x14ac:dyDescent="0.45">
      <c r="A310" s="54" t="str">
        <f>Source!E147</f>
        <v>26,1</v>
      </c>
      <c r="B310" s="55" t="str">
        <f>Source!F147</f>
        <v>503-0695</v>
      </c>
      <c r="C310" s="55" t="str">
        <f>Source!G147</f>
        <v>Розетка штепсельная Mosaic с заземляющим контактом</v>
      </c>
      <c r="D310" s="42" t="str">
        <f>Source!H147</f>
        <v>100 шт.</v>
      </c>
      <c r="E310" s="43">
        <f>Source!I147</f>
        <v>0.87</v>
      </c>
      <c r="F310" s="44">
        <f>Source!AL147+Source!AM147+Source!AO147</f>
        <v>9355</v>
      </c>
      <c r="G310" s="45" t="s">
        <v>3</v>
      </c>
      <c r="H310" s="46">
        <f>ROUND(Source!AC147*Source!I147, 2)+ROUND(Source!AD147*Source!I147, 2)+ROUND(Source!AF147*Source!I147, 2)</f>
        <v>8138.85</v>
      </c>
      <c r="I310" s="47"/>
      <c r="J310" s="47">
        <f>IF(Source!BC147&lt;&gt; 0, Source!BC147, 1)</f>
        <v>2.16</v>
      </c>
      <c r="K310" s="46">
        <f>Source!O147</f>
        <v>17579.919999999998</v>
      </c>
      <c r="L310" s="48"/>
      <c r="S310">
        <f>ROUND((Source!FX147/100)*((ROUND(Source!AF147*Source!I147, 2)+ROUND(Source!AE147*Source!I147, 2))), 2)</f>
        <v>0</v>
      </c>
      <c r="T310">
        <f>Source!X147</f>
        <v>0</v>
      </c>
      <c r="U310">
        <f>ROUND((Source!FY147/100)*((ROUND(Source!AF147*Source!I147, 2)+ROUND(Source!AE147*Source!I147, 2))), 2)</f>
        <v>0</v>
      </c>
      <c r="V310">
        <f>Source!Y147</f>
        <v>0</v>
      </c>
      <c r="W310">
        <f>IF(Source!BI147&lt;=1,H310, 0)</f>
        <v>0</v>
      </c>
      <c r="X310">
        <f>IF(Source!BI147=2,H310, 0)</f>
        <v>8138.85</v>
      </c>
      <c r="Y310">
        <f>IF(Source!BI147=3,H310, 0)</f>
        <v>0</v>
      </c>
      <c r="Z310">
        <f>IF(Source!BI147=4,H310, 0)</f>
        <v>0</v>
      </c>
    </row>
    <row r="311" spans="1:26" ht="13.7" x14ac:dyDescent="0.4">
      <c r="G311" s="62">
        <f>H303+H304+H306+H307+H308+SUM(H310:H310)</f>
        <v>8883.44</v>
      </c>
      <c r="H311" s="62"/>
      <c r="J311" s="62">
        <f>K303+K304+K306+K307+K308+SUM(K310:K310)</f>
        <v>37444.53</v>
      </c>
      <c r="K311" s="62"/>
      <c r="L311" s="49">
        <f>Source!U146</f>
        <v>26.517600000000002</v>
      </c>
      <c r="O311" s="27">
        <f>G311</f>
        <v>8883.44</v>
      </c>
      <c r="P311" s="27">
        <f>J311</f>
        <v>37444.53</v>
      </c>
      <c r="Q311" s="27">
        <f>L311</f>
        <v>26.517600000000002</v>
      </c>
      <c r="W311">
        <f>IF(Source!BI146&lt;=1,H303+H304+H306+H307+H308, 0)</f>
        <v>0</v>
      </c>
      <c r="X311">
        <f>IF(Source!BI146=2,H303+H304+H306+H307+H308, 0)</f>
        <v>744.59</v>
      </c>
      <c r="Y311">
        <f>IF(Source!BI146=3,H303+H304+H306+H307+H308, 0)</f>
        <v>0</v>
      </c>
      <c r="Z311">
        <f>IF(Source!BI146=4,H303+H304+H306+H307+H308, 0)</f>
        <v>0</v>
      </c>
    </row>
    <row r="312" spans="1:26" ht="27.35" x14ac:dyDescent="0.45">
      <c r="A312" s="52" t="str">
        <f>Source!E148</f>
        <v>27</v>
      </c>
      <c r="B312" s="53" t="str">
        <f>Source!F148</f>
        <v>м08-03-591-2</v>
      </c>
      <c r="C312" s="53" t="str">
        <f>Source!G148</f>
        <v>Выключатель одноклавишный утопленного типа при скрытой проводке</v>
      </c>
      <c r="D312" s="34" t="str">
        <f>Source!H148</f>
        <v>100 шт.</v>
      </c>
      <c r="E312" s="10">
        <f>Source!I148</f>
        <v>0.16</v>
      </c>
      <c r="F312" s="35">
        <f>Source!AL148+Source!AM148+Source!AO148</f>
        <v>297.28999999999996</v>
      </c>
      <c r="G312" s="36"/>
      <c r="H312" s="37"/>
      <c r="I312" s="36" t="str">
        <f>Source!BO148</f>
        <v>м08-03-591-2</v>
      </c>
      <c r="J312" s="36"/>
      <c r="K312" s="37"/>
      <c r="L312" s="38"/>
      <c r="S312">
        <f>ROUND((Source!FX148/100)*((ROUND(Source!AF148*Source!I148, 2)+ROUND(Source!AE148*Source!I148, 2))), 2)</f>
        <v>38.909999999999997</v>
      </c>
      <c r="T312">
        <f>Source!X148</f>
        <v>1106.06</v>
      </c>
      <c r="U312">
        <f>ROUND((Source!FY148/100)*((ROUND(Source!AF148*Source!I148, 2)+ROUND(Source!AE148*Source!I148, 2))), 2)</f>
        <v>26.62</v>
      </c>
      <c r="V312">
        <f>Source!Y148</f>
        <v>756.78</v>
      </c>
    </row>
    <row r="313" spans="1:26" x14ac:dyDescent="0.4">
      <c r="C313" s="26" t="str">
        <f>"Объем: "&amp;Source!I148&amp;"=(16)/"&amp;"100"</f>
        <v>Объем: 0,16=(16)/100</v>
      </c>
    </row>
    <row r="314" spans="1:26" ht="14" x14ac:dyDescent="0.45">
      <c r="A314" s="52"/>
      <c r="B314" s="53"/>
      <c r="C314" s="53" t="s">
        <v>1255</v>
      </c>
      <c r="D314" s="34"/>
      <c r="E314" s="10"/>
      <c r="F314" s="35">
        <f>Source!AO148</f>
        <v>255.54</v>
      </c>
      <c r="G314" s="36" t="str">
        <f>Source!DG148</f>
        <v/>
      </c>
      <c r="H314" s="37">
        <f>ROUND(Source!AF148*Source!I148, 2)</f>
        <v>40.89</v>
      </c>
      <c r="I314" s="36"/>
      <c r="J314" s="36">
        <f>IF(Source!BA148&lt;&gt; 0, Source!BA148, 1)</f>
        <v>28.43</v>
      </c>
      <c r="K314" s="37">
        <f>Source!S148</f>
        <v>1162.4000000000001</v>
      </c>
      <c r="L314" s="38"/>
      <c r="R314">
        <f>H314</f>
        <v>40.89</v>
      </c>
    </row>
    <row r="315" spans="1:26" ht="14" x14ac:dyDescent="0.45">
      <c r="A315" s="52"/>
      <c r="B315" s="53"/>
      <c r="C315" s="53" t="s">
        <v>169</v>
      </c>
      <c r="D315" s="34"/>
      <c r="E315" s="10"/>
      <c r="F315" s="35">
        <f>Source!AM148</f>
        <v>5.78</v>
      </c>
      <c r="G315" s="36" t="str">
        <f>Source!DE148</f>
        <v/>
      </c>
      <c r="H315" s="37">
        <f>ROUND(Source!AD148*Source!I148, 2)</f>
        <v>0.92</v>
      </c>
      <c r="I315" s="36"/>
      <c r="J315" s="36">
        <f>IF(Source!BB148&lt;&gt; 0, Source!BB148, 1)</f>
        <v>8.1999999999999993</v>
      </c>
      <c r="K315" s="37">
        <f>Source!Q148</f>
        <v>7.58</v>
      </c>
      <c r="L315" s="38"/>
    </row>
    <row r="316" spans="1:26" ht="14" x14ac:dyDescent="0.45">
      <c r="A316" s="52"/>
      <c r="B316" s="53"/>
      <c r="C316" s="53" t="s">
        <v>1264</v>
      </c>
      <c r="D316" s="34"/>
      <c r="E316" s="10"/>
      <c r="F316" s="35">
        <f>Source!AN148</f>
        <v>0.41</v>
      </c>
      <c r="G316" s="36" t="str">
        <f>Source!DF148</f>
        <v/>
      </c>
      <c r="H316" s="51">
        <f>ROUND(Source!AE148*Source!I148, 2)</f>
        <v>7.0000000000000007E-2</v>
      </c>
      <c r="I316" s="36"/>
      <c r="J316" s="36">
        <f>IF(Source!BS148&lt;&gt; 0, Source!BS148, 1)</f>
        <v>28.43</v>
      </c>
      <c r="K316" s="51">
        <f>Source!R148</f>
        <v>1.87</v>
      </c>
      <c r="L316" s="38"/>
      <c r="R316">
        <f>H316</f>
        <v>7.0000000000000007E-2</v>
      </c>
    </row>
    <row r="317" spans="1:26" ht="14" x14ac:dyDescent="0.45">
      <c r="A317" s="52"/>
      <c r="B317" s="53"/>
      <c r="C317" s="53" t="s">
        <v>1256</v>
      </c>
      <c r="D317" s="34"/>
      <c r="E317" s="10"/>
      <c r="F317" s="35">
        <f>Source!AL148</f>
        <v>35.97</v>
      </c>
      <c r="G317" s="36" t="str">
        <f>Source!DD148</f>
        <v/>
      </c>
      <c r="H317" s="37">
        <f>ROUND(Source!AC148*Source!I148, 2)</f>
        <v>5.76</v>
      </c>
      <c r="I317" s="36"/>
      <c r="J317" s="36">
        <f>IF(Source!BC148&lt;&gt; 0, Source!BC148, 1)</f>
        <v>6.42</v>
      </c>
      <c r="K317" s="37">
        <f>Source!P148</f>
        <v>36.950000000000003</v>
      </c>
      <c r="L317" s="38"/>
    </row>
    <row r="318" spans="1:26" ht="14" x14ac:dyDescent="0.45">
      <c r="A318" s="52"/>
      <c r="B318" s="53"/>
      <c r="C318" s="53" t="s">
        <v>1257</v>
      </c>
      <c r="D318" s="34" t="s">
        <v>1258</v>
      </c>
      <c r="E318" s="10">
        <f>Source!BZ148</f>
        <v>95</v>
      </c>
      <c r="F318" s="56"/>
      <c r="G318" s="36"/>
      <c r="H318" s="37">
        <f>SUM(S312:S321)</f>
        <v>38.909999999999997</v>
      </c>
      <c r="I318" s="39"/>
      <c r="J318" s="33">
        <f>Source!AT148</f>
        <v>95</v>
      </c>
      <c r="K318" s="37">
        <f>SUM(T312:T321)</f>
        <v>1106.06</v>
      </c>
      <c r="L318" s="38"/>
    </row>
    <row r="319" spans="1:26" ht="14" x14ac:dyDescent="0.45">
      <c r="A319" s="52"/>
      <c r="B319" s="53"/>
      <c r="C319" s="53" t="s">
        <v>1259</v>
      </c>
      <c r="D319" s="34" t="s">
        <v>1258</v>
      </c>
      <c r="E319" s="10">
        <f>Source!CA148</f>
        <v>65</v>
      </c>
      <c r="F319" s="56"/>
      <c r="G319" s="36"/>
      <c r="H319" s="37">
        <f>SUM(U312:U321)</f>
        <v>26.62</v>
      </c>
      <c r="I319" s="39"/>
      <c r="J319" s="33">
        <f>Source!AU148</f>
        <v>65</v>
      </c>
      <c r="K319" s="37">
        <f>SUM(V312:V321)</f>
        <v>756.78</v>
      </c>
      <c r="L319" s="38"/>
    </row>
    <row r="320" spans="1:26" ht="14" x14ac:dyDescent="0.45">
      <c r="A320" s="52"/>
      <c r="B320" s="53"/>
      <c r="C320" s="53" t="s">
        <v>1260</v>
      </c>
      <c r="D320" s="34" t="s">
        <v>1261</v>
      </c>
      <c r="E320" s="10">
        <f>Source!AQ148</f>
        <v>25.76</v>
      </c>
      <c r="F320" s="35"/>
      <c r="G320" s="36" t="str">
        <f>Source!DI148</f>
        <v/>
      </c>
      <c r="H320" s="37"/>
      <c r="I320" s="36"/>
      <c r="J320" s="36"/>
      <c r="K320" s="37"/>
      <c r="L320" s="40">
        <f>Source!U148</f>
        <v>4.1215999999999999</v>
      </c>
    </row>
    <row r="321" spans="1:26" ht="41" x14ac:dyDescent="0.45">
      <c r="A321" s="54" t="str">
        <f>Source!E149</f>
        <v>27,1</v>
      </c>
      <c r="B321" s="55" t="str">
        <f>Source!F149</f>
        <v>509-4583</v>
      </c>
      <c r="C321" s="55" t="str">
        <f>Source!G149</f>
        <v>Выключатель одноклавишный для скрытой проводки серии "Прима", марка С16-053 с подсветкой, цвет белый</v>
      </c>
      <c r="D321" s="42" t="str">
        <f>Source!H149</f>
        <v>10 шт.</v>
      </c>
      <c r="E321" s="43">
        <f>Source!I149</f>
        <v>1.6</v>
      </c>
      <c r="F321" s="44">
        <f>Source!AL149+Source!AM149+Source!AO149</f>
        <v>80</v>
      </c>
      <c r="G321" s="45" t="s">
        <v>3</v>
      </c>
      <c r="H321" s="46">
        <f>ROUND(Source!AC149*Source!I149, 2)+ROUND(Source!AD149*Source!I149, 2)+ROUND(Source!AF149*Source!I149, 2)</f>
        <v>128</v>
      </c>
      <c r="I321" s="47"/>
      <c r="J321" s="47">
        <f>IF(Source!BC149&lt;&gt; 0, Source!BC149, 1)</f>
        <v>8.2200000000000006</v>
      </c>
      <c r="K321" s="46">
        <f>Source!O149</f>
        <v>1052.1600000000001</v>
      </c>
      <c r="L321" s="48"/>
      <c r="S321">
        <f>ROUND((Source!FX149/100)*((ROUND(Source!AF149*Source!I149, 2)+ROUND(Source!AE149*Source!I149, 2))), 2)</f>
        <v>0</v>
      </c>
      <c r="T321">
        <f>Source!X149</f>
        <v>0</v>
      </c>
      <c r="U321">
        <f>ROUND((Source!FY149/100)*((ROUND(Source!AF149*Source!I149, 2)+ROUND(Source!AE149*Source!I149, 2))), 2)</f>
        <v>0</v>
      </c>
      <c r="V321">
        <f>Source!Y149</f>
        <v>0</v>
      </c>
      <c r="W321">
        <f>IF(Source!BI149&lt;=1,H321, 0)</f>
        <v>0</v>
      </c>
      <c r="X321">
        <f>IF(Source!BI149=2,H321, 0)</f>
        <v>128</v>
      </c>
      <c r="Y321">
        <f>IF(Source!BI149=3,H321, 0)</f>
        <v>0</v>
      </c>
      <c r="Z321">
        <f>IF(Source!BI149=4,H321, 0)</f>
        <v>0</v>
      </c>
    </row>
    <row r="322" spans="1:26" ht="13.7" x14ac:dyDescent="0.4">
      <c r="G322" s="62">
        <f>H314+H315+H317+H318+H319+SUM(H321:H321)</f>
        <v>241.1</v>
      </c>
      <c r="H322" s="62"/>
      <c r="J322" s="62">
        <f>K314+K315+K317+K318+K319+SUM(K321:K321)</f>
        <v>4121.9299999999994</v>
      </c>
      <c r="K322" s="62"/>
      <c r="L322" s="49">
        <f>Source!U148</f>
        <v>4.1215999999999999</v>
      </c>
      <c r="O322" s="27">
        <f>G322</f>
        <v>241.1</v>
      </c>
      <c r="P322" s="27">
        <f>J322</f>
        <v>4121.9299999999994</v>
      </c>
      <c r="Q322" s="27">
        <f>L322</f>
        <v>4.1215999999999999</v>
      </c>
      <c r="W322">
        <f>IF(Source!BI148&lt;=1,H314+H315+H317+H318+H319, 0)</f>
        <v>0</v>
      </c>
      <c r="X322">
        <f>IF(Source!BI148=2,H314+H315+H317+H318+H319, 0)</f>
        <v>113.1</v>
      </c>
      <c r="Y322">
        <f>IF(Source!BI148=3,H314+H315+H317+H318+H319, 0)</f>
        <v>0</v>
      </c>
      <c r="Z322">
        <f>IF(Source!BI148=4,H314+H315+H317+H318+H319, 0)</f>
        <v>0</v>
      </c>
    </row>
    <row r="323" spans="1:26" ht="27.35" x14ac:dyDescent="0.45">
      <c r="A323" s="52" t="str">
        <f>Source!E150</f>
        <v>28</v>
      </c>
      <c r="B323" s="53" t="str">
        <f>Source!F150</f>
        <v>м08-03-591-5</v>
      </c>
      <c r="C323" s="53" t="str">
        <f>Source!G150</f>
        <v>Выключатель двухклавишный утопленного типа при скрытой проводке</v>
      </c>
      <c r="D323" s="34" t="str">
        <f>Source!H150</f>
        <v>100 шт.</v>
      </c>
      <c r="E323" s="10">
        <f>Source!I150</f>
        <v>0.04</v>
      </c>
      <c r="F323" s="35">
        <f>Source!AL150+Source!AM150+Source!AO150</f>
        <v>302.15000000000003</v>
      </c>
      <c r="G323" s="36"/>
      <c r="H323" s="37"/>
      <c r="I323" s="36" t="str">
        <f>Source!BO150</f>
        <v>м08-03-591-5</v>
      </c>
      <c r="J323" s="36"/>
      <c r="K323" s="37"/>
      <c r="L323" s="38"/>
      <c r="S323">
        <f>ROUND((Source!FX150/100)*((ROUND(Source!AF150*Source!I150, 2)+ROUND(Source!AE150*Source!I150, 2))), 2)</f>
        <v>9.91</v>
      </c>
      <c r="T323">
        <f>Source!X150</f>
        <v>281.66000000000003</v>
      </c>
      <c r="U323">
        <f>ROUND((Source!FY150/100)*((ROUND(Source!AF150*Source!I150, 2)+ROUND(Source!AE150*Source!I150, 2))), 2)</f>
        <v>6.78</v>
      </c>
      <c r="V323">
        <f>Source!Y150</f>
        <v>192.71</v>
      </c>
    </row>
    <row r="324" spans="1:26" x14ac:dyDescent="0.4">
      <c r="C324" s="26" t="str">
        <f>"Объем: "&amp;Source!I150&amp;"=(4)/"&amp;"100"</f>
        <v>Объем: 0,04=(4)/100</v>
      </c>
    </row>
    <row r="325" spans="1:26" ht="14" x14ac:dyDescent="0.45">
      <c r="A325" s="52"/>
      <c r="B325" s="53"/>
      <c r="C325" s="53" t="s">
        <v>1255</v>
      </c>
      <c r="D325" s="34"/>
      <c r="E325" s="10"/>
      <c r="F325" s="35">
        <f>Source!AO150</f>
        <v>260.3</v>
      </c>
      <c r="G325" s="36" t="str">
        <f>Source!DG150</f>
        <v/>
      </c>
      <c r="H325" s="37">
        <f>ROUND(Source!AF150*Source!I150, 2)</f>
        <v>10.41</v>
      </c>
      <c r="I325" s="36"/>
      <c r="J325" s="36">
        <f>IF(Source!BA150&lt;&gt; 0, Source!BA150, 1)</f>
        <v>28.43</v>
      </c>
      <c r="K325" s="37">
        <f>Source!S150</f>
        <v>296.01</v>
      </c>
      <c r="L325" s="38"/>
      <c r="R325">
        <f>H325</f>
        <v>10.41</v>
      </c>
    </row>
    <row r="326" spans="1:26" ht="14" x14ac:dyDescent="0.45">
      <c r="A326" s="52"/>
      <c r="B326" s="53"/>
      <c r="C326" s="53" t="s">
        <v>169</v>
      </c>
      <c r="D326" s="34"/>
      <c r="E326" s="10"/>
      <c r="F326" s="35">
        <f>Source!AM150</f>
        <v>5.78</v>
      </c>
      <c r="G326" s="36" t="str">
        <f>Source!DE150</f>
        <v/>
      </c>
      <c r="H326" s="37">
        <f>ROUND(Source!AD150*Source!I150, 2)</f>
        <v>0.23</v>
      </c>
      <c r="I326" s="36"/>
      <c r="J326" s="36">
        <f>IF(Source!BB150&lt;&gt; 0, Source!BB150, 1)</f>
        <v>8.1999999999999993</v>
      </c>
      <c r="K326" s="37">
        <f>Source!Q150</f>
        <v>1.9</v>
      </c>
      <c r="L326" s="38"/>
    </row>
    <row r="327" spans="1:26" ht="14" x14ac:dyDescent="0.45">
      <c r="A327" s="52"/>
      <c r="B327" s="53"/>
      <c r="C327" s="53" t="s">
        <v>1264</v>
      </c>
      <c r="D327" s="34"/>
      <c r="E327" s="10"/>
      <c r="F327" s="35">
        <f>Source!AN150</f>
        <v>0.41</v>
      </c>
      <c r="G327" s="36" t="str">
        <f>Source!DF150</f>
        <v/>
      </c>
      <c r="H327" s="51">
        <f>ROUND(Source!AE150*Source!I150, 2)</f>
        <v>0.02</v>
      </c>
      <c r="I327" s="36"/>
      <c r="J327" s="36">
        <f>IF(Source!BS150&lt;&gt; 0, Source!BS150, 1)</f>
        <v>28.43</v>
      </c>
      <c r="K327" s="51">
        <f>Source!R150</f>
        <v>0.47</v>
      </c>
      <c r="L327" s="38"/>
      <c r="R327">
        <f>H327</f>
        <v>0.02</v>
      </c>
    </row>
    <row r="328" spans="1:26" ht="14" x14ac:dyDescent="0.45">
      <c r="A328" s="52"/>
      <c r="B328" s="53"/>
      <c r="C328" s="53" t="s">
        <v>1256</v>
      </c>
      <c r="D328" s="34"/>
      <c r="E328" s="10"/>
      <c r="F328" s="35">
        <f>Source!AL150</f>
        <v>36.07</v>
      </c>
      <c r="G328" s="36" t="str">
        <f>Source!DD150</f>
        <v/>
      </c>
      <c r="H328" s="37">
        <f>ROUND(Source!AC150*Source!I150, 2)</f>
        <v>1.44</v>
      </c>
      <c r="I328" s="36"/>
      <c r="J328" s="36">
        <f>IF(Source!BC150&lt;&gt; 0, Source!BC150, 1)</f>
        <v>6.48</v>
      </c>
      <c r="K328" s="37">
        <f>Source!P150</f>
        <v>9.35</v>
      </c>
      <c r="L328" s="38"/>
    </row>
    <row r="329" spans="1:26" ht="14" x14ac:dyDescent="0.45">
      <c r="A329" s="52"/>
      <c r="B329" s="53"/>
      <c r="C329" s="53" t="s">
        <v>1257</v>
      </c>
      <c r="D329" s="34" t="s">
        <v>1258</v>
      </c>
      <c r="E329" s="10">
        <f>Source!BZ150</f>
        <v>95</v>
      </c>
      <c r="F329" s="56"/>
      <c r="G329" s="36"/>
      <c r="H329" s="37">
        <f>SUM(S323:S332)</f>
        <v>9.91</v>
      </c>
      <c r="I329" s="39"/>
      <c r="J329" s="33">
        <f>Source!AT150</f>
        <v>95</v>
      </c>
      <c r="K329" s="37">
        <f>SUM(T323:T332)</f>
        <v>281.66000000000003</v>
      </c>
      <c r="L329" s="38"/>
    </row>
    <row r="330" spans="1:26" ht="14" x14ac:dyDescent="0.45">
      <c r="A330" s="52"/>
      <c r="B330" s="53"/>
      <c r="C330" s="53" t="s">
        <v>1259</v>
      </c>
      <c r="D330" s="34" t="s">
        <v>1258</v>
      </c>
      <c r="E330" s="10">
        <f>Source!CA150</f>
        <v>65</v>
      </c>
      <c r="F330" s="56"/>
      <c r="G330" s="36"/>
      <c r="H330" s="37">
        <f>SUM(U323:U332)</f>
        <v>6.78</v>
      </c>
      <c r="I330" s="39"/>
      <c r="J330" s="33">
        <f>Source!AU150</f>
        <v>65</v>
      </c>
      <c r="K330" s="37">
        <f>SUM(V323:V332)</f>
        <v>192.71</v>
      </c>
      <c r="L330" s="38"/>
    </row>
    <row r="331" spans="1:26" ht="14" x14ac:dyDescent="0.45">
      <c r="A331" s="52"/>
      <c r="B331" s="53"/>
      <c r="C331" s="53" t="s">
        <v>1260</v>
      </c>
      <c r="D331" s="34" t="s">
        <v>1261</v>
      </c>
      <c r="E331" s="10">
        <f>Source!AQ150</f>
        <v>26.24</v>
      </c>
      <c r="F331" s="35"/>
      <c r="G331" s="36" t="str">
        <f>Source!DI150</f>
        <v/>
      </c>
      <c r="H331" s="37"/>
      <c r="I331" s="36"/>
      <c r="J331" s="36"/>
      <c r="K331" s="37"/>
      <c r="L331" s="40">
        <f>Source!U150</f>
        <v>1.0495999999999999</v>
      </c>
    </row>
    <row r="332" spans="1:26" ht="41" x14ac:dyDescent="0.45">
      <c r="A332" s="54" t="str">
        <f>Source!E151</f>
        <v>28,1</v>
      </c>
      <c r="B332" s="55" t="str">
        <f>Source!F151</f>
        <v>509-4601</v>
      </c>
      <c r="C332" s="55" t="str">
        <f>Source!G151</f>
        <v>Выключатель двухклавишный для скрытой проводки серии "Прима", марка С56-039-с с подсветкой, цвет белый</v>
      </c>
      <c r="D332" s="42" t="str">
        <f>Source!H151</f>
        <v>10 шт.</v>
      </c>
      <c r="E332" s="43">
        <f>Source!I151</f>
        <v>0.4</v>
      </c>
      <c r="F332" s="44">
        <f>Source!AL151+Source!AM151+Source!AO151</f>
        <v>88.1</v>
      </c>
      <c r="G332" s="45" t="s">
        <v>3</v>
      </c>
      <c r="H332" s="46">
        <f>ROUND(Source!AC151*Source!I151, 2)+ROUND(Source!AD151*Source!I151, 2)+ROUND(Source!AF151*Source!I151, 2)</f>
        <v>35.24</v>
      </c>
      <c r="I332" s="47"/>
      <c r="J332" s="47">
        <f>IF(Source!BC151&lt;&gt; 0, Source!BC151, 1)</f>
        <v>8.68</v>
      </c>
      <c r="K332" s="46">
        <f>Source!O151</f>
        <v>305.88</v>
      </c>
      <c r="L332" s="48"/>
      <c r="S332">
        <f>ROUND((Source!FX151/100)*((ROUND(Source!AF151*Source!I151, 2)+ROUND(Source!AE151*Source!I151, 2))), 2)</f>
        <v>0</v>
      </c>
      <c r="T332">
        <f>Source!X151</f>
        <v>0</v>
      </c>
      <c r="U332">
        <f>ROUND((Source!FY151/100)*((ROUND(Source!AF151*Source!I151, 2)+ROUND(Source!AE151*Source!I151, 2))), 2)</f>
        <v>0</v>
      </c>
      <c r="V332">
        <f>Source!Y151</f>
        <v>0</v>
      </c>
      <c r="W332">
        <f>IF(Source!BI151&lt;=1,H332, 0)</f>
        <v>0</v>
      </c>
      <c r="X332">
        <f>IF(Source!BI151=2,H332, 0)</f>
        <v>35.24</v>
      </c>
      <c r="Y332">
        <f>IF(Source!BI151=3,H332, 0)</f>
        <v>0</v>
      </c>
      <c r="Z332">
        <f>IF(Source!BI151=4,H332, 0)</f>
        <v>0</v>
      </c>
    </row>
    <row r="333" spans="1:26" ht="13.7" x14ac:dyDescent="0.4">
      <c r="G333" s="62">
        <f>H325+H326+H328+H329+H330+SUM(H332:H332)</f>
        <v>64.010000000000005</v>
      </c>
      <c r="H333" s="62"/>
      <c r="J333" s="62">
        <f>K325+K326+K328+K329+K330+SUM(K332:K332)</f>
        <v>1087.5100000000002</v>
      </c>
      <c r="K333" s="62"/>
      <c r="L333" s="49">
        <f>Source!U150</f>
        <v>1.0495999999999999</v>
      </c>
      <c r="O333" s="27">
        <f>G333</f>
        <v>64.010000000000005</v>
      </c>
      <c r="P333" s="27">
        <f>J333</f>
        <v>1087.5100000000002</v>
      </c>
      <c r="Q333" s="27">
        <f>L333</f>
        <v>1.0495999999999999</v>
      </c>
      <c r="W333">
        <f>IF(Source!BI150&lt;=1,H325+H326+H328+H329+H330, 0)</f>
        <v>0</v>
      </c>
      <c r="X333">
        <f>IF(Source!BI150=2,H325+H326+H328+H329+H330, 0)</f>
        <v>28.770000000000003</v>
      </c>
      <c r="Y333">
        <f>IF(Source!BI150=3,H325+H326+H328+H329+H330, 0)</f>
        <v>0</v>
      </c>
      <c r="Z333">
        <f>IF(Source!BI150=4,H325+H326+H328+H329+H330, 0)</f>
        <v>0</v>
      </c>
    </row>
    <row r="334" spans="1:26" ht="41" x14ac:dyDescent="0.45">
      <c r="A334" s="52" t="str">
        <f>Source!E152</f>
        <v>29</v>
      </c>
      <c r="B334" s="53" t="str">
        <f>Source!F152</f>
        <v>м08-03-594-14</v>
      </c>
      <c r="C334" s="53" t="str">
        <f>Source!G152</f>
        <v>Светильник в подвесных потолках, устанавливаемый на профиле, количество ламп в светильнике до 4</v>
      </c>
      <c r="D334" s="34" t="str">
        <f>Source!H152</f>
        <v>100 шт.</v>
      </c>
      <c r="E334" s="10">
        <f>Source!I152</f>
        <v>1.02</v>
      </c>
      <c r="F334" s="35">
        <f>Source!AL152+Source!AM152+Source!AO152</f>
        <v>3375.0499999999997</v>
      </c>
      <c r="G334" s="36"/>
      <c r="H334" s="37"/>
      <c r="I334" s="36" t="str">
        <f>Source!BO152</f>
        <v>м08-03-594-14</v>
      </c>
      <c r="J334" s="36"/>
      <c r="K334" s="37"/>
      <c r="L334" s="38"/>
      <c r="S334">
        <f>ROUND((Source!FX152/100)*((ROUND(Source!AF152*Source!I152, 2)+ROUND(Source!AE152*Source!I152, 2))), 2)</f>
        <v>2066.1799999999998</v>
      </c>
      <c r="T334">
        <f>Source!X152</f>
        <v>58741.47</v>
      </c>
      <c r="U334">
        <f>ROUND((Source!FY152/100)*((ROUND(Source!AF152*Source!I152, 2)+ROUND(Source!AE152*Source!I152, 2))), 2)</f>
        <v>1413.7</v>
      </c>
      <c r="V334">
        <f>Source!Y152</f>
        <v>40191.53</v>
      </c>
    </row>
    <row r="335" spans="1:26" x14ac:dyDescent="0.4">
      <c r="C335" s="26" t="str">
        <f>"Объем: "&amp;Source!I152&amp;"=(102)/"&amp;"100"</f>
        <v>Объем: 1,02=(102)/100</v>
      </c>
    </row>
    <row r="336" spans="1:26" ht="14" x14ac:dyDescent="0.45">
      <c r="A336" s="52"/>
      <c r="B336" s="53"/>
      <c r="C336" s="53" t="s">
        <v>1255</v>
      </c>
      <c r="D336" s="34"/>
      <c r="E336" s="10"/>
      <c r="F336" s="35">
        <f>Source!AO152</f>
        <v>2118.91</v>
      </c>
      <c r="G336" s="36" t="str">
        <f>Source!DG152</f>
        <v/>
      </c>
      <c r="H336" s="37">
        <f>ROUND(Source!AF152*Source!I152, 2)</f>
        <v>2161.29</v>
      </c>
      <c r="I336" s="36"/>
      <c r="J336" s="36">
        <f>IF(Source!BA152&lt;&gt; 0, Source!BA152, 1)</f>
        <v>28.43</v>
      </c>
      <c r="K336" s="37">
        <f>Source!S152</f>
        <v>61445.42</v>
      </c>
      <c r="L336" s="38"/>
      <c r="R336">
        <f>H336</f>
        <v>2161.29</v>
      </c>
    </row>
    <row r="337" spans="1:26" ht="14" x14ac:dyDescent="0.45">
      <c r="A337" s="52"/>
      <c r="B337" s="53"/>
      <c r="C337" s="53" t="s">
        <v>169</v>
      </c>
      <c r="D337" s="34"/>
      <c r="E337" s="10"/>
      <c r="F337" s="35">
        <f>Source!AM152</f>
        <v>228.84</v>
      </c>
      <c r="G337" s="36" t="str">
        <f>Source!DE152</f>
        <v/>
      </c>
      <c r="H337" s="37">
        <f>ROUND(Source!AD152*Source!I152, 2)</f>
        <v>233.42</v>
      </c>
      <c r="I337" s="36"/>
      <c r="J337" s="36">
        <f>IF(Source!BB152&lt;&gt; 0, Source!BB152, 1)</f>
        <v>8.35</v>
      </c>
      <c r="K337" s="37">
        <f>Source!Q152</f>
        <v>1949.03</v>
      </c>
      <c r="L337" s="38"/>
    </row>
    <row r="338" spans="1:26" ht="14" x14ac:dyDescent="0.45">
      <c r="A338" s="52"/>
      <c r="B338" s="53"/>
      <c r="C338" s="53" t="s">
        <v>1264</v>
      </c>
      <c r="D338" s="34"/>
      <c r="E338" s="10"/>
      <c r="F338" s="35">
        <f>Source!AN152</f>
        <v>13.37</v>
      </c>
      <c r="G338" s="36" t="str">
        <f>Source!DF152</f>
        <v/>
      </c>
      <c r="H338" s="51">
        <f>ROUND(Source!AE152*Source!I152, 2)</f>
        <v>13.64</v>
      </c>
      <c r="I338" s="36"/>
      <c r="J338" s="36">
        <f>IF(Source!BS152&lt;&gt; 0, Source!BS152, 1)</f>
        <v>28.43</v>
      </c>
      <c r="K338" s="51">
        <f>Source!R152</f>
        <v>387.71</v>
      </c>
      <c r="L338" s="38"/>
      <c r="R338">
        <f>H338</f>
        <v>13.64</v>
      </c>
    </row>
    <row r="339" spans="1:26" ht="14" x14ac:dyDescent="0.45">
      <c r="A339" s="52"/>
      <c r="B339" s="53"/>
      <c r="C339" s="53" t="s">
        <v>1256</v>
      </c>
      <c r="D339" s="34"/>
      <c r="E339" s="10"/>
      <c r="F339" s="35">
        <f>Source!AL152</f>
        <v>1027.3</v>
      </c>
      <c r="G339" s="36" t="str">
        <f>Source!DD152</f>
        <v/>
      </c>
      <c r="H339" s="37">
        <f>ROUND(Source!AC152*Source!I152, 2)</f>
        <v>1047.8499999999999</v>
      </c>
      <c r="I339" s="36"/>
      <c r="J339" s="36">
        <f>IF(Source!BC152&lt;&gt; 0, Source!BC152, 1)</f>
        <v>8.57</v>
      </c>
      <c r="K339" s="37">
        <f>Source!P152</f>
        <v>8980.0400000000009</v>
      </c>
      <c r="L339" s="38"/>
    </row>
    <row r="340" spans="1:26" ht="14" x14ac:dyDescent="0.45">
      <c r="A340" s="52"/>
      <c r="B340" s="53"/>
      <c r="C340" s="53" t="s">
        <v>1257</v>
      </c>
      <c r="D340" s="34" t="s">
        <v>1258</v>
      </c>
      <c r="E340" s="10">
        <f>Source!BZ152</f>
        <v>95</v>
      </c>
      <c r="F340" s="56"/>
      <c r="G340" s="36"/>
      <c r="H340" s="37">
        <f>SUM(S334:S343)</f>
        <v>2066.1799999999998</v>
      </c>
      <c r="I340" s="39"/>
      <c r="J340" s="33">
        <f>Source!AT152</f>
        <v>95</v>
      </c>
      <c r="K340" s="37">
        <f>SUM(T334:T343)</f>
        <v>58741.47</v>
      </c>
      <c r="L340" s="38"/>
    </row>
    <row r="341" spans="1:26" ht="14" x14ac:dyDescent="0.45">
      <c r="A341" s="52"/>
      <c r="B341" s="53"/>
      <c r="C341" s="53" t="s">
        <v>1259</v>
      </c>
      <c r="D341" s="34" t="s">
        <v>1258</v>
      </c>
      <c r="E341" s="10">
        <f>Source!CA152</f>
        <v>65</v>
      </c>
      <c r="F341" s="56"/>
      <c r="G341" s="36"/>
      <c r="H341" s="37">
        <f>SUM(U334:U343)</f>
        <v>1413.7</v>
      </c>
      <c r="I341" s="39"/>
      <c r="J341" s="33">
        <f>Source!AU152</f>
        <v>65</v>
      </c>
      <c r="K341" s="37">
        <f>SUM(V334:V343)</f>
        <v>40191.53</v>
      </c>
      <c r="L341" s="38"/>
    </row>
    <row r="342" spans="1:26" ht="14" x14ac:dyDescent="0.45">
      <c r="A342" s="52"/>
      <c r="B342" s="53"/>
      <c r="C342" s="53" t="s">
        <v>1260</v>
      </c>
      <c r="D342" s="34" t="s">
        <v>1261</v>
      </c>
      <c r="E342" s="10">
        <f>Source!AQ152</f>
        <v>213.6</v>
      </c>
      <c r="F342" s="35"/>
      <c r="G342" s="36" t="str">
        <f>Source!DI152</f>
        <v/>
      </c>
      <c r="H342" s="37"/>
      <c r="I342" s="36"/>
      <c r="J342" s="36"/>
      <c r="K342" s="37"/>
      <c r="L342" s="40">
        <f>Source!U152</f>
        <v>217.87199999999999</v>
      </c>
    </row>
    <row r="343" spans="1:26" ht="54.7" x14ac:dyDescent="0.45">
      <c r="A343" s="54" t="str">
        <f>Source!E153</f>
        <v>29,1</v>
      </c>
      <c r="B343" s="55" t="str">
        <f>Source!F153</f>
        <v>509-2370</v>
      </c>
      <c r="C343" s="55" t="str">
        <f>Source!G153</f>
        <v>Светильники люминесцентные с зеркальной экранирующей решеткой потолочные типа ARS/S 436 с ЭПРА // светодиодные</v>
      </c>
      <c r="D343" s="42" t="str">
        <f>Source!H153</f>
        <v>шт.</v>
      </c>
      <c r="E343" s="43">
        <f>Source!I153</f>
        <v>102</v>
      </c>
      <c r="F343" s="44">
        <f>Source!AL153+Source!AM153+Source!AO153</f>
        <v>962.36</v>
      </c>
      <c r="G343" s="45" t="s">
        <v>3</v>
      </c>
      <c r="H343" s="46">
        <f>ROUND(Source!AC153*Source!I153, 2)+ROUND(Source!AD153*Source!I153, 2)+ROUND(Source!AF153*Source!I153, 2)</f>
        <v>98160.72</v>
      </c>
      <c r="I343" s="47"/>
      <c r="J343" s="47">
        <f>IF(Source!BC153&lt;&gt; 0, Source!BC153, 1)</f>
        <v>5.96</v>
      </c>
      <c r="K343" s="46">
        <f>Source!O153</f>
        <v>585037.89</v>
      </c>
      <c r="L343" s="48"/>
      <c r="S343">
        <f>ROUND((Source!FX153/100)*((ROUND(Source!AF153*Source!I153, 2)+ROUND(Source!AE153*Source!I153, 2))), 2)</f>
        <v>0</v>
      </c>
      <c r="T343">
        <f>Source!X153</f>
        <v>0</v>
      </c>
      <c r="U343">
        <f>ROUND((Source!FY153/100)*((ROUND(Source!AF153*Source!I153, 2)+ROUND(Source!AE153*Source!I153, 2))), 2)</f>
        <v>0</v>
      </c>
      <c r="V343">
        <f>Source!Y153</f>
        <v>0</v>
      </c>
      <c r="W343">
        <f>IF(Source!BI153&lt;=1,H343, 0)</f>
        <v>0</v>
      </c>
      <c r="X343">
        <f>IF(Source!BI153=2,H343, 0)</f>
        <v>98160.72</v>
      </c>
      <c r="Y343">
        <f>IF(Source!BI153=3,H343, 0)</f>
        <v>0</v>
      </c>
      <c r="Z343">
        <f>IF(Source!BI153=4,H343, 0)</f>
        <v>0</v>
      </c>
    </row>
    <row r="344" spans="1:26" ht="13.7" x14ac:dyDescent="0.4">
      <c r="G344" s="62">
        <f>H336+H337+H339+H340+H341+SUM(H343:H343)</f>
        <v>105083.16</v>
      </c>
      <c r="H344" s="62"/>
      <c r="J344" s="62">
        <f>K336+K337+K339+K340+K341+SUM(K343:K343)</f>
        <v>756345.38</v>
      </c>
      <c r="K344" s="62"/>
      <c r="L344" s="49">
        <f>Source!U152</f>
        <v>217.87199999999999</v>
      </c>
      <c r="O344" s="27">
        <f>G344</f>
        <v>105083.16</v>
      </c>
      <c r="P344" s="27">
        <f>J344</f>
        <v>756345.38</v>
      </c>
      <c r="Q344" s="27">
        <f>L344</f>
        <v>217.87199999999999</v>
      </c>
      <c r="W344">
        <f>IF(Source!BI152&lt;=1,H336+H337+H339+H340+H341, 0)</f>
        <v>0</v>
      </c>
      <c r="X344">
        <f>IF(Source!BI152=2,H336+H337+H339+H340+H341, 0)</f>
        <v>6922.44</v>
      </c>
      <c r="Y344">
        <f>IF(Source!BI152=3,H336+H337+H339+H340+H341, 0)</f>
        <v>0</v>
      </c>
      <c r="Z344">
        <f>IF(Source!BI152=4,H336+H337+H339+H340+H341, 0)</f>
        <v>0</v>
      </c>
    </row>
    <row r="345" spans="1:26" ht="41" x14ac:dyDescent="0.45">
      <c r="A345" s="52" t="str">
        <f>Source!E154</f>
        <v>30</v>
      </c>
      <c r="B345" s="53" t="str">
        <f>Source!F154</f>
        <v>м08-03-574-1</v>
      </c>
      <c r="C345" s="53" t="str">
        <f>Source!G154</f>
        <v>Разводка по устройствам и подключение жил кабелей или проводов сечением до 10 мм2</v>
      </c>
      <c r="D345" s="34" t="str">
        <f>Source!H154</f>
        <v>100 жил</v>
      </c>
      <c r="E345" s="10">
        <f>Source!I154</f>
        <v>6.15</v>
      </c>
      <c r="F345" s="35">
        <f>Source!AL154+Source!AM154+Source!AO154</f>
        <v>274.73</v>
      </c>
      <c r="G345" s="36"/>
      <c r="H345" s="37"/>
      <c r="I345" s="36" t="str">
        <f>Source!BO154</f>
        <v>м08-03-574-1</v>
      </c>
      <c r="J345" s="36"/>
      <c r="K345" s="37"/>
      <c r="L345" s="38"/>
      <c r="S345">
        <f>ROUND((Source!FX154/100)*((ROUND(Source!AF154*Source!I154, 2)+ROUND(Source!AE154*Source!I154, 2))), 2)</f>
        <v>974.53</v>
      </c>
      <c r="T345">
        <f>Source!X154</f>
        <v>27705.86</v>
      </c>
      <c r="U345">
        <f>ROUND((Source!FY154/100)*((ROUND(Source!AF154*Source!I154, 2)+ROUND(Source!AE154*Source!I154, 2))), 2)</f>
        <v>666.78</v>
      </c>
      <c r="V345">
        <f>Source!Y154</f>
        <v>18956.64</v>
      </c>
    </row>
    <row r="346" spans="1:26" x14ac:dyDescent="0.4">
      <c r="C346" s="26" t="str">
        <f>"Объем: "&amp;Source!I154&amp;"=(615)/"&amp;"100"</f>
        <v>Объем: 6,15=(615)/100</v>
      </c>
    </row>
    <row r="347" spans="1:26" ht="14" x14ac:dyDescent="0.45">
      <c r="A347" s="52"/>
      <c r="B347" s="53"/>
      <c r="C347" s="53" t="s">
        <v>1255</v>
      </c>
      <c r="D347" s="34"/>
      <c r="E347" s="10"/>
      <c r="F347" s="35">
        <f>Source!AO154</f>
        <v>166.66</v>
      </c>
      <c r="G347" s="36" t="str">
        <f>Source!DG154</f>
        <v/>
      </c>
      <c r="H347" s="37">
        <f>ROUND(Source!AF154*Source!I154, 2)</f>
        <v>1024.96</v>
      </c>
      <c r="I347" s="36"/>
      <c r="J347" s="36">
        <f>IF(Source!BA154&lt;&gt; 0, Source!BA154, 1)</f>
        <v>28.43</v>
      </c>
      <c r="K347" s="37">
        <f>Source!S154</f>
        <v>29139.58</v>
      </c>
      <c r="L347" s="38"/>
      <c r="R347">
        <f>H347</f>
        <v>1024.96</v>
      </c>
    </row>
    <row r="348" spans="1:26" ht="14" x14ac:dyDescent="0.45">
      <c r="A348" s="52"/>
      <c r="B348" s="53"/>
      <c r="C348" s="53" t="s">
        <v>169</v>
      </c>
      <c r="D348" s="34"/>
      <c r="E348" s="10"/>
      <c r="F348" s="35">
        <f>Source!AM154</f>
        <v>2.2200000000000002</v>
      </c>
      <c r="G348" s="36" t="str">
        <f>Source!DE154</f>
        <v/>
      </c>
      <c r="H348" s="37">
        <f>ROUND(Source!AD154*Source!I154, 2)</f>
        <v>13.65</v>
      </c>
      <c r="I348" s="36"/>
      <c r="J348" s="36">
        <f>IF(Source!BB154&lt;&gt; 0, Source!BB154, 1)</f>
        <v>8.4</v>
      </c>
      <c r="K348" s="37">
        <f>Source!Q154</f>
        <v>114.69</v>
      </c>
      <c r="L348" s="38"/>
    </row>
    <row r="349" spans="1:26" ht="14" x14ac:dyDescent="0.45">
      <c r="A349" s="52"/>
      <c r="B349" s="53"/>
      <c r="C349" s="53" t="s">
        <v>1264</v>
      </c>
      <c r="D349" s="34"/>
      <c r="E349" s="10"/>
      <c r="F349" s="35">
        <f>Source!AN154</f>
        <v>0.14000000000000001</v>
      </c>
      <c r="G349" s="36" t="str">
        <f>Source!DF154</f>
        <v/>
      </c>
      <c r="H349" s="51">
        <f>ROUND(Source!AE154*Source!I154, 2)</f>
        <v>0.86</v>
      </c>
      <c r="I349" s="36"/>
      <c r="J349" s="36">
        <f>IF(Source!BS154&lt;&gt; 0, Source!BS154, 1)</f>
        <v>28.43</v>
      </c>
      <c r="K349" s="51">
        <f>Source!R154</f>
        <v>24.48</v>
      </c>
      <c r="L349" s="38"/>
      <c r="R349">
        <f>H349</f>
        <v>0.86</v>
      </c>
    </row>
    <row r="350" spans="1:26" ht="14" x14ac:dyDescent="0.45">
      <c r="A350" s="52"/>
      <c r="B350" s="53"/>
      <c r="C350" s="53" t="s">
        <v>1256</v>
      </c>
      <c r="D350" s="34"/>
      <c r="E350" s="10"/>
      <c r="F350" s="35">
        <f>Source!AL154</f>
        <v>105.85</v>
      </c>
      <c r="G350" s="36" t="str">
        <f>Source!DD154</f>
        <v/>
      </c>
      <c r="H350" s="37">
        <f>ROUND(Source!AC154*Source!I154, 2)</f>
        <v>650.98</v>
      </c>
      <c r="I350" s="36"/>
      <c r="J350" s="36">
        <f>IF(Source!BC154&lt;&gt; 0, Source!BC154, 1)</f>
        <v>8.2799999999999994</v>
      </c>
      <c r="K350" s="37">
        <f>Source!P154</f>
        <v>5390.09</v>
      </c>
      <c r="L350" s="38"/>
    </row>
    <row r="351" spans="1:26" ht="14" x14ac:dyDescent="0.45">
      <c r="A351" s="52"/>
      <c r="B351" s="53"/>
      <c r="C351" s="53" t="s">
        <v>1257</v>
      </c>
      <c r="D351" s="34" t="s">
        <v>1258</v>
      </c>
      <c r="E351" s="10">
        <f>Source!BZ154</f>
        <v>95</v>
      </c>
      <c r="F351" s="56"/>
      <c r="G351" s="36"/>
      <c r="H351" s="37">
        <f>SUM(S345:S353)</f>
        <v>974.53</v>
      </c>
      <c r="I351" s="39"/>
      <c r="J351" s="33">
        <f>Source!AT154</f>
        <v>95</v>
      </c>
      <c r="K351" s="37">
        <f>SUM(T345:T353)</f>
        <v>27705.86</v>
      </c>
      <c r="L351" s="38"/>
    </row>
    <row r="352" spans="1:26" ht="14" x14ac:dyDescent="0.45">
      <c r="A352" s="52"/>
      <c r="B352" s="53"/>
      <c r="C352" s="53" t="s">
        <v>1259</v>
      </c>
      <c r="D352" s="34" t="s">
        <v>1258</v>
      </c>
      <c r="E352" s="10">
        <f>Source!CA154</f>
        <v>65</v>
      </c>
      <c r="F352" s="56"/>
      <c r="G352" s="36"/>
      <c r="H352" s="37">
        <f>SUM(U345:U353)</f>
        <v>666.78</v>
      </c>
      <c r="I352" s="39"/>
      <c r="J352" s="33">
        <f>Source!AU154</f>
        <v>65</v>
      </c>
      <c r="K352" s="37">
        <f>SUM(V345:V353)</f>
        <v>18956.64</v>
      </c>
      <c r="L352" s="38"/>
    </row>
    <row r="353" spans="1:26" ht="14" x14ac:dyDescent="0.45">
      <c r="A353" s="54"/>
      <c r="B353" s="55"/>
      <c r="C353" s="55" t="s">
        <v>1260</v>
      </c>
      <c r="D353" s="42" t="s">
        <v>1261</v>
      </c>
      <c r="E353" s="43">
        <f>Source!AQ154</f>
        <v>16.8</v>
      </c>
      <c r="F353" s="44"/>
      <c r="G353" s="47" t="str">
        <f>Source!DI154</f>
        <v/>
      </c>
      <c r="H353" s="46"/>
      <c r="I353" s="47"/>
      <c r="J353" s="47"/>
      <c r="K353" s="46"/>
      <c r="L353" s="50">
        <f>Source!U154</f>
        <v>103.32000000000001</v>
      </c>
    </row>
    <row r="354" spans="1:26" ht="13.7" x14ac:dyDescent="0.4">
      <c r="G354" s="62">
        <f>H347+H348+H350+H351+H352</f>
        <v>3330.8999999999996</v>
      </c>
      <c r="H354" s="62"/>
      <c r="J354" s="62">
        <f>K347+K348+K350+K351+K352</f>
        <v>81306.86</v>
      </c>
      <c r="K354" s="62"/>
      <c r="L354" s="49">
        <f>Source!U154</f>
        <v>103.32000000000001</v>
      </c>
      <c r="O354" s="27">
        <f>G354</f>
        <v>3330.8999999999996</v>
      </c>
      <c r="P354" s="27">
        <f>J354</f>
        <v>81306.86</v>
      </c>
      <c r="Q354" s="27">
        <f>L354</f>
        <v>103.32000000000001</v>
      </c>
      <c r="W354">
        <f>IF(Source!BI154&lt;=1,H347+H348+H350+H351+H352, 0)</f>
        <v>0</v>
      </c>
      <c r="X354">
        <f>IF(Source!BI154=2,H347+H348+H350+H351+H352, 0)</f>
        <v>3330.8999999999996</v>
      </c>
      <c r="Y354">
        <f>IF(Source!BI154=3,H347+H348+H350+H351+H352, 0)</f>
        <v>0</v>
      </c>
      <c r="Z354">
        <f>IF(Source!BI154=4,H347+H348+H350+H351+H352, 0)</f>
        <v>0</v>
      </c>
    </row>
    <row r="355" spans="1:26" ht="27.35" x14ac:dyDescent="0.45">
      <c r="A355" s="52" t="str">
        <f>Source!E155</f>
        <v>31</v>
      </c>
      <c r="B355" s="53" t="str">
        <f>Source!F155</f>
        <v>м08-03-593-19</v>
      </c>
      <c r="C355" s="53" t="str">
        <f>Source!G155</f>
        <v>Светильник в подвесных потолках</v>
      </c>
      <c r="D355" s="34" t="str">
        <f>Source!H155</f>
        <v>100 шт.</v>
      </c>
      <c r="E355" s="10">
        <f>Source!I155</f>
        <v>0.26</v>
      </c>
      <c r="F355" s="35">
        <f>Source!AL155+Source!AM155+Source!AO155</f>
        <v>1101.54</v>
      </c>
      <c r="G355" s="36"/>
      <c r="H355" s="37"/>
      <c r="I355" s="36" t="str">
        <f>Source!BO155</f>
        <v>м08-03-593-19</v>
      </c>
      <c r="J355" s="36"/>
      <c r="K355" s="37"/>
      <c r="L355" s="38"/>
      <c r="S355">
        <f>ROUND((Source!FX155/100)*((ROUND(Source!AF155*Source!I155, 2)+ROUND(Source!AE155*Source!I155, 2))), 2)</f>
        <v>231.97</v>
      </c>
      <c r="T355">
        <f>Source!X155</f>
        <v>6594.91</v>
      </c>
      <c r="U355">
        <f>ROUND((Source!FY155/100)*((ROUND(Source!AF155*Source!I155, 2)+ROUND(Source!AE155*Source!I155, 2))), 2)</f>
        <v>158.72</v>
      </c>
      <c r="V355">
        <f>Source!Y155</f>
        <v>4512.3100000000004</v>
      </c>
    </row>
    <row r="356" spans="1:26" x14ac:dyDescent="0.4">
      <c r="C356" s="26" t="str">
        <f>"Объем: "&amp;Source!I155&amp;"=(26)/"&amp;"100"</f>
        <v>Объем: 0,26=(26)/100</v>
      </c>
    </row>
    <row r="357" spans="1:26" ht="14" x14ac:dyDescent="0.45">
      <c r="A357" s="52"/>
      <c r="B357" s="53"/>
      <c r="C357" s="53" t="s">
        <v>1255</v>
      </c>
      <c r="D357" s="34"/>
      <c r="E357" s="10"/>
      <c r="F357" s="35">
        <f>Source!AO155</f>
        <v>936.45</v>
      </c>
      <c r="G357" s="36" t="str">
        <f>Source!DG155</f>
        <v/>
      </c>
      <c r="H357" s="37">
        <f>ROUND(Source!AF155*Source!I155, 2)</f>
        <v>243.48</v>
      </c>
      <c r="I357" s="36"/>
      <c r="J357" s="36">
        <f>IF(Source!BA155&lt;&gt; 0, Source!BA155, 1)</f>
        <v>28.43</v>
      </c>
      <c r="K357" s="37">
        <f>Source!S155</f>
        <v>6922.05</v>
      </c>
      <c r="L357" s="38"/>
      <c r="R357">
        <f>H357</f>
        <v>243.48</v>
      </c>
    </row>
    <row r="358" spans="1:26" ht="14" x14ac:dyDescent="0.45">
      <c r="A358" s="52"/>
      <c r="B358" s="53"/>
      <c r="C358" s="53" t="s">
        <v>169</v>
      </c>
      <c r="D358" s="34"/>
      <c r="E358" s="10"/>
      <c r="F358" s="35">
        <f>Source!AM155</f>
        <v>44.36</v>
      </c>
      <c r="G358" s="36" t="str">
        <f>Source!DE155</f>
        <v/>
      </c>
      <c r="H358" s="37">
        <f>ROUND(Source!AD155*Source!I155, 2)</f>
        <v>11.53</v>
      </c>
      <c r="I358" s="36"/>
      <c r="J358" s="36">
        <f>IF(Source!BB155&lt;&gt; 0, Source!BB155, 1)</f>
        <v>8.4</v>
      </c>
      <c r="K358" s="37">
        <f>Source!Q155</f>
        <v>96.88</v>
      </c>
      <c r="L358" s="38"/>
    </row>
    <row r="359" spans="1:26" ht="14" x14ac:dyDescent="0.45">
      <c r="A359" s="52"/>
      <c r="B359" s="53"/>
      <c r="C359" s="53" t="s">
        <v>1264</v>
      </c>
      <c r="D359" s="34"/>
      <c r="E359" s="10"/>
      <c r="F359" s="35">
        <f>Source!AN155</f>
        <v>2.7</v>
      </c>
      <c r="G359" s="36" t="str">
        <f>Source!DF155</f>
        <v/>
      </c>
      <c r="H359" s="51">
        <f>ROUND(Source!AE155*Source!I155, 2)</f>
        <v>0.7</v>
      </c>
      <c r="I359" s="36"/>
      <c r="J359" s="36">
        <f>IF(Source!BS155&lt;&gt; 0, Source!BS155, 1)</f>
        <v>28.43</v>
      </c>
      <c r="K359" s="51">
        <f>Source!R155</f>
        <v>19.96</v>
      </c>
      <c r="L359" s="38"/>
      <c r="R359">
        <f>H359</f>
        <v>0.7</v>
      </c>
    </row>
    <row r="360" spans="1:26" ht="14" x14ac:dyDescent="0.45">
      <c r="A360" s="52"/>
      <c r="B360" s="53"/>
      <c r="C360" s="53" t="s">
        <v>1256</v>
      </c>
      <c r="D360" s="34"/>
      <c r="E360" s="10"/>
      <c r="F360" s="35">
        <f>Source!AL155</f>
        <v>120.73</v>
      </c>
      <c r="G360" s="36" t="str">
        <f>Source!DD155</f>
        <v/>
      </c>
      <c r="H360" s="37">
        <f>ROUND(Source!AC155*Source!I155, 2)</f>
        <v>31.39</v>
      </c>
      <c r="I360" s="36"/>
      <c r="J360" s="36">
        <f>IF(Source!BC155&lt;&gt; 0, Source!BC155, 1)</f>
        <v>11.02</v>
      </c>
      <c r="K360" s="37">
        <f>Source!P155</f>
        <v>345.92</v>
      </c>
      <c r="L360" s="38"/>
    </row>
    <row r="361" spans="1:26" ht="14" x14ac:dyDescent="0.45">
      <c r="A361" s="52"/>
      <c r="B361" s="53"/>
      <c r="C361" s="53" t="s">
        <v>1257</v>
      </c>
      <c r="D361" s="34" t="s">
        <v>1258</v>
      </c>
      <c r="E361" s="10">
        <f>Source!BZ155</f>
        <v>95</v>
      </c>
      <c r="F361" s="56"/>
      <c r="G361" s="36"/>
      <c r="H361" s="37">
        <f>SUM(S355:S364)</f>
        <v>231.97</v>
      </c>
      <c r="I361" s="39"/>
      <c r="J361" s="33">
        <f>Source!AT155</f>
        <v>95</v>
      </c>
      <c r="K361" s="37">
        <f>SUM(T355:T364)</f>
        <v>6594.91</v>
      </c>
      <c r="L361" s="38"/>
    </row>
    <row r="362" spans="1:26" ht="14" x14ac:dyDescent="0.45">
      <c r="A362" s="52"/>
      <c r="B362" s="53"/>
      <c r="C362" s="53" t="s">
        <v>1259</v>
      </c>
      <c r="D362" s="34" t="s">
        <v>1258</v>
      </c>
      <c r="E362" s="10">
        <f>Source!CA155</f>
        <v>65</v>
      </c>
      <c r="F362" s="56"/>
      <c r="G362" s="36"/>
      <c r="H362" s="37">
        <f>SUM(U355:U364)</f>
        <v>158.72</v>
      </c>
      <c r="I362" s="39"/>
      <c r="J362" s="33">
        <f>Source!AU155</f>
        <v>65</v>
      </c>
      <c r="K362" s="37">
        <f>SUM(V355:V364)</f>
        <v>4512.3100000000004</v>
      </c>
      <c r="L362" s="38"/>
    </row>
    <row r="363" spans="1:26" ht="14" x14ac:dyDescent="0.45">
      <c r="A363" s="52"/>
      <c r="B363" s="53"/>
      <c r="C363" s="53" t="s">
        <v>1260</v>
      </c>
      <c r="D363" s="34" t="s">
        <v>1261</v>
      </c>
      <c r="E363" s="10">
        <f>Source!AQ155</f>
        <v>94.4</v>
      </c>
      <c r="F363" s="35"/>
      <c r="G363" s="36" t="str">
        <f>Source!DI155</f>
        <v/>
      </c>
      <c r="H363" s="37"/>
      <c r="I363" s="36"/>
      <c r="J363" s="36"/>
      <c r="K363" s="37"/>
      <c r="L363" s="40">
        <f>Source!U155</f>
        <v>24.544000000000004</v>
      </c>
    </row>
    <row r="364" spans="1:26" ht="41" x14ac:dyDescent="0.45">
      <c r="A364" s="54" t="str">
        <f>Source!E156</f>
        <v>31,1</v>
      </c>
      <c r="B364" s="55" t="str">
        <f>Source!F156</f>
        <v>509-1338</v>
      </c>
      <c r="C364" s="55" t="str">
        <f>Source!G156</f>
        <v>Светильник точечный марки AMBER 50 2 05 R50, неповоротный, с накладным стеклом, хром</v>
      </c>
      <c r="D364" s="42" t="str">
        <f>Source!H156</f>
        <v>шт.</v>
      </c>
      <c r="E364" s="43">
        <f>Source!I156</f>
        <v>26</v>
      </c>
      <c r="F364" s="44">
        <f>Source!AL156+Source!AM156+Source!AO156</f>
        <v>45.27</v>
      </c>
      <c r="G364" s="45" t="s">
        <v>3</v>
      </c>
      <c r="H364" s="46">
        <f>ROUND(Source!AC156*Source!I156, 2)+ROUND(Source!AD156*Source!I156, 2)+ROUND(Source!AF156*Source!I156, 2)</f>
        <v>1177.02</v>
      </c>
      <c r="I364" s="47"/>
      <c r="J364" s="47">
        <f>IF(Source!BC156&lt;&gt; 0, Source!BC156, 1)</f>
        <v>3.56</v>
      </c>
      <c r="K364" s="46">
        <f>Source!O156</f>
        <v>4190.1899999999996</v>
      </c>
      <c r="L364" s="48"/>
      <c r="S364">
        <f>ROUND((Source!FX156/100)*((ROUND(Source!AF156*Source!I156, 2)+ROUND(Source!AE156*Source!I156, 2))), 2)</f>
        <v>0</v>
      </c>
      <c r="T364">
        <f>Source!X156</f>
        <v>0</v>
      </c>
      <c r="U364">
        <f>ROUND((Source!FY156/100)*((ROUND(Source!AF156*Source!I156, 2)+ROUND(Source!AE156*Source!I156, 2))), 2)</f>
        <v>0</v>
      </c>
      <c r="V364">
        <f>Source!Y156</f>
        <v>0</v>
      </c>
      <c r="W364">
        <f>IF(Source!BI156&lt;=1,H364, 0)</f>
        <v>0</v>
      </c>
      <c r="X364">
        <f>IF(Source!BI156=2,H364, 0)</f>
        <v>1177.02</v>
      </c>
      <c r="Y364">
        <f>IF(Source!BI156=3,H364, 0)</f>
        <v>0</v>
      </c>
      <c r="Z364">
        <f>IF(Source!BI156=4,H364, 0)</f>
        <v>0</v>
      </c>
    </row>
    <row r="365" spans="1:26" ht="13.7" x14ac:dyDescent="0.4">
      <c r="G365" s="62">
        <f>H357+H358+H360+H361+H362+SUM(H364:H364)</f>
        <v>1854.1100000000001</v>
      </c>
      <c r="H365" s="62"/>
      <c r="J365" s="62">
        <f>K357+K358+K360+K361+K362+SUM(K364:K364)</f>
        <v>22662.26</v>
      </c>
      <c r="K365" s="62"/>
      <c r="L365" s="49">
        <f>Source!U155</f>
        <v>24.544000000000004</v>
      </c>
      <c r="O365" s="27">
        <f>G365</f>
        <v>1854.1100000000001</v>
      </c>
      <c r="P365" s="27">
        <f>J365</f>
        <v>22662.26</v>
      </c>
      <c r="Q365" s="27">
        <f>L365</f>
        <v>24.544000000000004</v>
      </c>
      <c r="W365">
        <f>IF(Source!BI155&lt;=1,H357+H358+H360+H361+H362, 0)</f>
        <v>0</v>
      </c>
      <c r="X365">
        <f>IF(Source!BI155=2,H357+H358+H360+H361+H362, 0)</f>
        <v>677.09</v>
      </c>
      <c r="Y365">
        <f>IF(Source!BI155=3,H357+H358+H360+H361+H362, 0)</f>
        <v>0</v>
      </c>
      <c r="Z365">
        <f>IF(Source!BI155=4,H357+H358+H360+H361+H362, 0)</f>
        <v>0</v>
      </c>
    </row>
    <row r="367" spans="1:26" ht="13.7" x14ac:dyDescent="0.4">
      <c r="A367" s="61" t="str">
        <f>CONCATENATE("Итого по подразделу: ",IF(Source!G158&lt;&gt;"Новый подраздел", Source!G158, ""))</f>
        <v>Итого по подразделу: Электромонтажные работы</v>
      </c>
      <c r="B367" s="61"/>
      <c r="C367" s="61"/>
      <c r="D367" s="61"/>
      <c r="E367" s="61"/>
      <c r="F367" s="61"/>
      <c r="G367" s="60">
        <f>SUM(O231:O366)</f>
        <v>126041.92</v>
      </c>
      <c r="H367" s="60"/>
      <c r="I367" s="32"/>
      <c r="J367" s="60">
        <f>SUM(P231:P366)</f>
        <v>996949.82</v>
      </c>
      <c r="K367" s="60"/>
      <c r="L367" s="49">
        <f>SUM(Q231:Q366)</f>
        <v>498.5431999999999</v>
      </c>
    </row>
    <row r="371" spans="1:26" ht="16.350000000000001" x14ac:dyDescent="0.5">
      <c r="A371" s="63" t="str">
        <f>CONCATENATE("Подраздел: ",IF(Source!G187&lt;&gt;"Новый подраздел", Source!G187, ""))</f>
        <v>Подраздел: Сантехнические работы</v>
      </c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26" ht="42" x14ac:dyDescent="0.45">
      <c r="A372" s="52" t="str">
        <f>Source!E191</f>
        <v>32</v>
      </c>
      <c r="B372" s="53" t="str">
        <f>Source!F191</f>
        <v>69-3-3</v>
      </c>
      <c r="C372" s="53" t="str">
        <f>Source!G191</f>
        <v>Прорезка отверстий для водогазопроводных и чугунных трубопроводов в деревянных перегородках оштукатуренных</v>
      </c>
      <c r="D372" s="34" t="str">
        <f>Source!H191</f>
        <v>100 отверстий</v>
      </c>
      <c r="E372" s="10">
        <f>Source!I191</f>
        <v>0.01</v>
      </c>
      <c r="F372" s="35">
        <f>Source!AL191+Source!AM191+Source!AO191</f>
        <v>820.1</v>
      </c>
      <c r="G372" s="36"/>
      <c r="H372" s="37"/>
      <c r="I372" s="36" t="str">
        <f>Source!BO191</f>
        <v>69-3-3</v>
      </c>
      <c r="J372" s="36"/>
      <c r="K372" s="37"/>
      <c r="L372" s="38"/>
      <c r="S372">
        <f>ROUND((Source!FX191/100)*((ROUND(Source!AF191*Source!I191, 2)+ROUND(Source!AE191*Source!I191, 2))), 2)</f>
        <v>4.7699999999999996</v>
      </c>
      <c r="T372">
        <f>Source!X191</f>
        <v>135.81</v>
      </c>
      <c r="U372">
        <f>ROUND((Source!FY191/100)*((ROUND(Source!AF191*Source!I191, 2)+ROUND(Source!AE191*Source!I191, 2))), 2)</f>
        <v>3.06</v>
      </c>
      <c r="V372">
        <f>Source!Y191</f>
        <v>87.06</v>
      </c>
    </row>
    <row r="373" spans="1:26" x14ac:dyDescent="0.4">
      <c r="C373" s="26" t="str">
        <f>"Объем: "&amp;Source!I191&amp;"=(1)/"&amp;"100"</f>
        <v>Объем: 0,01=(1)/100</v>
      </c>
    </row>
    <row r="374" spans="1:26" ht="14" x14ac:dyDescent="0.45">
      <c r="A374" s="52"/>
      <c r="B374" s="53"/>
      <c r="C374" s="53" t="s">
        <v>1255</v>
      </c>
      <c r="D374" s="34"/>
      <c r="E374" s="10"/>
      <c r="F374" s="35">
        <f>Source!AO191</f>
        <v>612.45000000000005</v>
      </c>
      <c r="G374" s="36" t="str">
        <f>Source!DG191</f>
        <v/>
      </c>
      <c r="H374" s="37">
        <f>ROUND(Source!AF191*Source!I191, 2)</f>
        <v>6.12</v>
      </c>
      <c r="I374" s="36"/>
      <c r="J374" s="36">
        <f>IF(Source!BA191&lt;&gt; 0, Source!BA191, 1)</f>
        <v>28.43</v>
      </c>
      <c r="K374" s="37">
        <f>Source!S191</f>
        <v>174.12</v>
      </c>
      <c r="L374" s="38"/>
      <c r="R374">
        <f>H374</f>
        <v>6.12</v>
      </c>
    </row>
    <row r="375" spans="1:26" ht="14" x14ac:dyDescent="0.45">
      <c r="A375" s="52"/>
      <c r="B375" s="53"/>
      <c r="C375" s="53" t="s">
        <v>169</v>
      </c>
      <c r="D375" s="34"/>
      <c r="E375" s="10"/>
      <c r="F375" s="35">
        <f>Source!AM191</f>
        <v>207.65</v>
      </c>
      <c r="G375" s="36" t="str">
        <f>Source!DE191</f>
        <v/>
      </c>
      <c r="H375" s="37">
        <f>ROUND(Source!AD191*Source!I191, 2)</f>
        <v>2.08</v>
      </c>
      <c r="I375" s="36"/>
      <c r="J375" s="36">
        <f>IF(Source!BB191&lt;&gt; 0, Source!BB191, 1)</f>
        <v>7.77</v>
      </c>
      <c r="K375" s="37">
        <f>Source!Q191</f>
        <v>16.13</v>
      </c>
      <c r="L375" s="38"/>
    </row>
    <row r="376" spans="1:26" ht="14" x14ac:dyDescent="0.45">
      <c r="A376" s="52"/>
      <c r="B376" s="53"/>
      <c r="C376" s="53" t="s">
        <v>1257</v>
      </c>
      <c r="D376" s="34" t="s">
        <v>1258</v>
      </c>
      <c r="E376" s="10">
        <f>Source!BZ191</f>
        <v>78</v>
      </c>
      <c r="F376" s="56"/>
      <c r="G376" s="36"/>
      <c r="H376" s="37">
        <f>SUM(S372:S379)</f>
        <v>4.7699999999999996</v>
      </c>
      <c r="I376" s="39"/>
      <c r="J376" s="33">
        <f>Source!AT191</f>
        <v>78</v>
      </c>
      <c r="K376" s="37">
        <f>SUM(T372:T379)</f>
        <v>135.81</v>
      </c>
      <c r="L376" s="38"/>
    </row>
    <row r="377" spans="1:26" ht="14" x14ac:dyDescent="0.45">
      <c r="A377" s="52"/>
      <c r="B377" s="53"/>
      <c r="C377" s="53" t="s">
        <v>1259</v>
      </c>
      <c r="D377" s="34" t="s">
        <v>1258</v>
      </c>
      <c r="E377" s="10">
        <f>Source!CA191</f>
        <v>50</v>
      </c>
      <c r="F377" s="56"/>
      <c r="G377" s="36"/>
      <c r="H377" s="37">
        <f>SUM(U372:U379)</f>
        <v>3.06</v>
      </c>
      <c r="I377" s="39"/>
      <c r="J377" s="33">
        <f>Source!AU191</f>
        <v>50</v>
      </c>
      <c r="K377" s="37">
        <f>SUM(V372:V379)</f>
        <v>87.06</v>
      </c>
      <c r="L377" s="38"/>
    </row>
    <row r="378" spans="1:26" ht="14" x14ac:dyDescent="0.45">
      <c r="A378" s="52"/>
      <c r="B378" s="53"/>
      <c r="C378" s="53" t="s">
        <v>1260</v>
      </c>
      <c r="D378" s="34" t="s">
        <v>1261</v>
      </c>
      <c r="E378" s="10">
        <f>Source!AQ191</f>
        <v>71.8</v>
      </c>
      <c r="F378" s="35"/>
      <c r="G378" s="36" t="str">
        <f>Source!DI191</f>
        <v/>
      </c>
      <c r="H378" s="37"/>
      <c r="I378" s="36"/>
      <c r="J378" s="36"/>
      <c r="K378" s="37"/>
      <c r="L378" s="40">
        <f>Source!U191</f>
        <v>0.71799999999999997</v>
      </c>
    </row>
    <row r="379" spans="1:26" ht="14" x14ac:dyDescent="0.45">
      <c r="A379" s="54" t="str">
        <f>Source!E192</f>
        <v>32,1</v>
      </c>
      <c r="B379" s="55" t="str">
        <f>Source!F192</f>
        <v>509-9900</v>
      </c>
      <c r="C379" s="55" t="str">
        <f>Source!G192</f>
        <v>Строительный мусор</v>
      </c>
      <c r="D379" s="42" t="str">
        <f>Source!H192</f>
        <v>т</v>
      </c>
      <c r="E379" s="43">
        <f>Source!I192</f>
        <v>4.0000000000000001E-3</v>
      </c>
      <c r="F379" s="44">
        <f>Source!AL192+Source!AM192+Source!AO192</f>
        <v>0</v>
      </c>
      <c r="G379" s="45" t="s">
        <v>3</v>
      </c>
      <c r="H379" s="46">
        <f>ROUND(Source!AC192*Source!I192, 2)+ROUND(Source!AD192*Source!I192, 2)+ROUND(Source!AF192*Source!I192, 2)</f>
        <v>0</v>
      </c>
      <c r="I379" s="47"/>
      <c r="J379" s="47">
        <f>IF(Source!BC192&lt;&gt; 0, Source!BC192, 1)</f>
        <v>1</v>
      </c>
      <c r="K379" s="46">
        <f>Source!O192</f>
        <v>0</v>
      </c>
      <c r="L379" s="48"/>
      <c r="S379">
        <f>ROUND((Source!FX192/100)*((ROUND(Source!AF192*Source!I192, 2)+ROUND(Source!AE192*Source!I192, 2))), 2)</f>
        <v>0</v>
      </c>
      <c r="T379">
        <f>Source!X192</f>
        <v>0</v>
      </c>
      <c r="U379">
        <f>ROUND((Source!FY192/100)*((ROUND(Source!AF192*Source!I192, 2)+ROUND(Source!AE192*Source!I192, 2))), 2)</f>
        <v>0</v>
      </c>
      <c r="V379">
        <f>Source!Y192</f>
        <v>0</v>
      </c>
      <c r="W379">
        <f>IF(Source!BI192&lt;=1,H379, 0)</f>
        <v>0</v>
      </c>
      <c r="X379">
        <f>IF(Source!BI192=2,H379, 0)</f>
        <v>0</v>
      </c>
      <c r="Y379">
        <f>IF(Source!BI192=3,H379, 0)</f>
        <v>0</v>
      </c>
      <c r="Z379">
        <f>IF(Source!BI192=4,H379, 0)</f>
        <v>0</v>
      </c>
    </row>
    <row r="380" spans="1:26" ht="13.7" x14ac:dyDescent="0.4">
      <c r="G380" s="62">
        <f>H374+H375+H376+H377+SUM(H379:H379)</f>
        <v>16.029999999999998</v>
      </c>
      <c r="H380" s="62"/>
      <c r="J380" s="62">
        <f>K374+K375+K376+K377+SUM(K379:K379)</f>
        <v>413.12</v>
      </c>
      <c r="K380" s="62"/>
      <c r="L380" s="49">
        <f>Source!U191</f>
        <v>0.71799999999999997</v>
      </c>
      <c r="O380" s="27">
        <f>G380</f>
        <v>16.029999999999998</v>
      </c>
      <c r="P380" s="27">
        <f>J380</f>
        <v>413.12</v>
      </c>
      <c r="Q380" s="27">
        <f>L380</f>
        <v>0.71799999999999997</v>
      </c>
      <c r="W380">
        <f>IF(Source!BI191&lt;=1,H374+H375+H376+H377, 0)</f>
        <v>16.029999999999998</v>
      </c>
      <c r="X380">
        <f>IF(Source!BI191=2,H374+H375+H376+H377, 0)</f>
        <v>0</v>
      </c>
      <c r="Y380">
        <f>IF(Source!BI191=3,H374+H375+H376+H377, 0)</f>
        <v>0</v>
      </c>
      <c r="Z380">
        <f>IF(Source!BI191=4,H374+H375+H376+H377, 0)</f>
        <v>0</v>
      </c>
    </row>
    <row r="381" spans="1:26" ht="64.349999999999994" x14ac:dyDescent="0.45">
      <c r="A381" s="52" t="str">
        <f>Source!E193</f>
        <v>33</v>
      </c>
      <c r="B381" s="53" t="s">
        <v>1278</v>
      </c>
      <c r="C381" s="53" t="str">
        <f>Source!G193</f>
        <v>Прокладка трубопроводов водоснабжения из стальных водогазопроводных оцинкованных труб диаметром 15 мм</v>
      </c>
      <c r="D381" s="34" t="str">
        <f>Source!H193</f>
        <v>100 м трубопровода</v>
      </c>
      <c r="E381" s="10">
        <f>Source!I193</f>
        <v>0.32</v>
      </c>
      <c r="F381" s="35">
        <f>Source!AL193+Source!AM193+Source!AO193</f>
        <v>3268.28</v>
      </c>
      <c r="G381" s="36"/>
      <c r="H381" s="37"/>
      <c r="I381" s="36" t="str">
        <f>Source!BO193</f>
        <v>16-02-002-1</v>
      </c>
      <c r="J381" s="36"/>
      <c r="K381" s="37"/>
      <c r="L381" s="38"/>
      <c r="S381">
        <f>ROUND((Source!FX193/100)*((ROUND(Source!AF193*Source!I193, 2)+ROUND(Source!AE193*Source!I193, 2))), 2)</f>
        <v>152.11000000000001</v>
      </c>
      <c r="T381">
        <f>Source!X193</f>
        <v>4317.13</v>
      </c>
      <c r="U381">
        <f>ROUND((Source!FY193/100)*((ROUND(Source!AF193*Source!I193, 2)+ROUND(Source!AE193*Source!I193, 2))), 2)</f>
        <v>93.15</v>
      </c>
      <c r="V381">
        <f>Source!Y193</f>
        <v>2665.36</v>
      </c>
    </row>
    <row r="382" spans="1:26" x14ac:dyDescent="0.4">
      <c r="C382" s="26" t="str">
        <f>"Объем: "&amp;Source!I193&amp;"=(32)/"&amp;"100"</f>
        <v>Объем: 0,32=(32)/100</v>
      </c>
    </row>
    <row r="383" spans="1:26" ht="14" x14ac:dyDescent="0.45">
      <c r="A383" s="52"/>
      <c r="B383" s="53"/>
      <c r="C383" s="53" t="s">
        <v>1255</v>
      </c>
      <c r="D383" s="34"/>
      <c r="E383" s="10"/>
      <c r="F383" s="35">
        <f>Source!AO193</f>
        <v>356.61</v>
      </c>
      <c r="G383" s="36" t="str">
        <f>Source!DG193</f>
        <v>)*1,15</v>
      </c>
      <c r="H383" s="37">
        <f>ROUND(Source!AF193*Source!I193, 2)</f>
        <v>131.22999999999999</v>
      </c>
      <c r="I383" s="36"/>
      <c r="J383" s="36">
        <f>IF(Source!BA193&lt;&gt; 0, Source!BA193, 1)</f>
        <v>28.43</v>
      </c>
      <c r="K383" s="37">
        <f>Source!S193</f>
        <v>3730.94</v>
      </c>
      <c r="L383" s="38"/>
      <c r="R383">
        <f>H383</f>
        <v>131.22999999999999</v>
      </c>
    </row>
    <row r="384" spans="1:26" ht="14" x14ac:dyDescent="0.45">
      <c r="A384" s="52"/>
      <c r="B384" s="53"/>
      <c r="C384" s="53" t="s">
        <v>169</v>
      </c>
      <c r="D384" s="34"/>
      <c r="E384" s="10"/>
      <c r="F384" s="35">
        <f>Source!AM193</f>
        <v>54.77</v>
      </c>
      <c r="G384" s="36" t="str">
        <f>Source!DE193</f>
        <v>)*1,25</v>
      </c>
      <c r="H384" s="37">
        <f>ROUND(Source!AD193*Source!I193, 2)</f>
        <v>21.91</v>
      </c>
      <c r="I384" s="36"/>
      <c r="J384" s="36">
        <f>IF(Source!BB193&lt;&gt; 0, Source!BB193, 1)</f>
        <v>9.5299999999999994</v>
      </c>
      <c r="K384" s="37">
        <f>Source!Q193</f>
        <v>208.78</v>
      </c>
      <c r="L384" s="38"/>
    </row>
    <row r="385" spans="1:26" ht="14" x14ac:dyDescent="0.45">
      <c r="A385" s="52"/>
      <c r="B385" s="53"/>
      <c r="C385" s="53" t="s">
        <v>1264</v>
      </c>
      <c r="D385" s="34"/>
      <c r="E385" s="10"/>
      <c r="F385" s="35">
        <f>Source!AN193</f>
        <v>2.0299999999999998</v>
      </c>
      <c r="G385" s="36" t="str">
        <f>Source!DF193</f>
        <v>)*1,25</v>
      </c>
      <c r="H385" s="51">
        <f>ROUND(Source!AE193*Source!I193, 2)</f>
        <v>0.81</v>
      </c>
      <c r="I385" s="36"/>
      <c r="J385" s="36">
        <f>IF(Source!BS193&lt;&gt; 0, Source!BS193, 1)</f>
        <v>28.43</v>
      </c>
      <c r="K385" s="51">
        <f>Source!R193</f>
        <v>23.09</v>
      </c>
      <c r="L385" s="38"/>
      <c r="R385">
        <f>H385</f>
        <v>0.81</v>
      </c>
    </row>
    <row r="386" spans="1:26" ht="14" x14ac:dyDescent="0.45">
      <c r="A386" s="52"/>
      <c r="B386" s="53"/>
      <c r="C386" s="53" t="s">
        <v>1256</v>
      </c>
      <c r="D386" s="34"/>
      <c r="E386" s="10"/>
      <c r="F386" s="35">
        <f>Source!AL193</f>
        <v>2856.9</v>
      </c>
      <c r="G386" s="36" t="str">
        <f>Source!DD193</f>
        <v/>
      </c>
      <c r="H386" s="37">
        <f>ROUND(Source!AC193*Source!I193, 2)</f>
        <v>914.21</v>
      </c>
      <c r="I386" s="36"/>
      <c r="J386" s="36">
        <f>IF(Source!BC193&lt;&gt; 0, Source!BC193, 1)</f>
        <v>5.94</v>
      </c>
      <c r="K386" s="37">
        <f>Source!P193</f>
        <v>5430.4</v>
      </c>
      <c r="L386" s="38"/>
    </row>
    <row r="387" spans="1:26" ht="14" x14ac:dyDescent="0.45">
      <c r="A387" s="52"/>
      <c r="B387" s="53"/>
      <c r="C387" s="53" t="s">
        <v>1257</v>
      </c>
      <c r="D387" s="34" t="s">
        <v>1258</v>
      </c>
      <c r="E387" s="10">
        <f>Source!BZ193</f>
        <v>128</v>
      </c>
      <c r="F387" s="58" t="str">
        <f>CONCATENATE(" )", Source!DL193, Source!FT193, "=", Source!FX193)</f>
        <v xml:space="preserve"> )*0,9=115,2</v>
      </c>
      <c r="G387" s="59"/>
      <c r="H387" s="37">
        <f>SUM(S381:S390)</f>
        <v>152.11000000000001</v>
      </c>
      <c r="I387" s="39"/>
      <c r="J387" s="33">
        <f>Source!AT193</f>
        <v>115</v>
      </c>
      <c r="K387" s="37">
        <f>SUM(T381:T390)</f>
        <v>4317.13</v>
      </c>
      <c r="L387" s="38"/>
    </row>
    <row r="388" spans="1:26" ht="14" x14ac:dyDescent="0.45">
      <c r="A388" s="52"/>
      <c r="B388" s="53"/>
      <c r="C388" s="53" t="s">
        <v>1259</v>
      </c>
      <c r="D388" s="34" t="s">
        <v>1258</v>
      </c>
      <c r="E388" s="10">
        <f>Source!CA193</f>
        <v>83</v>
      </c>
      <c r="F388" s="58" t="str">
        <f>CONCATENATE(" )", Source!DM193, Source!FU193, "=", Source!FY193)</f>
        <v xml:space="preserve"> )*0,85=70,55</v>
      </c>
      <c r="G388" s="59"/>
      <c r="H388" s="37">
        <f>SUM(U381:U390)</f>
        <v>93.15</v>
      </c>
      <c r="I388" s="39"/>
      <c r="J388" s="33">
        <f>Source!AU193</f>
        <v>71</v>
      </c>
      <c r="K388" s="37">
        <f>SUM(V381:V390)</f>
        <v>2665.36</v>
      </c>
      <c r="L388" s="38"/>
    </row>
    <row r="389" spans="1:26" ht="14" x14ac:dyDescent="0.45">
      <c r="A389" s="52"/>
      <c r="B389" s="53"/>
      <c r="C389" s="53" t="s">
        <v>1260</v>
      </c>
      <c r="D389" s="34" t="s">
        <v>1261</v>
      </c>
      <c r="E389" s="10">
        <f>Source!AQ193</f>
        <v>37.07</v>
      </c>
      <c r="F389" s="35"/>
      <c r="G389" s="36" t="str">
        <f>Source!DI193</f>
        <v>)*1,15</v>
      </c>
      <c r="H389" s="37"/>
      <c r="I389" s="36"/>
      <c r="J389" s="36"/>
      <c r="K389" s="37"/>
      <c r="L389" s="40">
        <f>Source!U193</f>
        <v>13.64176</v>
      </c>
    </row>
    <row r="390" spans="1:26" ht="27.35" x14ac:dyDescent="0.45">
      <c r="A390" s="54" t="str">
        <f>Source!E194</f>
        <v>33,1</v>
      </c>
      <c r="B390" s="55" t="str">
        <f>Source!F194</f>
        <v>302-0062</v>
      </c>
      <c r="C390" s="55" t="str">
        <f>Source!G194</f>
        <v>Кран шаровый муфтовый Valtec для воды диаметром 15 мм, тип в/в</v>
      </c>
      <c r="D390" s="42" t="str">
        <f>Source!H194</f>
        <v>шт.</v>
      </c>
      <c r="E390" s="43">
        <f>Source!I194</f>
        <v>6</v>
      </c>
      <c r="F390" s="44">
        <f>Source!AL194+Source!AM194+Source!AO194</f>
        <v>28.53</v>
      </c>
      <c r="G390" s="45" t="s">
        <v>3</v>
      </c>
      <c r="H390" s="46">
        <f>ROUND(Source!AC194*Source!I194, 2)+ROUND(Source!AD194*Source!I194, 2)+ROUND(Source!AF194*Source!I194, 2)</f>
        <v>171.18</v>
      </c>
      <c r="I390" s="47"/>
      <c r="J390" s="47">
        <f>IF(Source!BC194&lt;&gt; 0, Source!BC194, 1)</f>
        <v>8</v>
      </c>
      <c r="K390" s="46">
        <f>Source!O194</f>
        <v>1369.44</v>
      </c>
      <c r="L390" s="48"/>
      <c r="S390">
        <f>ROUND((Source!FX194/100)*((ROUND(Source!AF194*Source!I194, 2)+ROUND(Source!AE194*Source!I194, 2))), 2)</f>
        <v>0</v>
      </c>
      <c r="T390">
        <f>Source!X194</f>
        <v>0</v>
      </c>
      <c r="U390">
        <f>ROUND((Source!FY194/100)*((ROUND(Source!AF194*Source!I194, 2)+ROUND(Source!AE194*Source!I194, 2))), 2)</f>
        <v>0</v>
      </c>
      <c r="V390">
        <f>Source!Y194</f>
        <v>0</v>
      </c>
      <c r="W390">
        <f>IF(Source!BI194&lt;=1,H390, 0)</f>
        <v>171.18</v>
      </c>
      <c r="X390">
        <f>IF(Source!BI194=2,H390, 0)</f>
        <v>0</v>
      </c>
      <c r="Y390">
        <f>IF(Source!BI194=3,H390, 0)</f>
        <v>0</v>
      </c>
      <c r="Z390">
        <f>IF(Source!BI194=4,H390, 0)</f>
        <v>0</v>
      </c>
    </row>
    <row r="391" spans="1:26" ht="13.7" x14ac:dyDescent="0.4">
      <c r="G391" s="62">
        <f>H383+H384+H386+H387+H388+SUM(H390:H390)</f>
        <v>1483.7900000000002</v>
      </c>
      <c r="H391" s="62"/>
      <c r="J391" s="62">
        <f>K383+K384+K386+K387+K388+SUM(K390:K390)</f>
        <v>17722.05</v>
      </c>
      <c r="K391" s="62"/>
      <c r="L391" s="49">
        <f>Source!U193</f>
        <v>13.64176</v>
      </c>
      <c r="O391" s="27">
        <f>G391</f>
        <v>1483.7900000000002</v>
      </c>
      <c r="P391" s="27">
        <f>J391</f>
        <v>17722.05</v>
      </c>
      <c r="Q391" s="27">
        <f>L391</f>
        <v>13.64176</v>
      </c>
      <c r="W391">
        <f>IF(Source!BI193&lt;=1,H383+H384+H386+H387+H388, 0)</f>
        <v>1312.6100000000001</v>
      </c>
      <c r="X391">
        <f>IF(Source!BI193=2,H383+H384+H386+H387+H388, 0)</f>
        <v>0</v>
      </c>
      <c r="Y391">
        <f>IF(Source!BI193=3,H383+H384+H386+H387+H388, 0)</f>
        <v>0</v>
      </c>
      <c r="Z391">
        <f>IF(Source!BI193=4,H383+H384+H386+H387+H388, 0)</f>
        <v>0</v>
      </c>
    </row>
    <row r="392" spans="1:26" ht="64.349999999999994" x14ac:dyDescent="0.45">
      <c r="A392" s="52" t="str">
        <f>Source!E195</f>
        <v>34</v>
      </c>
      <c r="B392" s="53" t="s">
        <v>1279</v>
      </c>
      <c r="C392" s="53" t="str">
        <f>Source!G195</f>
        <v>Прокладка трубопроводов канализации из полиэтиленовых труб высокой плотности диаметром 110 мм</v>
      </c>
      <c r="D392" s="34" t="str">
        <f>Source!H195</f>
        <v>100 м трубопровода</v>
      </c>
      <c r="E392" s="10">
        <f>Source!I195</f>
        <v>0.06</v>
      </c>
      <c r="F392" s="35">
        <f>Source!AL195+Source!AM195+Source!AO195</f>
        <v>7784.49</v>
      </c>
      <c r="G392" s="36"/>
      <c r="H392" s="37"/>
      <c r="I392" s="36" t="str">
        <f>Source!BO195</f>
        <v>16-04-001-2</v>
      </c>
      <c r="J392" s="36"/>
      <c r="K392" s="37"/>
      <c r="L392" s="38"/>
      <c r="S392">
        <f>ROUND((Source!FX195/100)*((ROUND(Source!AF195*Source!I195, 2)+ROUND(Source!AE195*Source!I195, 2))), 2)</f>
        <v>48.63</v>
      </c>
      <c r="T392">
        <f>Source!X195</f>
        <v>1380.2</v>
      </c>
      <c r="U392">
        <f>ROUND((Source!FY195/100)*((ROUND(Source!AF195*Source!I195, 2)+ROUND(Source!AE195*Source!I195, 2))), 2)</f>
        <v>29.78</v>
      </c>
      <c r="V392">
        <f>Source!Y195</f>
        <v>852.12</v>
      </c>
    </row>
    <row r="393" spans="1:26" x14ac:dyDescent="0.4">
      <c r="C393" s="26" t="str">
        <f>"Объем: "&amp;Source!I195&amp;"=(6)/"&amp;"100"</f>
        <v>Объем: 0,06=(6)/100</v>
      </c>
    </row>
    <row r="394" spans="1:26" ht="14" x14ac:dyDescent="0.45">
      <c r="A394" s="52"/>
      <c r="B394" s="53"/>
      <c r="C394" s="53" t="s">
        <v>1255</v>
      </c>
      <c r="D394" s="34"/>
      <c r="E394" s="10"/>
      <c r="F394" s="35">
        <f>Source!AO195</f>
        <v>611.07000000000005</v>
      </c>
      <c r="G394" s="36" t="str">
        <f>Source!DG195</f>
        <v>)*1,15</v>
      </c>
      <c r="H394" s="37">
        <f>ROUND(Source!AF195*Source!I195, 2)</f>
        <v>42.16</v>
      </c>
      <c r="I394" s="36"/>
      <c r="J394" s="36">
        <f>IF(Source!BA195&lt;&gt; 0, Source!BA195, 1)</f>
        <v>28.43</v>
      </c>
      <c r="K394" s="37">
        <f>Source!S195</f>
        <v>1198.72</v>
      </c>
      <c r="L394" s="38"/>
      <c r="R394">
        <f>H394</f>
        <v>42.16</v>
      </c>
    </row>
    <row r="395" spans="1:26" ht="14" x14ac:dyDescent="0.45">
      <c r="A395" s="52"/>
      <c r="B395" s="53"/>
      <c r="C395" s="53" t="s">
        <v>169</v>
      </c>
      <c r="D395" s="34"/>
      <c r="E395" s="10"/>
      <c r="F395" s="35">
        <f>Source!AM195</f>
        <v>6.58</v>
      </c>
      <c r="G395" s="36" t="str">
        <f>Source!DE195</f>
        <v>)*1,25</v>
      </c>
      <c r="H395" s="37">
        <f>ROUND(Source!AD195*Source!I195, 2)</f>
        <v>0.49</v>
      </c>
      <c r="I395" s="36"/>
      <c r="J395" s="36">
        <f>IF(Source!BB195&lt;&gt; 0, Source!BB195, 1)</f>
        <v>9.36</v>
      </c>
      <c r="K395" s="37">
        <f>Source!Q195</f>
        <v>4.62</v>
      </c>
      <c r="L395" s="38"/>
    </row>
    <row r="396" spans="1:26" ht="14" x14ac:dyDescent="0.45">
      <c r="A396" s="52"/>
      <c r="B396" s="53"/>
      <c r="C396" s="53" t="s">
        <v>1264</v>
      </c>
      <c r="D396" s="34"/>
      <c r="E396" s="10"/>
      <c r="F396" s="35">
        <f>Source!AN195</f>
        <v>0.68</v>
      </c>
      <c r="G396" s="36" t="str">
        <f>Source!DF195</f>
        <v>)*1,25</v>
      </c>
      <c r="H396" s="51">
        <f>ROUND(Source!AE195*Source!I195, 2)</f>
        <v>0.05</v>
      </c>
      <c r="I396" s="36"/>
      <c r="J396" s="36">
        <f>IF(Source!BS195&lt;&gt; 0, Source!BS195, 1)</f>
        <v>28.43</v>
      </c>
      <c r="K396" s="51">
        <f>Source!R195</f>
        <v>1.45</v>
      </c>
      <c r="L396" s="38"/>
      <c r="R396">
        <f>H396</f>
        <v>0.05</v>
      </c>
    </row>
    <row r="397" spans="1:26" ht="14" x14ac:dyDescent="0.45">
      <c r="A397" s="52"/>
      <c r="B397" s="53"/>
      <c r="C397" s="53" t="s">
        <v>1256</v>
      </c>
      <c r="D397" s="34"/>
      <c r="E397" s="10"/>
      <c r="F397" s="35">
        <f>Source!AL195</f>
        <v>7166.84</v>
      </c>
      <c r="G397" s="36" t="str">
        <f>Source!DD195</f>
        <v/>
      </c>
      <c r="H397" s="37">
        <f>ROUND(Source!AC195*Source!I195, 2)</f>
        <v>430.01</v>
      </c>
      <c r="I397" s="36"/>
      <c r="J397" s="36">
        <f>IF(Source!BC195&lt;&gt; 0, Source!BC195, 1)</f>
        <v>4</v>
      </c>
      <c r="K397" s="37">
        <f>Source!P195</f>
        <v>1720.04</v>
      </c>
      <c r="L397" s="38"/>
    </row>
    <row r="398" spans="1:26" ht="14" x14ac:dyDescent="0.45">
      <c r="A398" s="52"/>
      <c r="B398" s="53"/>
      <c r="C398" s="53" t="s">
        <v>1257</v>
      </c>
      <c r="D398" s="34" t="s">
        <v>1258</v>
      </c>
      <c r="E398" s="10">
        <f>Source!BZ195</f>
        <v>128</v>
      </c>
      <c r="F398" s="58" t="str">
        <f>CONCATENATE(" )", Source!DL195, Source!FT195, "=", Source!FX195)</f>
        <v xml:space="preserve"> )*0,9=115,2</v>
      </c>
      <c r="G398" s="59"/>
      <c r="H398" s="37">
        <f>SUM(S392:S400)</f>
        <v>48.63</v>
      </c>
      <c r="I398" s="39"/>
      <c r="J398" s="33">
        <f>Source!AT195</f>
        <v>115</v>
      </c>
      <c r="K398" s="37">
        <f>SUM(T392:T400)</f>
        <v>1380.2</v>
      </c>
      <c r="L398" s="38"/>
    </row>
    <row r="399" spans="1:26" ht="14" x14ac:dyDescent="0.45">
      <c r="A399" s="52"/>
      <c r="B399" s="53"/>
      <c r="C399" s="53" t="s">
        <v>1259</v>
      </c>
      <c r="D399" s="34" t="s">
        <v>1258</v>
      </c>
      <c r="E399" s="10">
        <f>Source!CA195</f>
        <v>83</v>
      </c>
      <c r="F399" s="58" t="str">
        <f>CONCATENATE(" )", Source!DM195, Source!FU195, "=", Source!FY195)</f>
        <v xml:space="preserve"> )*0,85=70,55</v>
      </c>
      <c r="G399" s="59"/>
      <c r="H399" s="37">
        <f>SUM(U392:U400)</f>
        <v>29.78</v>
      </c>
      <c r="I399" s="39"/>
      <c r="J399" s="33">
        <f>Source!AU195</f>
        <v>71</v>
      </c>
      <c r="K399" s="37">
        <f>SUM(V392:V400)</f>
        <v>852.12</v>
      </c>
      <c r="L399" s="38"/>
    </row>
    <row r="400" spans="1:26" ht="14" x14ac:dyDescent="0.45">
      <c r="A400" s="54"/>
      <c r="B400" s="55"/>
      <c r="C400" s="55" t="s">
        <v>1260</v>
      </c>
      <c r="D400" s="42" t="s">
        <v>1261</v>
      </c>
      <c r="E400" s="43">
        <f>Source!AQ195</f>
        <v>61.6</v>
      </c>
      <c r="F400" s="44"/>
      <c r="G400" s="47" t="str">
        <f>Source!DI195</f>
        <v>)*1,15</v>
      </c>
      <c r="H400" s="46"/>
      <c r="I400" s="47"/>
      <c r="J400" s="47"/>
      <c r="K400" s="46"/>
      <c r="L400" s="50">
        <f>Source!U195</f>
        <v>4.2503999999999991</v>
      </c>
    </row>
    <row r="401" spans="1:26" ht="13.7" x14ac:dyDescent="0.4">
      <c r="G401" s="62">
        <f>H394+H395+H397+H398+H399</f>
        <v>551.06999999999994</v>
      </c>
      <c r="H401" s="62"/>
      <c r="J401" s="62">
        <f>K394+K395+K397+K398+K399</f>
        <v>5155.7</v>
      </c>
      <c r="K401" s="62"/>
      <c r="L401" s="49">
        <f>Source!U195</f>
        <v>4.2503999999999991</v>
      </c>
      <c r="O401" s="27">
        <f>G401</f>
        <v>551.06999999999994</v>
      </c>
      <c r="P401" s="27">
        <f>J401</f>
        <v>5155.7</v>
      </c>
      <c r="Q401" s="27">
        <f>L401</f>
        <v>4.2503999999999991</v>
      </c>
      <c r="W401">
        <f>IF(Source!BI195&lt;=1,H394+H395+H397+H398+H399, 0)</f>
        <v>551.06999999999994</v>
      </c>
      <c r="X401">
        <f>IF(Source!BI195=2,H394+H395+H397+H398+H399, 0)</f>
        <v>0</v>
      </c>
      <c r="Y401">
        <f>IF(Source!BI195=3,H394+H395+H397+H398+H399, 0)</f>
        <v>0</v>
      </c>
      <c r="Z401">
        <f>IF(Source!BI195=4,H394+H395+H397+H398+H399, 0)</f>
        <v>0</v>
      </c>
    </row>
    <row r="402" spans="1:26" ht="64.349999999999994" x14ac:dyDescent="0.45">
      <c r="A402" s="52" t="str">
        <f>Source!E196</f>
        <v>35</v>
      </c>
      <c r="B402" s="53" t="s">
        <v>1280</v>
      </c>
      <c r="C402" s="53" t="str">
        <f>Source!G196</f>
        <v>Прокладка трубопроводов канализации из полиэтиленовых труб высокой плотности диаметром 50 мм</v>
      </c>
      <c r="D402" s="34" t="str">
        <f>Source!H196</f>
        <v>100 м трубопровода</v>
      </c>
      <c r="E402" s="10">
        <f>Source!I196</f>
        <v>0.08</v>
      </c>
      <c r="F402" s="35">
        <f>Source!AL196+Source!AM196+Source!AO196</f>
        <v>4623.6099999999997</v>
      </c>
      <c r="G402" s="36"/>
      <c r="H402" s="37"/>
      <c r="I402" s="36" t="str">
        <f>Source!BO196</f>
        <v>16-04-001-1</v>
      </c>
      <c r="J402" s="36"/>
      <c r="K402" s="37"/>
      <c r="L402" s="38"/>
      <c r="S402">
        <f>ROUND((Source!FX196/100)*((ROUND(Source!AF196*Source!I196, 2)+ROUND(Source!AE196*Source!I196, 2))), 2)</f>
        <v>67.58</v>
      </c>
      <c r="T402">
        <f>Source!X196</f>
        <v>1917.69</v>
      </c>
      <c r="U402">
        <f>ROUND((Source!FY196/100)*((ROUND(Source!AF196*Source!I196, 2)+ROUND(Source!AE196*Source!I196, 2))), 2)</f>
        <v>41.38</v>
      </c>
      <c r="V402">
        <f>Source!Y196</f>
        <v>1183.97</v>
      </c>
    </row>
    <row r="403" spans="1:26" x14ac:dyDescent="0.4">
      <c r="C403" s="26" t="str">
        <f>"Объем: "&amp;Source!I196&amp;"=(8)/"&amp;"100"</f>
        <v>Объем: 0,08=(8)/100</v>
      </c>
    </row>
    <row r="404" spans="1:26" ht="14" x14ac:dyDescent="0.45">
      <c r="A404" s="52"/>
      <c r="B404" s="53"/>
      <c r="C404" s="53" t="s">
        <v>1255</v>
      </c>
      <c r="D404" s="34"/>
      <c r="E404" s="10"/>
      <c r="F404" s="35">
        <f>Source!AO196</f>
        <v>637.26</v>
      </c>
      <c r="G404" s="36" t="str">
        <f>Source!DG196</f>
        <v>)*1,15</v>
      </c>
      <c r="H404" s="37">
        <f>ROUND(Source!AF196*Source!I196, 2)</f>
        <v>58.63</v>
      </c>
      <c r="I404" s="36"/>
      <c r="J404" s="36">
        <f>IF(Source!BA196&lt;&gt; 0, Source!BA196, 1)</f>
        <v>28.43</v>
      </c>
      <c r="K404" s="37">
        <f>Source!S196</f>
        <v>1666.79</v>
      </c>
      <c r="L404" s="38"/>
      <c r="R404">
        <f>H404</f>
        <v>58.63</v>
      </c>
    </row>
    <row r="405" spans="1:26" ht="14" x14ac:dyDescent="0.45">
      <c r="A405" s="52"/>
      <c r="B405" s="53"/>
      <c r="C405" s="53" t="s">
        <v>169</v>
      </c>
      <c r="D405" s="34"/>
      <c r="E405" s="10"/>
      <c r="F405" s="35">
        <f>Source!AM196</f>
        <v>2.86</v>
      </c>
      <c r="G405" s="36" t="str">
        <f>Source!DE196</f>
        <v>)*1,25</v>
      </c>
      <c r="H405" s="37">
        <f>ROUND(Source!AD196*Source!I196, 2)</f>
        <v>0.28999999999999998</v>
      </c>
      <c r="I405" s="36"/>
      <c r="J405" s="36">
        <f>IF(Source!BB196&lt;&gt; 0, Source!BB196, 1)</f>
        <v>9.34</v>
      </c>
      <c r="K405" s="37">
        <f>Source!Q196</f>
        <v>2.67</v>
      </c>
      <c r="L405" s="38"/>
    </row>
    <row r="406" spans="1:26" ht="14" x14ac:dyDescent="0.45">
      <c r="A406" s="52"/>
      <c r="B406" s="53"/>
      <c r="C406" s="53" t="s">
        <v>1264</v>
      </c>
      <c r="D406" s="34"/>
      <c r="E406" s="10"/>
      <c r="F406" s="35">
        <f>Source!AN196</f>
        <v>0.27</v>
      </c>
      <c r="G406" s="36" t="str">
        <f>Source!DF196</f>
        <v>)*1,25</v>
      </c>
      <c r="H406" s="51">
        <f>ROUND(Source!AE196*Source!I196, 2)</f>
        <v>0.03</v>
      </c>
      <c r="I406" s="36"/>
      <c r="J406" s="36">
        <f>IF(Source!BS196&lt;&gt; 0, Source!BS196, 1)</f>
        <v>28.43</v>
      </c>
      <c r="K406" s="51">
        <f>Source!R196</f>
        <v>0.77</v>
      </c>
      <c r="L406" s="38"/>
      <c r="R406">
        <f>H406</f>
        <v>0.03</v>
      </c>
    </row>
    <row r="407" spans="1:26" ht="14" x14ac:dyDescent="0.45">
      <c r="A407" s="52"/>
      <c r="B407" s="53"/>
      <c r="C407" s="53" t="s">
        <v>1256</v>
      </c>
      <c r="D407" s="34"/>
      <c r="E407" s="10"/>
      <c r="F407" s="35">
        <f>Source!AL196</f>
        <v>3983.49</v>
      </c>
      <c r="G407" s="36" t="str">
        <f>Source!DD196</f>
        <v/>
      </c>
      <c r="H407" s="37">
        <f>ROUND(Source!AC196*Source!I196, 2)</f>
        <v>318.68</v>
      </c>
      <c r="I407" s="36"/>
      <c r="J407" s="36">
        <f>IF(Source!BC196&lt;&gt; 0, Source!BC196, 1)</f>
        <v>3.93</v>
      </c>
      <c r="K407" s="37">
        <f>Source!P196</f>
        <v>1252.4100000000001</v>
      </c>
      <c r="L407" s="38"/>
    </row>
    <row r="408" spans="1:26" ht="14" x14ac:dyDescent="0.45">
      <c r="A408" s="52"/>
      <c r="B408" s="53"/>
      <c r="C408" s="53" t="s">
        <v>1257</v>
      </c>
      <c r="D408" s="34" t="s">
        <v>1258</v>
      </c>
      <c r="E408" s="10">
        <f>Source!BZ196</f>
        <v>128</v>
      </c>
      <c r="F408" s="58" t="str">
        <f>CONCATENATE(" )", Source!DL196, Source!FT196, "=", Source!FX196)</f>
        <v xml:space="preserve"> )*0,9=115,2</v>
      </c>
      <c r="G408" s="59"/>
      <c r="H408" s="37">
        <f>SUM(S402:S410)</f>
        <v>67.58</v>
      </c>
      <c r="I408" s="39"/>
      <c r="J408" s="33">
        <f>Source!AT196</f>
        <v>115</v>
      </c>
      <c r="K408" s="37">
        <f>SUM(T402:T410)</f>
        <v>1917.69</v>
      </c>
      <c r="L408" s="38"/>
    </row>
    <row r="409" spans="1:26" ht="14" x14ac:dyDescent="0.45">
      <c r="A409" s="52"/>
      <c r="B409" s="53"/>
      <c r="C409" s="53" t="s">
        <v>1259</v>
      </c>
      <c r="D409" s="34" t="s">
        <v>1258</v>
      </c>
      <c r="E409" s="10">
        <f>Source!CA196</f>
        <v>83</v>
      </c>
      <c r="F409" s="58" t="str">
        <f>CONCATENATE(" )", Source!DM196, Source!FU196, "=", Source!FY196)</f>
        <v xml:space="preserve"> )*0,85=70,55</v>
      </c>
      <c r="G409" s="59"/>
      <c r="H409" s="37">
        <f>SUM(U402:U410)</f>
        <v>41.38</v>
      </c>
      <c r="I409" s="39"/>
      <c r="J409" s="33">
        <f>Source!AU196</f>
        <v>71</v>
      </c>
      <c r="K409" s="37">
        <f>SUM(V402:V410)</f>
        <v>1183.97</v>
      </c>
      <c r="L409" s="38"/>
    </row>
    <row r="410" spans="1:26" ht="14" x14ac:dyDescent="0.45">
      <c r="A410" s="54"/>
      <c r="B410" s="55"/>
      <c r="C410" s="55" t="s">
        <v>1260</v>
      </c>
      <c r="D410" s="42" t="s">
        <v>1261</v>
      </c>
      <c r="E410" s="43">
        <f>Source!AQ196</f>
        <v>64.239999999999995</v>
      </c>
      <c r="F410" s="44"/>
      <c r="G410" s="47" t="str">
        <f>Source!DI196</f>
        <v>)*1,15</v>
      </c>
      <c r="H410" s="46"/>
      <c r="I410" s="47"/>
      <c r="J410" s="47"/>
      <c r="K410" s="46"/>
      <c r="L410" s="50">
        <f>Source!U196</f>
        <v>5.9100799999999998</v>
      </c>
    </row>
    <row r="411" spans="1:26" ht="13.7" x14ac:dyDescent="0.4">
      <c r="G411" s="62">
        <f>H404+H405+H407+H408+H409</f>
        <v>486.56</v>
      </c>
      <c r="H411" s="62"/>
      <c r="J411" s="62">
        <f>K404+K405+K407+K408+K409</f>
        <v>6023.53</v>
      </c>
      <c r="K411" s="62"/>
      <c r="L411" s="49">
        <f>Source!U196</f>
        <v>5.9100799999999998</v>
      </c>
      <c r="O411" s="27">
        <f>G411</f>
        <v>486.56</v>
      </c>
      <c r="P411" s="27">
        <f>J411</f>
        <v>6023.53</v>
      </c>
      <c r="Q411" s="27">
        <f>L411</f>
        <v>5.9100799999999998</v>
      </c>
      <c r="W411">
        <f>IF(Source!BI196&lt;=1,H404+H405+H407+H408+H409, 0)</f>
        <v>486.56</v>
      </c>
      <c r="X411">
        <f>IF(Source!BI196=2,H404+H405+H407+H408+H409, 0)</f>
        <v>0</v>
      </c>
      <c r="Y411">
        <f>IF(Source!BI196=3,H404+H405+H407+H408+H409, 0)</f>
        <v>0</v>
      </c>
      <c r="Z411">
        <f>IF(Source!BI196=4,H404+H405+H407+H408+H409, 0)</f>
        <v>0</v>
      </c>
    </row>
    <row r="412" spans="1:26" ht="64.349999999999994" x14ac:dyDescent="0.45">
      <c r="A412" s="52" t="str">
        <f>Source!E197</f>
        <v>36</v>
      </c>
      <c r="B412" s="53" t="s">
        <v>1281</v>
      </c>
      <c r="C412" s="53" t="str">
        <f>Source!G197</f>
        <v>Гидравлическое испытание трубопроводов систем отопления, водопровода и горячего водоснабжения диаметром до 50 мм</v>
      </c>
      <c r="D412" s="34" t="str">
        <f>Source!H197</f>
        <v>100 м трубопровода</v>
      </c>
      <c r="E412" s="10">
        <f>Source!I197</f>
        <v>0.32</v>
      </c>
      <c r="F412" s="35">
        <f>Source!AL197+Source!AM197+Source!AO197</f>
        <v>107.11</v>
      </c>
      <c r="G412" s="36"/>
      <c r="H412" s="37"/>
      <c r="I412" s="36" t="str">
        <f>Source!BO197</f>
        <v>16-07-005-1</v>
      </c>
      <c r="J412" s="36"/>
      <c r="K412" s="37"/>
      <c r="L412" s="38"/>
      <c r="S412">
        <f>ROUND((Source!FX197/100)*((ROUND(Source!AF197*Source!I197, 2)+ROUND(Source!AE197*Source!I197, 2))), 2)</f>
        <v>24.72</v>
      </c>
      <c r="T412">
        <f>Source!X197</f>
        <v>701.68</v>
      </c>
      <c r="U412">
        <f>ROUND((Source!FY197/100)*((ROUND(Source!AF197*Source!I197, 2)+ROUND(Source!AE197*Source!I197, 2))), 2)</f>
        <v>15.14</v>
      </c>
      <c r="V412">
        <f>Source!Y197</f>
        <v>433.21</v>
      </c>
    </row>
    <row r="413" spans="1:26" x14ac:dyDescent="0.4">
      <c r="C413" s="26" t="str">
        <f>"Объем: "&amp;Source!I197&amp;"=(32)/"&amp;"100"</f>
        <v>Объем: 0,32=(32)/100</v>
      </c>
    </row>
    <row r="414" spans="1:26" ht="14" x14ac:dyDescent="0.45">
      <c r="A414" s="52"/>
      <c r="B414" s="53"/>
      <c r="C414" s="53" t="s">
        <v>1255</v>
      </c>
      <c r="D414" s="34"/>
      <c r="E414" s="10"/>
      <c r="F414" s="35">
        <f>Source!AO197</f>
        <v>58.32</v>
      </c>
      <c r="G414" s="36" t="str">
        <f>Source!DG197</f>
        <v>)*1,15</v>
      </c>
      <c r="H414" s="37">
        <f>ROUND(Source!AF197*Source!I197, 2)</f>
        <v>21.46</v>
      </c>
      <c r="I414" s="36"/>
      <c r="J414" s="36">
        <f>IF(Source!BA197&lt;&gt; 0, Source!BA197, 1)</f>
        <v>28.43</v>
      </c>
      <c r="K414" s="37">
        <f>Source!S197</f>
        <v>610.16</v>
      </c>
      <c r="L414" s="38"/>
      <c r="R414">
        <f>H414</f>
        <v>21.46</v>
      </c>
    </row>
    <row r="415" spans="1:26" ht="14" x14ac:dyDescent="0.45">
      <c r="A415" s="52"/>
      <c r="B415" s="53"/>
      <c r="C415" s="53" t="s">
        <v>169</v>
      </c>
      <c r="D415" s="34"/>
      <c r="E415" s="10"/>
      <c r="F415" s="35">
        <f>Source!AM197</f>
        <v>44.51</v>
      </c>
      <c r="G415" s="36" t="str">
        <f>Source!DE197</f>
        <v>)*1,25</v>
      </c>
      <c r="H415" s="37">
        <f>ROUND(Source!AD197*Source!I197, 2)</f>
        <v>17.8</v>
      </c>
      <c r="I415" s="36"/>
      <c r="J415" s="36">
        <f>IF(Source!BB197&lt;&gt; 0, Source!BB197, 1)</f>
        <v>5.2</v>
      </c>
      <c r="K415" s="37">
        <f>Source!Q197</f>
        <v>92.58</v>
      </c>
      <c r="L415" s="38"/>
    </row>
    <row r="416" spans="1:26" ht="14" x14ac:dyDescent="0.45">
      <c r="A416" s="52"/>
      <c r="B416" s="53"/>
      <c r="C416" s="53" t="s">
        <v>1256</v>
      </c>
      <c r="D416" s="34"/>
      <c r="E416" s="10"/>
      <c r="F416" s="35">
        <f>Source!AL197</f>
        <v>4.28</v>
      </c>
      <c r="G416" s="36" t="str">
        <f>Source!DD197</f>
        <v/>
      </c>
      <c r="H416" s="37">
        <f>ROUND(Source!AC197*Source!I197, 2)</f>
        <v>1.37</v>
      </c>
      <c r="I416" s="36"/>
      <c r="J416" s="36">
        <f>IF(Source!BC197&lt;&gt; 0, Source!BC197, 1)</f>
        <v>5.75</v>
      </c>
      <c r="K416" s="37">
        <f>Source!P197</f>
        <v>7.88</v>
      </c>
      <c r="L416" s="38"/>
    </row>
    <row r="417" spans="1:26" ht="14" x14ac:dyDescent="0.45">
      <c r="A417" s="52"/>
      <c r="B417" s="53"/>
      <c r="C417" s="53" t="s">
        <v>1257</v>
      </c>
      <c r="D417" s="34" t="s">
        <v>1258</v>
      </c>
      <c r="E417" s="10">
        <f>Source!BZ197</f>
        <v>128</v>
      </c>
      <c r="F417" s="58" t="str">
        <f>CONCATENATE(" )", Source!DL197, Source!FT197, "=", Source!FX197)</f>
        <v xml:space="preserve"> )*0,9=115,2</v>
      </c>
      <c r="G417" s="59"/>
      <c r="H417" s="37">
        <f>SUM(S412:S419)</f>
        <v>24.72</v>
      </c>
      <c r="I417" s="39"/>
      <c r="J417" s="33">
        <f>Source!AT197</f>
        <v>115</v>
      </c>
      <c r="K417" s="37">
        <f>SUM(T412:T419)</f>
        <v>701.68</v>
      </c>
      <c r="L417" s="38"/>
    </row>
    <row r="418" spans="1:26" ht="14" x14ac:dyDescent="0.45">
      <c r="A418" s="52"/>
      <c r="B418" s="53"/>
      <c r="C418" s="53" t="s">
        <v>1259</v>
      </c>
      <c r="D418" s="34" t="s">
        <v>1258</v>
      </c>
      <c r="E418" s="10">
        <f>Source!CA197</f>
        <v>83</v>
      </c>
      <c r="F418" s="58" t="str">
        <f>CONCATENATE(" )", Source!DM197, Source!FU197, "=", Source!FY197)</f>
        <v xml:space="preserve"> )*0,85=70,55</v>
      </c>
      <c r="G418" s="59"/>
      <c r="H418" s="37">
        <f>SUM(U412:U419)</f>
        <v>15.14</v>
      </c>
      <c r="I418" s="39"/>
      <c r="J418" s="33">
        <f>Source!AU197</f>
        <v>71</v>
      </c>
      <c r="K418" s="37">
        <f>SUM(V412:V419)</f>
        <v>433.21</v>
      </c>
      <c r="L418" s="38"/>
    </row>
    <row r="419" spans="1:26" ht="14" x14ac:dyDescent="0.45">
      <c r="A419" s="54"/>
      <c r="B419" s="55"/>
      <c r="C419" s="55" t="s">
        <v>1260</v>
      </c>
      <c r="D419" s="42" t="s">
        <v>1261</v>
      </c>
      <c r="E419" s="43">
        <f>Source!AQ197</f>
        <v>5.01</v>
      </c>
      <c r="F419" s="44"/>
      <c r="G419" s="47" t="str">
        <f>Source!DI197</f>
        <v>)*1,15</v>
      </c>
      <c r="H419" s="46"/>
      <c r="I419" s="47"/>
      <c r="J419" s="47"/>
      <c r="K419" s="46"/>
      <c r="L419" s="50">
        <f>Source!U197</f>
        <v>1.8436799999999998</v>
      </c>
    </row>
    <row r="420" spans="1:26" ht="13.7" x14ac:dyDescent="0.4">
      <c r="G420" s="62">
        <f>H414+H415+H416+H417+H418</f>
        <v>80.489999999999995</v>
      </c>
      <c r="H420" s="62"/>
      <c r="J420" s="62">
        <f>K414+K415+K416+K417+K418</f>
        <v>1845.51</v>
      </c>
      <c r="K420" s="62"/>
      <c r="L420" s="49">
        <f>Source!U197</f>
        <v>1.8436799999999998</v>
      </c>
      <c r="O420" s="27">
        <f>G420</f>
        <v>80.489999999999995</v>
      </c>
      <c r="P420" s="27">
        <f>J420</f>
        <v>1845.51</v>
      </c>
      <c r="Q420" s="27">
        <f>L420</f>
        <v>1.8436799999999998</v>
      </c>
      <c r="W420">
        <f>IF(Source!BI197&lt;=1,H414+H415+H416+H417+H418, 0)</f>
        <v>80.489999999999995</v>
      </c>
      <c r="X420">
        <f>IF(Source!BI197=2,H414+H415+H416+H417+H418, 0)</f>
        <v>0</v>
      </c>
      <c r="Y420">
        <f>IF(Source!BI197=3,H414+H415+H416+H417+H418, 0)</f>
        <v>0</v>
      </c>
      <c r="Z420">
        <f>IF(Source!BI197=4,H414+H415+H416+H417+H418, 0)</f>
        <v>0</v>
      </c>
    </row>
    <row r="421" spans="1:26" ht="64.349999999999994" x14ac:dyDescent="0.45">
      <c r="A421" s="52" t="str">
        <f>Source!E198</f>
        <v>37</v>
      </c>
      <c r="B421" s="53" t="s">
        <v>1282</v>
      </c>
      <c r="C421" s="53" t="str">
        <f>Source!G198</f>
        <v>Врезка в действующие внутренние сети трубопроводов отопления и водоснабжения диаметром 50 мм</v>
      </c>
      <c r="D421" s="34" t="str">
        <f>Source!H198</f>
        <v>1 врезка</v>
      </c>
      <c r="E421" s="10">
        <f>Source!I198</f>
        <v>2</v>
      </c>
      <c r="F421" s="35">
        <f>Source!AL198+Source!AM198+Source!AO198</f>
        <v>385.77000000000004</v>
      </c>
      <c r="G421" s="36"/>
      <c r="H421" s="37"/>
      <c r="I421" s="36" t="str">
        <f>Source!BO198</f>
        <v>16-07-003-6</v>
      </c>
      <c r="J421" s="36"/>
      <c r="K421" s="37"/>
      <c r="L421" s="38"/>
      <c r="S421">
        <f>ROUND((Source!FX198/100)*((ROUND(Source!AF198*Source!I198, 2)+ROUND(Source!AE198*Source!I198, 2))), 2)</f>
        <v>164.31</v>
      </c>
      <c r="T421">
        <f>Source!X198</f>
        <v>4663.1499999999996</v>
      </c>
      <c r="U421">
        <f>ROUND((Source!FY198/100)*((ROUND(Source!AF198*Source!I198, 2)+ROUND(Source!AE198*Source!I198, 2))), 2)</f>
        <v>100.63</v>
      </c>
      <c r="V421">
        <f>Source!Y198</f>
        <v>2878.99</v>
      </c>
    </row>
    <row r="422" spans="1:26" ht="14" x14ac:dyDescent="0.45">
      <c r="A422" s="52"/>
      <c r="B422" s="53"/>
      <c r="C422" s="53" t="s">
        <v>1255</v>
      </c>
      <c r="D422" s="34"/>
      <c r="E422" s="10"/>
      <c r="F422" s="35">
        <f>Source!AO198</f>
        <v>61.86</v>
      </c>
      <c r="G422" s="36" t="str">
        <f>Source!DG198</f>
        <v>)*1,15</v>
      </c>
      <c r="H422" s="37">
        <f>ROUND(Source!AF198*Source!I198, 2)</f>
        <v>142.28</v>
      </c>
      <c r="I422" s="36"/>
      <c r="J422" s="36">
        <f>IF(Source!BA198&lt;&gt; 0, Source!BA198, 1)</f>
        <v>28.43</v>
      </c>
      <c r="K422" s="37">
        <f>Source!S198</f>
        <v>4044.96</v>
      </c>
      <c r="L422" s="38"/>
      <c r="R422">
        <f>H422</f>
        <v>142.28</v>
      </c>
    </row>
    <row r="423" spans="1:26" ht="14" x14ac:dyDescent="0.45">
      <c r="A423" s="52"/>
      <c r="B423" s="53"/>
      <c r="C423" s="53" t="s">
        <v>169</v>
      </c>
      <c r="D423" s="34"/>
      <c r="E423" s="10"/>
      <c r="F423" s="35">
        <f>Source!AM198</f>
        <v>7</v>
      </c>
      <c r="G423" s="36" t="str">
        <f>Source!DE198</f>
        <v>)*1,25</v>
      </c>
      <c r="H423" s="37">
        <f>ROUND(Source!AD198*Source!I198, 2)</f>
        <v>17.5</v>
      </c>
      <c r="I423" s="36"/>
      <c r="J423" s="36">
        <f>IF(Source!BB198&lt;&gt; 0, Source!BB198, 1)</f>
        <v>7.67</v>
      </c>
      <c r="K423" s="37">
        <f>Source!Q198</f>
        <v>134.22999999999999</v>
      </c>
      <c r="L423" s="38"/>
    </row>
    <row r="424" spans="1:26" ht="14" x14ac:dyDescent="0.45">
      <c r="A424" s="52"/>
      <c r="B424" s="53"/>
      <c r="C424" s="53" t="s">
        <v>1264</v>
      </c>
      <c r="D424" s="34"/>
      <c r="E424" s="10"/>
      <c r="F424" s="35">
        <f>Source!AN198</f>
        <v>0.14000000000000001</v>
      </c>
      <c r="G424" s="36" t="str">
        <f>Source!DF198</f>
        <v>)*1,25</v>
      </c>
      <c r="H424" s="51">
        <f>ROUND(Source!AE198*Source!I198, 2)</f>
        <v>0.35</v>
      </c>
      <c r="I424" s="36"/>
      <c r="J424" s="36">
        <f>IF(Source!BS198&lt;&gt; 0, Source!BS198, 1)</f>
        <v>28.43</v>
      </c>
      <c r="K424" s="51">
        <f>Source!R198</f>
        <v>9.9499999999999993</v>
      </c>
      <c r="L424" s="38"/>
      <c r="R424">
        <f>H424</f>
        <v>0.35</v>
      </c>
    </row>
    <row r="425" spans="1:26" ht="14" x14ac:dyDescent="0.45">
      <c r="A425" s="52"/>
      <c r="B425" s="53"/>
      <c r="C425" s="53" t="s">
        <v>1256</v>
      </c>
      <c r="D425" s="34"/>
      <c r="E425" s="10"/>
      <c r="F425" s="35">
        <f>Source!AL198</f>
        <v>316.91000000000003</v>
      </c>
      <c r="G425" s="36" t="str">
        <f>Source!DD198</f>
        <v/>
      </c>
      <c r="H425" s="37">
        <f>ROUND(Source!AC198*Source!I198, 2)</f>
        <v>633.82000000000005</v>
      </c>
      <c r="I425" s="36"/>
      <c r="J425" s="36">
        <f>IF(Source!BC198&lt;&gt; 0, Source!BC198, 1)</f>
        <v>5.46</v>
      </c>
      <c r="K425" s="37">
        <f>Source!P198</f>
        <v>3460.66</v>
      </c>
      <c r="L425" s="38"/>
    </row>
    <row r="426" spans="1:26" ht="14" x14ac:dyDescent="0.45">
      <c r="A426" s="52"/>
      <c r="B426" s="53"/>
      <c r="C426" s="53" t="s">
        <v>1257</v>
      </c>
      <c r="D426" s="34" t="s">
        <v>1258</v>
      </c>
      <c r="E426" s="10">
        <f>Source!BZ198</f>
        <v>128</v>
      </c>
      <c r="F426" s="58" t="str">
        <f>CONCATENATE(" )", Source!DL198, Source!FT198, "=", Source!FX198)</f>
        <v xml:space="preserve"> )*0,9=115,2</v>
      </c>
      <c r="G426" s="59"/>
      <c r="H426" s="37">
        <f>SUM(S421:S428)</f>
        <v>164.31</v>
      </c>
      <c r="I426" s="39"/>
      <c r="J426" s="33">
        <f>Source!AT198</f>
        <v>115</v>
      </c>
      <c r="K426" s="37">
        <f>SUM(T421:T428)</f>
        <v>4663.1499999999996</v>
      </c>
      <c r="L426" s="38"/>
    </row>
    <row r="427" spans="1:26" ht="14" x14ac:dyDescent="0.45">
      <c r="A427" s="52"/>
      <c r="B427" s="53"/>
      <c r="C427" s="53" t="s">
        <v>1259</v>
      </c>
      <c r="D427" s="34" t="s">
        <v>1258</v>
      </c>
      <c r="E427" s="10">
        <f>Source!CA198</f>
        <v>83</v>
      </c>
      <c r="F427" s="58" t="str">
        <f>CONCATENATE(" )", Source!DM198, Source!FU198, "=", Source!FY198)</f>
        <v xml:space="preserve"> )*0,85=70,55</v>
      </c>
      <c r="G427" s="59"/>
      <c r="H427" s="37">
        <f>SUM(U421:U428)</f>
        <v>100.63</v>
      </c>
      <c r="I427" s="39"/>
      <c r="J427" s="33">
        <f>Source!AU198</f>
        <v>71</v>
      </c>
      <c r="K427" s="37">
        <f>SUM(V421:V428)</f>
        <v>2878.99</v>
      </c>
      <c r="L427" s="38"/>
    </row>
    <row r="428" spans="1:26" ht="14" x14ac:dyDescent="0.45">
      <c r="A428" s="54"/>
      <c r="B428" s="55"/>
      <c r="C428" s="55" t="s">
        <v>1260</v>
      </c>
      <c r="D428" s="42" t="s">
        <v>1261</v>
      </c>
      <c r="E428" s="43">
        <f>Source!AQ198</f>
        <v>6.43</v>
      </c>
      <c r="F428" s="44"/>
      <c r="G428" s="47" t="str">
        <f>Source!DI198</f>
        <v>)*1,15</v>
      </c>
      <c r="H428" s="46"/>
      <c r="I428" s="47"/>
      <c r="J428" s="47"/>
      <c r="K428" s="46"/>
      <c r="L428" s="50">
        <f>Source!U198</f>
        <v>14.788999999999998</v>
      </c>
    </row>
    <row r="429" spans="1:26" ht="13.7" x14ac:dyDescent="0.4">
      <c r="G429" s="62">
        <f>H422+H423+H425+H426+H427</f>
        <v>1058.54</v>
      </c>
      <c r="H429" s="62"/>
      <c r="J429" s="62">
        <f>K422+K423+K425+K426+K427</f>
        <v>15181.99</v>
      </c>
      <c r="K429" s="62"/>
      <c r="L429" s="49">
        <f>Source!U198</f>
        <v>14.788999999999998</v>
      </c>
      <c r="O429" s="27">
        <f>G429</f>
        <v>1058.54</v>
      </c>
      <c r="P429" s="27">
        <f>J429</f>
        <v>15181.99</v>
      </c>
      <c r="Q429" s="27">
        <f>L429</f>
        <v>14.788999999999998</v>
      </c>
      <c r="W429">
        <f>IF(Source!BI198&lt;=1,H422+H423+H425+H426+H427, 0)</f>
        <v>1058.54</v>
      </c>
      <c r="X429">
        <f>IF(Source!BI198=2,H422+H423+H425+H426+H427, 0)</f>
        <v>0</v>
      </c>
      <c r="Y429">
        <f>IF(Source!BI198=3,H422+H423+H425+H426+H427, 0)</f>
        <v>0</v>
      </c>
      <c r="Z429">
        <f>IF(Source!BI198=4,H422+H423+H425+H426+H427, 0)</f>
        <v>0</v>
      </c>
    </row>
    <row r="430" spans="1:26" ht="64.349999999999994" x14ac:dyDescent="0.45">
      <c r="A430" s="52" t="str">
        <f>Source!E199</f>
        <v>38</v>
      </c>
      <c r="B430" s="53" t="s">
        <v>1283</v>
      </c>
      <c r="C430" s="53" t="str">
        <f>Source!G199</f>
        <v>Врезка в действующие внутренние сети трубопроводов канализации диаметром 100 мм</v>
      </c>
      <c r="D430" s="34" t="str">
        <f>Source!H199</f>
        <v>1 врезка</v>
      </c>
      <c r="E430" s="10">
        <f>Source!I199</f>
        <v>1</v>
      </c>
      <c r="F430" s="35">
        <f>Source!AL199+Source!AM199+Source!AO199</f>
        <v>212.60000000000002</v>
      </c>
      <c r="G430" s="36"/>
      <c r="H430" s="37"/>
      <c r="I430" s="36" t="str">
        <f>Source!BO199</f>
        <v>16-07-004-2</v>
      </c>
      <c r="J430" s="36"/>
      <c r="K430" s="37"/>
      <c r="L430" s="38"/>
      <c r="S430">
        <f>ROUND((Source!FX199/100)*((ROUND(Source!AF199*Source!I199, 2)+ROUND(Source!AE199*Source!I199, 2))), 2)</f>
        <v>101.03</v>
      </c>
      <c r="T430">
        <f>Source!X199</f>
        <v>2867.27</v>
      </c>
      <c r="U430">
        <f>ROUND((Source!FY199/100)*((ROUND(Source!AF199*Source!I199, 2)+ROUND(Source!AE199*Source!I199, 2))), 2)</f>
        <v>61.87</v>
      </c>
      <c r="V430">
        <f>Source!Y199</f>
        <v>1770.23</v>
      </c>
    </row>
    <row r="431" spans="1:26" ht="14" x14ac:dyDescent="0.45">
      <c r="A431" s="52"/>
      <c r="B431" s="53"/>
      <c r="C431" s="53" t="s">
        <v>1255</v>
      </c>
      <c r="D431" s="34"/>
      <c r="E431" s="10"/>
      <c r="F431" s="35">
        <f>Source!AO199</f>
        <v>76.260000000000005</v>
      </c>
      <c r="G431" s="36" t="str">
        <f>Source!DG199</f>
        <v>)*1,15</v>
      </c>
      <c r="H431" s="37">
        <f>ROUND(Source!AF199*Source!I199, 2)</f>
        <v>87.7</v>
      </c>
      <c r="I431" s="36"/>
      <c r="J431" s="36">
        <f>IF(Source!BA199&lt;&gt; 0, Source!BA199, 1)</f>
        <v>28.43</v>
      </c>
      <c r="K431" s="37">
        <f>Source!S199</f>
        <v>2493.2800000000002</v>
      </c>
      <c r="L431" s="38"/>
      <c r="R431">
        <f>H431</f>
        <v>87.7</v>
      </c>
    </row>
    <row r="432" spans="1:26" ht="14" x14ac:dyDescent="0.45">
      <c r="A432" s="52"/>
      <c r="B432" s="53"/>
      <c r="C432" s="53" t="s">
        <v>169</v>
      </c>
      <c r="D432" s="34"/>
      <c r="E432" s="10"/>
      <c r="F432" s="35">
        <f>Source!AM199</f>
        <v>0.87</v>
      </c>
      <c r="G432" s="36" t="str">
        <f>Source!DE199</f>
        <v>)*1,25</v>
      </c>
      <c r="H432" s="37">
        <f>ROUND(Source!AD199*Source!I199, 2)</f>
        <v>1.0900000000000001</v>
      </c>
      <c r="I432" s="36"/>
      <c r="J432" s="36">
        <f>IF(Source!BB199&lt;&gt; 0, Source!BB199, 1)</f>
        <v>9.7799999999999994</v>
      </c>
      <c r="K432" s="37">
        <f>Source!Q199</f>
        <v>10.64</v>
      </c>
      <c r="L432" s="38"/>
    </row>
    <row r="433" spans="1:26" ht="14" x14ac:dyDescent="0.45">
      <c r="A433" s="52"/>
      <c r="B433" s="53"/>
      <c r="C433" s="53" t="s">
        <v>1256</v>
      </c>
      <c r="D433" s="34"/>
      <c r="E433" s="10"/>
      <c r="F433" s="35">
        <f>Source!AL199</f>
        <v>135.47</v>
      </c>
      <c r="G433" s="36" t="str">
        <f>Source!DD199</f>
        <v/>
      </c>
      <c r="H433" s="37">
        <f>ROUND(Source!AC199*Source!I199, 2)</f>
        <v>135.47</v>
      </c>
      <c r="I433" s="36"/>
      <c r="J433" s="36">
        <f>IF(Source!BC199&lt;&gt; 0, Source!BC199, 1)</f>
        <v>10.66</v>
      </c>
      <c r="K433" s="37">
        <f>Source!P199</f>
        <v>1444.11</v>
      </c>
      <c r="L433" s="38"/>
    </row>
    <row r="434" spans="1:26" ht="14" x14ac:dyDescent="0.45">
      <c r="A434" s="52"/>
      <c r="B434" s="53"/>
      <c r="C434" s="53" t="s">
        <v>1257</v>
      </c>
      <c r="D434" s="34" t="s">
        <v>1258</v>
      </c>
      <c r="E434" s="10">
        <f>Source!BZ199</f>
        <v>128</v>
      </c>
      <c r="F434" s="58" t="str">
        <f>CONCATENATE(" )", Source!DL199, Source!FT199, "=", Source!FX199)</f>
        <v xml:space="preserve"> )*0,9=115,2</v>
      </c>
      <c r="G434" s="59"/>
      <c r="H434" s="37">
        <f>SUM(S430:S436)</f>
        <v>101.03</v>
      </c>
      <c r="I434" s="39"/>
      <c r="J434" s="33">
        <f>Source!AT199</f>
        <v>115</v>
      </c>
      <c r="K434" s="37">
        <f>SUM(T430:T436)</f>
        <v>2867.27</v>
      </c>
      <c r="L434" s="38"/>
    </row>
    <row r="435" spans="1:26" ht="14" x14ac:dyDescent="0.45">
      <c r="A435" s="52"/>
      <c r="B435" s="53"/>
      <c r="C435" s="53" t="s">
        <v>1259</v>
      </c>
      <c r="D435" s="34" t="s">
        <v>1258</v>
      </c>
      <c r="E435" s="10">
        <f>Source!CA199</f>
        <v>83</v>
      </c>
      <c r="F435" s="58" t="str">
        <f>CONCATENATE(" )", Source!DM199, Source!FU199, "=", Source!FY199)</f>
        <v xml:space="preserve"> )*0,85=70,55</v>
      </c>
      <c r="G435" s="59"/>
      <c r="H435" s="37">
        <f>SUM(U430:U436)</f>
        <v>61.87</v>
      </c>
      <c r="I435" s="39"/>
      <c r="J435" s="33">
        <f>Source!AU199</f>
        <v>71</v>
      </c>
      <c r="K435" s="37">
        <f>SUM(V430:V436)</f>
        <v>1770.23</v>
      </c>
      <c r="L435" s="38"/>
    </row>
    <row r="436" spans="1:26" ht="14" x14ac:dyDescent="0.45">
      <c r="A436" s="54"/>
      <c r="B436" s="55"/>
      <c r="C436" s="55" t="s">
        <v>1260</v>
      </c>
      <c r="D436" s="42" t="s">
        <v>1261</v>
      </c>
      <c r="E436" s="43">
        <f>Source!AQ199</f>
        <v>8.94</v>
      </c>
      <c r="F436" s="44"/>
      <c r="G436" s="47" t="str">
        <f>Source!DI199</f>
        <v>)*1,15</v>
      </c>
      <c r="H436" s="46"/>
      <c r="I436" s="47"/>
      <c r="J436" s="47"/>
      <c r="K436" s="46"/>
      <c r="L436" s="50">
        <f>Source!U199</f>
        <v>10.280999999999999</v>
      </c>
    </row>
    <row r="437" spans="1:26" ht="13.7" x14ac:dyDescent="0.4">
      <c r="G437" s="62">
        <f>H431+H432+H433+H434+H435</f>
        <v>387.15999999999997</v>
      </c>
      <c r="H437" s="62"/>
      <c r="J437" s="62">
        <f>K431+K432+K433+K434+K435</f>
        <v>8585.5299999999988</v>
      </c>
      <c r="K437" s="62"/>
      <c r="L437" s="49">
        <f>Source!U199</f>
        <v>10.280999999999999</v>
      </c>
      <c r="O437" s="27">
        <f>G437</f>
        <v>387.15999999999997</v>
      </c>
      <c r="P437" s="27">
        <f>J437</f>
        <v>8585.5299999999988</v>
      </c>
      <c r="Q437" s="27">
        <f>L437</f>
        <v>10.280999999999999</v>
      </c>
      <c r="W437">
        <f>IF(Source!BI199&lt;=1,H431+H432+H433+H434+H435, 0)</f>
        <v>387.15999999999997</v>
      </c>
      <c r="X437">
        <f>IF(Source!BI199=2,H431+H432+H433+H434+H435, 0)</f>
        <v>0</v>
      </c>
      <c r="Y437">
        <f>IF(Source!BI199=3,H431+H432+H433+H434+H435, 0)</f>
        <v>0</v>
      </c>
      <c r="Z437">
        <f>IF(Source!BI199=4,H431+H432+H433+H434+H435, 0)</f>
        <v>0</v>
      </c>
    </row>
    <row r="438" spans="1:26" ht="64.349999999999994" x14ac:dyDescent="0.45">
      <c r="A438" s="52" t="str">
        <f>Source!E200</f>
        <v>39</v>
      </c>
      <c r="B438" s="53" t="s">
        <v>1284</v>
      </c>
      <c r="C438" s="53" t="str">
        <f>Source!G200</f>
        <v>Установка унитазов с бачком непосредственно присоединенным</v>
      </c>
      <c r="D438" s="34" t="str">
        <f>Source!H200</f>
        <v>10 компл.</v>
      </c>
      <c r="E438" s="10">
        <f>Source!I200</f>
        <v>0.1</v>
      </c>
      <c r="F438" s="35">
        <f>Source!AL200+Source!AM200+Source!AO200</f>
        <v>3708</v>
      </c>
      <c r="G438" s="36"/>
      <c r="H438" s="37"/>
      <c r="I438" s="36" t="str">
        <f>Source!BO200</f>
        <v>17-01-003-1</v>
      </c>
      <c r="J438" s="36"/>
      <c r="K438" s="37"/>
      <c r="L438" s="38"/>
      <c r="S438">
        <f>ROUND((Source!FX200/100)*((ROUND(Source!AF200*Source!I200, 2)+ROUND(Source!AE200*Source!I200, 2))), 2)</f>
        <v>31.67</v>
      </c>
      <c r="T438">
        <f>Source!X200</f>
        <v>898.7</v>
      </c>
      <c r="U438">
        <f>ROUND((Source!FY200/100)*((ROUND(Source!AF200*Source!I200, 2)+ROUND(Source!AE200*Source!I200, 2))), 2)</f>
        <v>19.39</v>
      </c>
      <c r="V438">
        <f>Source!Y200</f>
        <v>554.85</v>
      </c>
    </row>
    <row r="439" spans="1:26" x14ac:dyDescent="0.4">
      <c r="C439" s="26" t="str">
        <f>"Объем: "&amp;Source!I200&amp;"=(1)/"&amp;"10"</f>
        <v>Объем: 0,1=(1)/10</v>
      </c>
    </row>
    <row r="440" spans="1:26" ht="14" x14ac:dyDescent="0.45">
      <c r="A440" s="52"/>
      <c r="B440" s="53"/>
      <c r="C440" s="53" t="s">
        <v>1255</v>
      </c>
      <c r="D440" s="34"/>
      <c r="E440" s="10"/>
      <c r="F440" s="35">
        <f>Source!AO200</f>
        <v>234.33</v>
      </c>
      <c r="G440" s="36" t="str">
        <f>Source!DG200</f>
        <v>)*1,15</v>
      </c>
      <c r="H440" s="37">
        <f>ROUND(Source!AF200*Source!I200, 2)</f>
        <v>26.95</v>
      </c>
      <c r="I440" s="36"/>
      <c r="J440" s="36">
        <f>IF(Source!BA200&lt;&gt; 0, Source!BA200, 1)</f>
        <v>28.43</v>
      </c>
      <c r="K440" s="37">
        <f>Source!S200</f>
        <v>766.13</v>
      </c>
      <c r="L440" s="38"/>
      <c r="R440">
        <f>H440</f>
        <v>26.95</v>
      </c>
    </row>
    <row r="441" spans="1:26" ht="14" x14ac:dyDescent="0.45">
      <c r="A441" s="52"/>
      <c r="B441" s="53"/>
      <c r="C441" s="53" t="s">
        <v>169</v>
      </c>
      <c r="D441" s="34"/>
      <c r="E441" s="10"/>
      <c r="F441" s="35">
        <f>Source!AM200</f>
        <v>44.39</v>
      </c>
      <c r="G441" s="36" t="str">
        <f>Source!DE200</f>
        <v>)*1,25</v>
      </c>
      <c r="H441" s="37">
        <f>ROUND(Source!AD200*Source!I200, 2)</f>
        <v>5.55</v>
      </c>
      <c r="I441" s="36"/>
      <c r="J441" s="36">
        <f>IF(Source!BB200&lt;&gt; 0, Source!BB200, 1)</f>
        <v>10.39</v>
      </c>
      <c r="K441" s="37">
        <f>Source!Q200</f>
        <v>57.65</v>
      </c>
      <c r="L441" s="38"/>
    </row>
    <row r="442" spans="1:26" ht="14" x14ac:dyDescent="0.45">
      <c r="A442" s="52"/>
      <c r="B442" s="53"/>
      <c r="C442" s="53" t="s">
        <v>1264</v>
      </c>
      <c r="D442" s="34"/>
      <c r="E442" s="10"/>
      <c r="F442" s="35">
        <f>Source!AN200</f>
        <v>4.32</v>
      </c>
      <c r="G442" s="36" t="str">
        <f>Source!DF200</f>
        <v>)*1,25</v>
      </c>
      <c r="H442" s="51">
        <f>ROUND(Source!AE200*Source!I200, 2)</f>
        <v>0.54</v>
      </c>
      <c r="I442" s="36"/>
      <c r="J442" s="36">
        <f>IF(Source!BS200&lt;&gt; 0, Source!BS200, 1)</f>
        <v>28.43</v>
      </c>
      <c r="K442" s="51">
        <f>Source!R200</f>
        <v>15.35</v>
      </c>
      <c r="L442" s="38"/>
      <c r="R442">
        <f>H442</f>
        <v>0.54</v>
      </c>
    </row>
    <row r="443" spans="1:26" ht="14" x14ac:dyDescent="0.45">
      <c r="A443" s="52"/>
      <c r="B443" s="53"/>
      <c r="C443" s="53" t="s">
        <v>1256</v>
      </c>
      <c r="D443" s="34"/>
      <c r="E443" s="10"/>
      <c r="F443" s="35">
        <f>Source!AL200</f>
        <v>3429.28</v>
      </c>
      <c r="G443" s="36" t="str">
        <f>Source!DD200</f>
        <v/>
      </c>
      <c r="H443" s="37">
        <f>ROUND(Source!AC200*Source!I200, 2)</f>
        <v>342.93</v>
      </c>
      <c r="I443" s="36"/>
      <c r="J443" s="36">
        <f>IF(Source!BC200&lt;&gt; 0, Source!BC200, 1)</f>
        <v>9.23</v>
      </c>
      <c r="K443" s="37">
        <f>Source!P200</f>
        <v>3165.23</v>
      </c>
      <c r="L443" s="38"/>
    </row>
    <row r="444" spans="1:26" ht="14" x14ac:dyDescent="0.45">
      <c r="A444" s="52"/>
      <c r="B444" s="53"/>
      <c r="C444" s="53" t="s">
        <v>1257</v>
      </c>
      <c r="D444" s="34" t="s">
        <v>1258</v>
      </c>
      <c r="E444" s="10">
        <f>Source!BZ200</f>
        <v>128</v>
      </c>
      <c r="F444" s="58" t="str">
        <f>CONCATENATE(" )", Source!DL200, Source!FT200, "=", Source!FX200)</f>
        <v xml:space="preserve"> )*0,9=115,2</v>
      </c>
      <c r="G444" s="59"/>
      <c r="H444" s="37">
        <f>SUM(S438:S448)</f>
        <v>31.67</v>
      </c>
      <c r="I444" s="39"/>
      <c r="J444" s="33">
        <f>Source!AT200</f>
        <v>115</v>
      </c>
      <c r="K444" s="37">
        <f>SUM(T438:T448)</f>
        <v>898.7</v>
      </c>
      <c r="L444" s="38"/>
    </row>
    <row r="445" spans="1:26" ht="14" x14ac:dyDescent="0.45">
      <c r="A445" s="52"/>
      <c r="B445" s="53"/>
      <c r="C445" s="53" t="s">
        <v>1259</v>
      </c>
      <c r="D445" s="34" t="s">
        <v>1258</v>
      </c>
      <c r="E445" s="10">
        <f>Source!CA200</f>
        <v>83</v>
      </c>
      <c r="F445" s="58" t="str">
        <f>CONCATENATE(" )", Source!DM200, Source!FU200, "=", Source!FY200)</f>
        <v xml:space="preserve"> )*0,85=70,55</v>
      </c>
      <c r="G445" s="59"/>
      <c r="H445" s="37">
        <f>SUM(U438:U448)</f>
        <v>19.39</v>
      </c>
      <c r="I445" s="39"/>
      <c r="J445" s="33">
        <f>Source!AU200</f>
        <v>71</v>
      </c>
      <c r="K445" s="37">
        <f>SUM(V438:V448)</f>
        <v>554.85</v>
      </c>
      <c r="L445" s="38"/>
    </row>
    <row r="446" spans="1:26" ht="14" x14ac:dyDescent="0.45">
      <c r="A446" s="52"/>
      <c r="B446" s="53"/>
      <c r="C446" s="53" t="s">
        <v>1260</v>
      </c>
      <c r="D446" s="34" t="s">
        <v>1261</v>
      </c>
      <c r="E446" s="10">
        <f>Source!AQ200</f>
        <v>24.64</v>
      </c>
      <c r="F446" s="35"/>
      <c r="G446" s="36" t="str">
        <f>Source!DI200</f>
        <v>)*1,15</v>
      </c>
      <c r="H446" s="37"/>
      <c r="I446" s="36"/>
      <c r="J446" s="36"/>
      <c r="K446" s="37"/>
      <c r="L446" s="40">
        <f>Source!U200</f>
        <v>2.8336000000000001</v>
      </c>
    </row>
    <row r="447" spans="1:26" ht="14" x14ac:dyDescent="0.45">
      <c r="A447" s="52" t="str">
        <f>Source!E201</f>
        <v>39,1</v>
      </c>
      <c r="B447" s="53" t="str">
        <f>Source!F201</f>
        <v>301-1521</v>
      </c>
      <c r="C447" s="53" t="str">
        <f>Source!G201</f>
        <v>Унитаз-компакт «Комфорт»</v>
      </c>
      <c r="D447" s="34" t="str">
        <f>Source!H201</f>
        <v>компл.</v>
      </c>
      <c r="E447" s="10">
        <f>Source!I201</f>
        <v>-1</v>
      </c>
      <c r="F447" s="35">
        <f>Source!AL201+Source!AM201+Source!AO201</f>
        <v>318</v>
      </c>
      <c r="G447" s="41" t="s">
        <v>3</v>
      </c>
      <c r="H447" s="37">
        <f>ROUND(Source!AC201*Source!I201, 2)+ROUND(Source!AD201*Source!I201, 2)+ROUND(Source!AF201*Source!I201, 2)</f>
        <v>-318</v>
      </c>
      <c r="I447" s="36"/>
      <c r="J447" s="36">
        <f>IF(Source!BC201&lt;&gt; 0, Source!BC201, 1)</f>
        <v>9.5299999999999994</v>
      </c>
      <c r="K447" s="37">
        <f>Source!O201</f>
        <v>-3030.54</v>
      </c>
      <c r="L447" s="38"/>
      <c r="S447">
        <f>ROUND((Source!FX201/100)*((ROUND(Source!AF201*Source!I201, 2)+ROUND(Source!AE201*Source!I201, 2))), 2)</f>
        <v>0</v>
      </c>
      <c r="T447">
        <f>Source!X201</f>
        <v>0</v>
      </c>
      <c r="U447">
        <f>ROUND((Source!FY201/100)*((ROUND(Source!AF201*Source!I201, 2)+ROUND(Source!AE201*Source!I201, 2))), 2)</f>
        <v>0</v>
      </c>
      <c r="V447">
        <f>Source!Y201</f>
        <v>0</v>
      </c>
      <c r="W447">
        <f>IF(Source!BI201&lt;=1,H447, 0)</f>
        <v>-318</v>
      </c>
      <c r="X447">
        <f>IF(Source!BI201=2,H447, 0)</f>
        <v>0</v>
      </c>
      <c r="Y447">
        <f>IF(Source!BI201=3,H447, 0)</f>
        <v>0</v>
      </c>
      <c r="Z447">
        <f>IF(Source!BI201=4,H447, 0)</f>
        <v>0</v>
      </c>
    </row>
    <row r="448" spans="1:26" ht="39" x14ac:dyDescent="0.45">
      <c r="A448" s="54" t="str">
        <f>Source!E202</f>
        <v>39,2</v>
      </c>
      <c r="B448" s="55" t="str">
        <f>Source!F202</f>
        <v>Цена поставщика</v>
      </c>
      <c r="C448" s="55" t="s">
        <v>1285</v>
      </c>
      <c r="D448" s="42" t="str">
        <f>Source!H202</f>
        <v>шт.</v>
      </c>
      <c r="E448" s="43">
        <f>Source!I202</f>
        <v>1</v>
      </c>
      <c r="F448" s="44">
        <f>Source!AL202+Source!AM202+Source!AO202</f>
        <v>16983</v>
      </c>
      <c r="G448" s="45" t="s">
        <v>3</v>
      </c>
      <c r="H448" s="46">
        <f>ROUND(Source!AC202*Source!I202, 2)+ROUND(Source!AD202*Source!I202, 2)+ROUND(Source!AF202*Source!I202, 2)</f>
        <v>16983</v>
      </c>
      <c r="I448" s="47"/>
      <c r="J448" s="47">
        <f>IF(Source!BC202&lt;&gt; 0, Source!BC202, 1)</f>
        <v>1</v>
      </c>
      <c r="K448" s="46">
        <f>Source!O202</f>
        <v>16983</v>
      </c>
      <c r="L448" s="48"/>
      <c r="S448">
        <f>ROUND((Source!FX202/100)*((ROUND(Source!AF202*Source!I202, 2)+ROUND(Source!AE202*Source!I202, 2))), 2)</f>
        <v>0</v>
      </c>
      <c r="T448">
        <f>Source!X202</f>
        <v>0</v>
      </c>
      <c r="U448">
        <f>ROUND((Source!FY202/100)*((ROUND(Source!AF202*Source!I202, 2)+ROUND(Source!AE202*Source!I202, 2))), 2)</f>
        <v>0</v>
      </c>
      <c r="V448">
        <f>Source!Y202</f>
        <v>0</v>
      </c>
      <c r="W448">
        <f>IF(Source!BI202&lt;=1,H448, 0)</f>
        <v>0</v>
      </c>
      <c r="X448">
        <f>IF(Source!BI202=2,H448, 0)</f>
        <v>0</v>
      </c>
      <c r="Y448">
        <f>IF(Source!BI202=3,H448, 0)</f>
        <v>0</v>
      </c>
      <c r="Z448">
        <f>IF(Source!BI202=4,H448, 0)</f>
        <v>16983</v>
      </c>
    </row>
    <row r="449" spans="1:26" ht="13.7" x14ac:dyDescent="0.4">
      <c r="G449" s="62">
        <f>H440+H441+H443+H444+H445+SUM(H447:H448)</f>
        <v>17091.490000000002</v>
      </c>
      <c r="H449" s="62"/>
      <c r="J449" s="62">
        <f>K440+K441+K443+K444+K445+SUM(K447:K448)</f>
        <v>19395.02</v>
      </c>
      <c r="K449" s="62"/>
      <c r="L449" s="49">
        <f>Source!U200</f>
        <v>2.8336000000000001</v>
      </c>
      <c r="O449" s="27">
        <f>G449</f>
        <v>17091.490000000002</v>
      </c>
      <c r="P449" s="27">
        <f>J449</f>
        <v>19395.02</v>
      </c>
      <c r="Q449" s="27">
        <f>L449</f>
        <v>2.8336000000000001</v>
      </c>
      <c r="W449">
        <f>IF(Source!BI200&lt;=1,H440+H441+H443+H444+H445, 0)</f>
        <v>426.49</v>
      </c>
      <c r="X449">
        <f>IF(Source!BI200=2,H440+H441+H443+H444+H445, 0)</f>
        <v>0</v>
      </c>
      <c r="Y449">
        <f>IF(Source!BI200=3,H440+H441+H443+H444+H445, 0)</f>
        <v>0</v>
      </c>
      <c r="Z449">
        <f>IF(Source!BI200=4,H440+H441+H443+H444+H445, 0)</f>
        <v>0</v>
      </c>
    </row>
    <row r="450" spans="1:26" ht="64.349999999999994" x14ac:dyDescent="0.45">
      <c r="A450" s="52" t="str">
        <f>Source!E203</f>
        <v>40</v>
      </c>
      <c r="B450" s="53" t="s">
        <v>1286</v>
      </c>
      <c r="C450" s="53" t="str">
        <f>Source!G203</f>
        <v>Установка столов, шкафов под мойки, холодильных шкафов и др.</v>
      </c>
      <c r="D450" s="34" t="str">
        <f>Source!H203</f>
        <v>100 шт. изделий</v>
      </c>
      <c r="E450" s="10">
        <f>Source!I203</f>
        <v>0.01</v>
      </c>
      <c r="F450" s="35">
        <f>Source!AL203+Source!AM203+Source!AO203</f>
        <v>2505.4399999999996</v>
      </c>
      <c r="G450" s="36"/>
      <c r="H450" s="37"/>
      <c r="I450" s="36" t="str">
        <f>Source!BO203</f>
        <v>10-01-059-1</v>
      </c>
      <c r="J450" s="36"/>
      <c r="K450" s="37"/>
      <c r="L450" s="38"/>
      <c r="S450">
        <f>ROUND((Source!FX203/100)*((ROUND(Source!AF203*Source!I203, 2)+ROUND(Source!AE203*Source!I203, 2))), 2)</f>
        <v>7.67</v>
      </c>
      <c r="T450">
        <f>Source!X203</f>
        <v>217.67</v>
      </c>
      <c r="U450">
        <f>ROUND((Source!FY203/100)*((ROUND(Source!AF203*Source!I203, 2)+ROUND(Source!AE203*Source!I203, 2))), 2)</f>
        <v>3.87</v>
      </c>
      <c r="V450">
        <f>Source!Y203</f>
        <v>110.89</v>
      </c>
    </row>
    <row r="451" spans="1:26" x14ac:dyDescent="0.4">
      <c r="C451" s="26" t="str">
        <f>"Объем: "&amp;Source!I203&amp;"=(1)/"&amp;"100"</f>
        <v>Объем: 0,01=(1)/100</v>
      </c>
    </row>
    <row r="452" spans="1:26" ht="14" x14ac:dyDescent="0.45">
      <c r="A452" s="52"/>
      <c r="B452" s="53"/>
      <c r="C452" s="53" t="s">
        <v>1255</v>
      </c>
      <c r="D452" s="34"/>
      <c r="E452" s="10"/>
      <c r="F452" s="35">
        <f>Source!AO203</f>
        <v>602.70000000000005</v>
      </c>
      <c r="G452" s="36" t="str">
        <f>Source!DG203</f>
        <v>)*1,15</v>
      </c>
      <c r="H452" s="37">
        <f>ROUND(Source!AF203*Source!I203, 2)</f>
        <v>6.93</v>
      </c>
      <c r="I452" s="36"/>
      <c r="J452" s="36">
        <f>IF(Source!BA203&lt;&gt; 0, Source!BA203, 1)</f>
        <v>28.43</v>
      </c>
      <c r="K452" s="37">
        <f>Source!S203</f>
        <v>197.05</v>
      </c>
      <c r="L452" s="38"/>
      <c r="R452">
        <f>H452</f>
        <v>6.93</v>
      </c>
    </row>
    <row r="453" spans="1:26" ht="14" x14ac:dyDescent="0.45">
      <c r="A453" s="52"/>
      <c r="B453" s="53"/>
      <c r="C453" s="53" t="s">
        <v>169</v>
      </c>
      <c r="D453" s="34"/>
      <c r="E453" s="10"/>
      <c r="F453" s="35">
        <f>Source!AM203</f>
        <v>269.39</v>
      </c>
      <c r="G453" s="36" t="str">
        <f>Source!DE203</f>
        <v>)*1,25</v>
      </c>
      <c r="H453" s="37">
        <f>ROUND(Source!AD203*Source!I203, 2)</f>
        <v>3.37</v>
      </c>
      <c r="I453" s="36"/>
      <c r="J453" s="36">
        <f>IF(Source!BB203&lt;&gt; 0, Source!BB203, 1)</f>
        <v>10.37</v>
      </c>
      <c r="K453" s="37">
        <f>Source!Q203</f>
        <v>34.92</v>
      </c>
      <c r="L453" s="38"/>
    </row>
    <row r="454" spans="1:26" ht="14" x14ac:dyDescent="0.45">
      <c r="A454" s="52"/>
      <c r="B454" s="53"/>
      <c r="C454" s="53" t="s">
        <v>1264</v>
      </c>
      <c r="D454" s="34"/>
      <c r="E454" s="10"/>
      <c r="F454" s="35">
        <f>Source!AN203</f>
        <v>23.36</v>
      </c>
      <c r="G454" s="36" t="str">
        <f>Source!DF203</f>
        <v>)*1,25</v>
      </c>
      <c r="H454" s="51">
        <f>ROUND(Source!AE203*Source!I203, 2)</f>
        <v>0.28999999999999998</v>
      </c>
      <c r="I454" s="36"/>
      <c r="J454" s="36">
        <f>IF(Source!BS203&lt;&gt; 0, Source!BS203, 1)</f>
        <v>28.43</v>
      </c>
      <c r="K454" s="51">
        <f>Source!R203</f>
        <v>8.3000000000000007</v>
      </c>
      <c r="L454" s="38"/>
      <c r="R454">
        <f>H454</f>
        <v>0.28999999999999998</v>
      </c>
    </row>
    <row r="455" spans="1:26" ht="14" x14ac:dyDescent="0.45">
      <c r="A455" s="52"/>
      <c r="B455" s="53"/>
      <c r="C455" s="53" t="s">
        <v>1256</v>
      </c>
      <c r="D455" s="34"/>
      <c r="E455" s="10"/>
      <c r="F455" s="35">
        <f>Source!AL203</f>
        <v>1633.35</v>
      </c>
      <c r="G455" s="36" t="str">
        <f>Source!DD203</f>
        <v/>
      </c>
      <c r="H455" s="37">
        <f>ROUND(Source!AC203*Source!I203, 2)</f>
        <v>16.329999999999998</v>
      </c>
      <c r="I455" s="36"/>
      <c r="J455" s="36">
        <f>IF(Source!BC203&lt;&gt; 0, Source!BC203, 1)</f>
        <v>4.99</v>
      </c>
      <c r="K455" s="37">
        <f>Source!P203</f>
        <v>81.5</v>
      </c>
      <c r="L455" s="38"/>
    </row>
    <row r="456" spans="1:26" ht="14" x14ac:dyDescent="0.45">
      <c r="A456" s="52"/>
      <c r="B456" s="53"/>
      <c r="C456" s="53" t="s">
        <v>1257</v>
      </c>
      <c r="D456" s="34" t="s">
        <v>1258</v>
      </c>
      <c r="E456" s="10">
        <f>Source!BZ203</f>
        <v>118</v>
      </c>
      <c r="F456" s="58" t="str">
        <f>CONCATENATE(" )", Source!DL203, Source!FT203, "=", Source!FX203)</f>
        <v xml:space="preserve"> )*0,9=106,2</v>
      </c>
      <c r="G456" s="59"/>
      <c r="H456" s="37">
        <f>SUM(S450:S459)</f>
        <v>7.67</v>
      </c>
      <c r="I456" s="39"/>
      <c r="J456" s="33">
        <f>Source!AT203</f>
        <v>106</v>
      </c>
      <c r="K456" s="37">
        <f>SUM(T450:T459)</f>
        <v>217.67</v>
      </c>
      <c r="L456" s="38"/>
    </row>
    <row r="457" spans="1:26" ht="14" x14ac:dyDescent="0.45">
      <c r="A457" s="52"/>
      <c r="B457" s="53"/>
      <c r="C457" s="53" t="s">
        <v>1259</v>
      </c>
      <c r="D457" s="34" t="s">
        <v>1258</v>
      </c>
      <c r="E457" s="10">
        <f>Source!CA203</f>
        <v>63</v>
      </c>
      <c r="F457" s="58" t="str">
        <f>CONCATENATE(" )", Source!DM203, Source!FU203, "=", Source!FY203)</f>
        <v xml:space="preserve"> )*0,85=53,55</v>
      </c>
      <c r="G457" s="59"/>
      <c r="H457" s="37">
        <f>SUM(U450:U459)</f>
        <v>3.87</v>
      </c>
      <c r="I457" s="39"/>
      <c r="J457" s="33">
        <f>Source!AU203</f>
        <v>54</v>
      </c>
      <c r="K457" s="37">
        <f>SUM(V450:V459)</f>
        <v>110.89</v>
      </c>
      <c r="L457" s="38"/>
    </row>
    <row r="458" spans="1:26" ht="14" x14ac:dyDescent="0.45">
      <c r="A458" s="52"/>
      <c r="B458" s="53"/>
      <c r="C458" s="53" t="s">
        <v>1260</v>
      </c>
      <c r="D458" s="34" t="s">
        <v>1261</v>
      </c>
      <c r="E458" s="10">
        <f>Source!AQ203</f>
        <v>75.150000000000006</v>
      </c>
      <c r="F458" s="35"/>
      <c r="G458" s="36" t="str">
        <f>Source!DI203</f>
        <v>)*1,15</v>
      </c>
      <c r="H458" s="37"/>
      <c r="I458" s="36"/>
      <c r="J458" s="36"/>
      <c r="K458" s="37"/>
      <c r="L458" s="40">
        <f>Source!U203</f>
        <v>0.86422500000000002</v>
      </c>
    </row>
    <row r="459" spans="1:26" ht="39" x14ac:dyDescent="0.45">
      <c r="A459" s="54" t="str">
        <f>Source!E204</f>
        <v>40,1</v>
      </c>
      <c r="B459" s="55" t="str">
        <f>Source!F204</f>
        <v>Цена поставщика</v>
      </c>
      <c r="C459" s="55" t="s">
        <v>1287</v>
      </c>
      <c r="D459" s="42" t="str">
        <f>Source!H204</f>
        <v>шт.</v>
      </c>
      <c r="E459" s="43">
        <f>Source!I204</f>
        <v>1</v>
      </c>
      <c r="F459" s="44">
        <f>Source!AL204+Source!AM204+Source!AO204</f>
        <v>1474.75</v>
      </c>
      <c r="G459" s="45" t="s">
        <v>3</v>
      </c>
      <c r="H459" s="46">
        <f>ROUND(Source!AC204*Source!I204, 2)+ROUND(Source!AD204*Source!I204, 2)+ROUND(Source!AF204*Source!I204, 2)</f>
        <v>1474.75</v>
      </c>
      <c r="I459" s="47"/>
      <c r="J459" s="47">
        <f>IF(Source!BC204&lt;&gt; 0, Source!BC204, 1)</f>
        <v>1</v>
      </c>
      <c r="K459" s="46">
        <f>Source!O204</f>
        <v>1474.75</v>
      </c>
      <c r="L459" s="48"/>
      <c r="S459">
        <f>ROUND((Source!FX204/100)*((ROUND(Source!AF204*Source!I204, 2)+ROUND(Source!AE204*Source!I204, 2))), 2)</f>
        <v>0</v>
      </c>
      <c r="T459">
        <f>Source!X204</f>
        <v>0</v>
      </c>
      <c r="U459">
        <f>ROUND((Source!FY204/100)*((ROUND(Source!AF204*Source!I204, 2)+ROUND(Source!AE204*Source!I204, 2))), 2)</f>
        <v>0</v>
      </c>
      <c r="V459">
        <f>Source!Y204</f>
        <v>0</v>
      </c>
      <c r="W459">
        <f>IF(Source!BI204&lt;=1,H459, 0)</f>
        <v>0</v>
      </c>
      <c r="X459">
        <f>IF(Source!BI204=2,H459, 0)</f>
        <v>0</v>
      </c>
      <c r="Y459">
        <f>IF(Source!BI204=3,H459, 0)</f>
        <v>0</v>
      </c>
      <c r="Z459">
        <f>IF(Source!BI204=4,H459, 0)</f>
        <v>1474.75</v>
      </c>
    </row>
    <row r="460" spans="1:26" ht="13.7" x14ac:dyDescent="0.4">
      <c r="G460" s="62">
        <f>H452+H453+H455+H456+H457+SUM(H459:H459)</f>
        <v>1512.92</v>
      </c>
      <c r="H460" s="62"/>
      <c r="J460" s="62">
        <f>K452+K453+K455+K456+K457+SUM(K459:K459)</f>
        <v>2116.7799999999997</v>
      </c>
      <c r="K460" s="62"/>
      <c r="L460" s="49">
        <f>Source!U203</f>
        <v>0.86422500000000002</v>
      </c>
      <c r="O460" s="27">
        <f>G460</f>
        <v>1512.92</v>
      </c>
      <c r="P460" s="27">
        <f>J460</f>
        <v>2116.7799999999997</v>
      </c>
      <c r="Q460" s="27">
        <f>L460</f>
        <v>0.86422500000000002</v>
      </c>
      <c r="W460">
        <f>IF(Source!BI203&lt;=1,H452+H453+H455+H456+H457, 0)</f>
        <v>38.169999999999995</v>
      </c>
      <c r="X460">
        <f>IF(Source!BI203=2,H452+H453+H455+H456+H457, 0)</f>
        <v>0</v>
      </c>
      <c r="Y460">
        <f>IF(Source!BI203=3,H452+H453+H455+H456+H457, 0)</f>
        <v>0</v>
      </c>
      <c r="Z460">
        <f>IF(Source!BI203=4,H452+H453+H455+H456+H457, 0)</f>
        <v>0</v>
      </c>
    </row>
    <row r="461" spans="1:26" ht="78" x14ac:dyDescent="0.45">
      <c r="A461" s="52" t="str">
        <f>Source!E205</f>
        <v>41</v>
      </c>
      <c r="B461" s="53" t="s">
        <v>1288</v>
      </c>
      <c r="C461" s="53" t="str">
        <f>Source!G205</f>
        <v>Установка умывальников одиночных с подводкой холодной и горячей воды</v>
      </c>
      <c r="D461" s="34" t="str">
        <f>Source!H205</f>
        <v>10 компл.</v>
      </c>
      <c r="E461" s="10">
        <f>Source!I205</f>
        <v>0.1</v>
      </c>
      <c r="F461" s="35">
        <f>Source!AL205+Source!AM205+Source!AO205</f>
        <v>1609.25</v>
      </c>
      <c r="G461" s="36"/>
      <c r="H461" s="37"/>
      <c r="I461" s="36" t="str">
        <f>Source!BO205</f>
        <v>17-01-001-14</v>
      </c>
      <c r="J461" s="36"/>
      <c r="K461" s="37"/>
      <c r="L461" s="38"/>
      <c r="S461">
        <f>ROUND((Source!FX205/100)*((ROUND(Source!AF205*Source!I205, 2)+ROUND(Source!AE205*Source!I205, 2))), 2)</f>
        <v>27.84</v>
      </c>
      <c r="T461">
        <f>Source!X205</f>
        <v>790.26</v>
      </c>
      <c r="U461">
        <f>ROUND((Source!FY205/100)*((ROUND(Source!AF205*Source!I205, 2)+ROUND(Source!AE205*Source!I205, 2))), 2)</f>
        <v>17.05</v>
      </c>
      <c r="V461">
        <f>Source!Y205</f>
        <v>487.9</v>
      </c>
    </row>
    <row r="462" spans="1:26" x14ac:dyDescent="0.4">
      <c r="C462" s="26" t="str">
        <f>"Объем: "&amp;Source!I205&amp;"=(1)/"&amp;"10"</f>
        <v>Объем: 0,1=(1)/10</v>
      </c>
    </row>
    <row r="463" spans="1:26" ht="14" x14ac:dyDescent="0.45">
      <c r="A463" s="52"/>
      <c r="B463" s="53"/>
      <c r="C463" s="53" t="s">
        <v>1255</v>
      </c>
      <c r="D463" s="34"/>
      <c r="E463" s="10"/>
      <c r="F463" s="35">
        <f>Source!AO205</f>
        <v>208.27</v>
      </c>
      <c r="G463" s="36" t="str">
        <f>Source!DG205</f>
        <v>)*1,15</v>
      </c>
      <c r="H463" s="37">
        <f>ROUND(Source!AF205*Source!I205, 2)</f>
        <v>23.95</v>
      </c>
      <c r="I463" s="36"/>
      <c r="J463" s="36">
        <f>IF(Source!BA205&lt;&gt; 0, Source!BA205, 1)</f>
        <v>28.43</v>
      </c>
      <c r="K463" s="37">
        <f>Source!S205</f>
        <v>680.93</v>
      </c>
      <c r="L463" s="38"/>
      <c r="R463">
        <f>H463</f>
        <v>23.95</v>
      </c>
    </row>
    <row r="464" spans="1:26" ht="14" x14ac:dyDescent="0.45">
      <c r="A464" s="52"/>
      <c r="B464" s="53"/>
      <c r="C464" s="53" t="s">
        <v>169</v>
      </c>
      <c r="D464" s="34"/>
      <c r="E464" s="10"/>
      <c r="F464" s="35">
        <f>Source!AM205</f>
        <v>23.63</v>
      </c>
      <c r="G464" s="36" t="str">
        <f>Source!DE205</f>
        <v>)*1,25</v>
      </c>
      <c r="H464" s="37">
        <f>ROUND(Source!AD205*Source!I205, 2)</f>
        <v>2.95</v>
      </c>
      <c r="I464" s="36"/>
      <c r="J464" s="36">
        <f>IF(Source!BB205&lt;&gt; 0, Source!BB205, 1)</f>
        <v>10.18</v>
      </c>
      <c r="K464" s="37">
        <f>Source!Q205</f>
        <v>30.07</v>
      </c>
      <c r="L464" s="38"/>
    </row>
    <row r="465" spans="1:26" ht="14" x14ac:dyDescent="0.45">
      <c r="A465" s="52"/>
      <c r="B465" s="53"/>
      <c r="C465" s="53" t="s">
        <v>1264</v>
      </c>
      <c r="D465" s="34"/>
      <c r="E465" s="10"/>
      <c r="F465" s="35">
        <f>Source!AN205</f>
        <v>1.76</v>
      </c>
      <c r="G465" s="36" t="str">
        <f>Source!DF205</f>
        <v>)*1,25</v>
      </c>
      <c r="H465" s="51">
        <f>ROUND(Source!AE205*Source!I205, 2)</f>
        <v>0.22</v>
      </c>
      <c r="I465" s="36"/>
      <c r="J465" s="36">
        <f>IF(Source!BS205&lt;&gt; 0, Source!BS205, 1)</f>
        <v>28.43</v>
      </c>
      <c r="K465" s="51">
        <f>Source!R205</f>
        <v>6.25</v>
      </c>
      <c r="L465" s="38"/>
      <c r="R465">
        <f>H465</f>
        <v>0.22</v>
      </c>
    </row>
    <row r="466" spans="1:26" ht="14" x14ac:dyDescent="0.45">
      <c r="A466" s="52"/>
      <c r="B466" s="53"/>
      <c r="C466" s="53" t="s">
        <v>1256</v>
      </c>
      <c r="D466" s="34"/>
      <c r="E466" s="10"/>
      <c r="F466" s="35">
        <f>Source!AL205</f>
        <v>1377.35</v>
      </c>
      <c r="G466" s="36" t="str">
        <f>Source!DD205</f>
        <v/>
      </c>
      <c r="H466" s="37">
        <f>ROUND(Source!AC205*Source!I205, 2)</f>
        <v>137.74</v>
      </c>
      <c r="I466" s="36"/>
      <c r="J466" s="36">
        <f>IF(Source!BC205&lt;&gt; 0, Source!BC205, 1)</f>
        <v>10.64</v>
      </c>
      <c r="K466" s="37">
        <f>Source!P205</f>
        <v>1465.5</v>
      </c>
      <c r="L466" s="38"/>
    </row>
    <row r="467" spans="1:26" ht="14" x14ac:dyDescent="0.45">
      <c r="A467" s="52"/>
      <c r="B467" s="53"/>
      <c r="C467" s="53" t="s">
        <v>1257</v>
      </c>
      <c r="D467" s="34" t="s">
        <v>1258</v>
      </c>
      <c r="E467" s="10">
        <f>Source!BZ205</f>
        <v>128</v>
      </c>
      <c r="F467" s="58" t="str">
        <f>CONCATENATE(" )", Source!DL205, Source!FT205, "=", Source!FX205)</f>
        <v xml:space="preserve"> )*0,9=115,2</v>
      </c>
      <c r="G467" s="59"/>
      <c r="H467" s="37">
        <f>SUM(S461:S472)</f>
        <v>27.84</v>
      </c>
      <c r="I467" s="39"/>
      <c r="J467" s="33">
        <f>Source!AT205</f>
        <v>115</v>
      </c>
      <c r="K467" s="37">
        <f>SUM(T461:T472)</f>
        <v>790.26</v>
      </c>
      <c r="L467" s="38"/>
    </row>
    <row r="468" spans="1:26" ht="14" x14ac:dyDescent="0.45">
      <c r="A468" s="52"/>
      <c r="B468" s="53"/>
      <c r="C468" s="53" t="s">
        <v>1259</v>
      </c>
      <c r="D468" s="34" t="s">
        <v>1258</v>
      </c>
      <c r="E468" s="10">
        <f>Source!CA205</f>
        <v>83</v>
      </c>
      <c r="F468" s="58" t="str">
        <f>CONCATENATE(" )", Source!DM205, Source!FU205, "=", Source!FY205)</f>
        <v xml:space="preserve"> )*0,85=70,55</v>
      </c>
      <c r="G468" s="59"/>
      <c r="H468" s="37">
        <f>SUM(U461:U472)</f>
        <v>17.05</v>
      </c>
      <c r="I468" s="39"/>
      <c r="J468" s="33">
        <f>Source!AU205</f>
        <v>71</v>
      </c>
      <c r="K468" s="37">
        <f>SUM(V461:V472)</f>
        <v>487.9</v>
      </c>
      <c r="L468" s="38"/>
    </row>
    <row r="469" spans="1:26" ht="14" x14ac:dyDescent="0.45">
      <c r="A469" s="52"/>
      <c r="B469" s="53"/>
      <c r="C469" s="53" t="s">
        <v>1260</v>
      </c>
      <c r="D469" s="34" t="s">
        <v>1261</v>
      </c>
      <c r="E469" s="10">
        <f>Source!AQ205</f>
        <v>21.65</v>
      </c>
      <c r="F469" s="35"/>
      <c r="G469" s="36" t="str">
        <f>Source!DI205</f>
        <v>)*1,15</v>
      </c>
      <c r="H469" s="37"/>
      <c r="I469" s="36"/>
      <c r="J469" s="36"/>
      <c r="K469" s="37"/>
      <c r="L469" s="40">
        <f>Source!U205</f>
        <v>2.4897499999999999</v>
      </c>
    </row>
    <row r="470" spans="1:26" ht="82" x14ac:dyDescent="0.45">
      <c r="A470" s="52" t="str">
        <f>Source!E206</f>
        <v>41,1</v>
      </c>
      <c r="B470" s="53" t="str">
        <f>Source!F206</f>
        <v>301-0825</v>
      </c>
      <c r="C470" s="53" t="str">
        <f>Source!G206</f>
        <v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v>
      </c>
      <c r="D470" s="34" t="str">
        <f>Source!H206</f>
        <v>компл.</v>
      </c>
      <c r="E470" s="10">
        <f>Source!I206</f>
        <v>-1</v>
      </c>
      <c r="F470" s="35">
        <f>Source!AL206+Source!AM206+Source!AO206</f>
        <v>130</v>
      </c>
      <c r="G470" s="41" t="s">
        <v>3</v>
      </c>
      <c r="H470" s="37">
        <f>ROUND(Source!AC206*Source!I206, 2)+ROUND(Source!AD206*Source!I206, 2)+ROUND(Source!AF206*Source!I206, 2)</f>
        <v>-130</v>
      </c>
      <c r="I470" s="36"/>
      <c r="J470" s="36">
        <f>IF(Source!BC206&lt;&gt; 0, Source!BC206, 1)</f>
        <v>11.02</v>
      </c>
      <c r="K470" s="37">
        <f>Source!O206</f>
        <v>-1432.6</v>
      </c>
      <c r="L470" s="38"/>
      <c r="S470">
        <f>ROUND((Source!FX206/100)*((ROUND(Source!AF206*Source!I206, 2)+ROUND(Source!AE206*Source!I206, 2))), 2)</f>
        <v>0</v>
      </c>
      <c r="T470">
        <f>Source!X206</f>
        <v>0</v>
      </c>
      <c r="U470">
        <f>ROUND((Source!FY206/100)*((ROUND(Source!AF206*Source!I206, 2)+ROUND(Source!AE206*Source!I206, 2))), 2)</f>
        <v>0</v>
      </c>
      <c r="V470">
        <f>Source!Y206</f>
        <v>0</v>
      </c>
      <c r="W470">
        <f>IF(Source!BI206&lt;=1,H470, 0)</f>
        <v>-130</v>
      </c>
      <c r="X470">
        <f>IF(Source!BI206=2,H470, 0)</f>
        <v>0</v>
      </c>
      <c r="Y470">
        <f>IF(Source!BI206=3,H470, 0)</f>
        <v>0</v>
      </c>
      <c r="Z470">
        <f>IF(Source!BI206=4,H470, 0)</f>
        <v>0</v>
      </c>
    </row>
    <row r="471" spans="1:26" ht="39" x14ac:dyDescent="0.45">
      <c r="A471" s="52" t="str">
        <f>Source!E207</f>
        <v>41,2</v>
      </c>
      <c r="B471" s="53" t="str">
        <f>Source!F207</f>
        <v>Цена поставщика</v>
      </c>
      <c r="C471" s="53" t="s">
        <v>1289</v>
      </c>
      <c r="D471" s="34" t="str">
        <f>Source!H207</f>
        <v>шт.</v>
      </c>
      <c r="E471" s="10">
        <f>Source!I207</f>
        <v>1</v>
      </c>
      <c r="F471" s="35">
        <f>Source!AL207+Source!AM207+Source!AO207</f>
        <v>6536.5</v>
      </c>
      <c r="G471" s="41" t="s">
        <v>3</v>
      </c>
      <c r="H471" s="37">
        <f>ROUND(Source!AC207*Source!I207, 2)+ROUND(Source!AD207*Source!I207, 2)+ROUND(Source!AF207*Source!I207, 2)</f>
        <v>6536.5</v>
      </c>
      <c r="I471" s="36"/>
      <c r="J471" s="36">
        <f>IF(Source!BC207&lt;&gt; 0, Source!BC207, 1)</f>
        <v>1</v>
      </c>
      <c r="K471" s="37">
        <f>Source!O207</f>
        <v>6536.5</v>
      </c>
      <c r="L471" s="38"/>
      <c r="S471">
        <f>ROUND((Source!FX207/100)*((ROUND(Source!AF207*Source!I207, 2)+ROUND(Source!AE207*Source!I207, 2))), 2)</f>
        <v>0</v>
      </c>
      <c r="T471">
        <f>Source!X207</f>
        <v>0</v>
      </c>
      <c r="U471">
        <f>ROUND((Source!FY207/100)*((ROUND(Source!AF207*Source!I207, 2)+ROUND(Source!AE207*Source!I207, 2))), 2)</f>
        <v>0</v>
      </c>
      <c r="V471">
        <f>Source!Y207</f>
        <v>0</v>
      </c>
      <c r="W471">
        <f>IF(Source!BI207&lt;=1,H471, 0)</f>
        <v>0</v>
      </c>
      <c r="X471">
        <f>IF(Source!BI207=2,H471, 0)</f>
        <v>0</v>
      </c>
      <c r="Y471">
        <f>IF(Source!BI207=3,H471, 0)</f>
        <v>0</v>
      </c>
      <c r="Z471">
        <f>IF(Source!BI207=4,H471, 0)</f>
        <v>6536.5</v>
      </c>
    </row>
    <row r="472" spans="1:26" ht="41" x14ac:dyDescent="0.45">
      <c r="A472" s="54" t="str">
        <f>Source!E208</f>
        <v>41,3</v>
      </c>
      <c r="B472" s="55" t="str">
        <f>Source!F208</f>
        <v>301-0616</v>
      </c>
      <c r="C472" s="55" t="str">
        <f>Source!G208</f>
        <v>Смесители для умывальников СМ-УМ-ОРА с поворотным корпусом, одной рукояткой, с аэратором</v>
      </c>
      <c r="D472" s="42" t="str">
        <f>Source!H208</f>
        <v>компл.</v>
      </c>
      <c r="E472" s="43">
        <f>Source!I208</f>
        <v>1</v>
      </c>
      <c r="F472" s="44">
        <f>Source!AL208+Source!AM208+Source!AO208</f>
        <v>312.33999999999997</v>
      </c>
      <c r="G472" s="45" t="s">
        <v>3</v>
      </c>
      <c r="H472" s="46">
        <f>ROUND(Source!AC208*Source!I208, 2)+ROUND(Source!AD208*Source!I208, 2)+ROUND(Source!AF208*Source!I208, 2)</f>
        <v>312.33999999999997</v>
      </c>
      <c r="I472" s="47"/>
      <c r="J472" s="47">
        <f>IF(Source!BC208&lt;&gt; 0, Source!BC208, 1)</f>
        <v>5.41</v>
      </c>
      <c r="K472" s="46">
        <f>Source!O208</f>
        <v>1689.76</v>
      </c>
      <c r="L472" s="48"/>
      <c r="S472">
        <f>ROUND((Source!FX208/100)*((ROUND(Source!AF208*Source!I208, 2)+ROUND(Source!AE208*Source!I208, 2))), 2)</f>
        <v>0</v>
      </c>
      <c r="T472">
        <f>Source!X208</f>
        <v>0</v>
      </c>
      <c r="U472">
        <f>ROUND((Source!FY208/100)*((ROUND(Source!AF208*Source!I208, 2)+ROUND(Source!AE208*Source!I208, 2))), 2)</f>
        <v>0</v>
      </c>
      <c r="V472">
        <f>Source!Y208</f>
        <v>0</v>
      </c>
      <c r="W472">
        <f>IF(Source!BI208&lt;=1,H472, 0)</f>
        <v>312.33999999999997</v>
      </c>
      <c r="X472">
        <f>IF(Source!BI208=2,H472, 0)</f>
        <v>0</v>
      </c>
      <c r="Y472">
        <f>IF(Source!BI208=3,H472, 0)</f>
        <v>0</v>
      </c>
      <c r="Z472">
        <f>IF(Source!BI208=4,H472, 0)</f>
        <v>0</v>
      </c>
    </row>
    <row r="473" spans="1:26" ht="13.7" x14ac:dyDescent="0.4">
      <c r="G473" s="62">
        <f>H463+H464+H466+H467+H468+SUM(H470:H472)</f>
        <v>6928.37</v>
      </c>
      <c r="H473" s="62"/>
      <c r="J473" s="62">
        <f>K463+K464+K466+K467+K468+SUM(K470:K472)</f>
        <v>10248.32</v>
      </c>
      <c r="K473" s="62"/>
      <c r="L473" s="49">
        <f>Source!U205</f>
        <v>2.4897499999999999</v>
      </c>
      <c r="O473" s="27">
        <f>G473</f>
        <v>6928.37</v>
      </c>
      <c r="P473" s="27">
        <f>J473</f>
        <v>10248.32</v>
      </c>
      <c r="Q473" s="27">
        <f>L473</f>
        <v>2.4897499999999999</v>
      </c>
      <c r="W473">
        <f>IF(Source!BI205&lt;=1,H463+H464+H466+H467+H468, 0)</f>
        <v>209.53000000000003</v>
      </c>
      <c r="X473">
        <f>IF(Source!BI205=2,H463+H464+H466+H467+H468, 0)</f>
        <v>0</v>
      </c>
      <c r="Y473">
        <f>IF(Source!BI205=3,H463+H464+H466+H467+H468, 0)</f>
        <v>0</v>
      </c>
      <c r="Z473">
        <f>IF(Source!BI205=4,H463+H464+H466+H467+H468, 0)</f>
        <v>0</v>
      </c>
    </row>
    <row r="474" spans="1:26" ht="64.349999999999994" x14ac:dyDescent="0.45">
      <c r="A474" s="52" t="str">
        <f>Source!E209</f>
        <v>42</v>
      </c>
      <c r="B474" s="53" t="s">
        <v>1290</v>
      </c>
      <c r="C474" s="53" t="str">
        <f>Source!G209</f>
        <v>Установка писсуаров настенных</v>
      </c>
      <c r="D474" s="34" t="str">
        <f>Source!H209</f>
        <v>10 компл.</v>
      </c>
      <c r="E474" s="10">
        <f>Source!I209</f>
        <v>0.1</v>
      </c>
      <c r="F474" s="35">
        <f>Source!AL209+Source!AM209+Source!AO209</f>
        <v>1498.09</v>
      </c>
      <c r="G474" s="36"/>
      <c r="H474" s="37"/>
      <c r="I474" s="36" t="str">
        <f>Source!BO209</f>
        <v>17-01-004-1</v>
      </c>
      <c r="J474" s="36"/>
      <c r="K474" s="37"/>
      <c r="L474" s="38"/>
      <c r="S474">
        <f>ROUND((Source!FX209/100)*((ROUND(Source!AF209*Source!I209, 2)+ROUND(Source!AE209*Source!I209, 2))), 2)</f>
        <v>13.05</v>
      </c>
      <c r="T474">
        <f>Source!X209</f>
        <v>370.27</v>
      </c>
      <c r="U474">
        <f>ROUND((Source!FY209/100)*((ROUND(Source!AF209*Source!I209, 2)+ROUND(Source!AE209*Source!I209, 2))), 2)</f>
        <v>7.99</v>
      </c>
      <c r="V474">
        <f>Source!Y209</f>
        <v>228.6</v>
      </c>
    </row>
    <row r="475" spans="1:26" x14ac:dyDescent="0.4">
      <c r="C475" s="26" t="str">
        <f>"Объем: "&amp;Source!I209&amp;"=(1)/"&amp;"10"</f>
        <v>Объем: 0,1=(1)/10</v>
      </c>
    </row>
    <row r="476" spans="1:26" ht="14" x14ac:dyDescent="0.45">
      <c r="A476" s="52"/>
      <c r="B476" s="53"/>
      <c r="C476" s="53" t="s">
        <v>1255</v>
      </c>
      <c r="D476" s="34"/>
      <c r="E476" s="10"/>
      <c r="F476" s="35">
        <f>Source!AO209</f>
        <v>97.01</v>
      </c>
      <c r="G476" s="36" t="str">
        <f>Source!DG209</f>
        <v>)*1,15</v>
      </c>
      <c r="H476" s="37">
        <f>ROUND(Source!AF209*Source!I209, 2)</f>
        <v>11.16</v>
      </c>
      <c r="I476" s="36"/>
      <c r="J476" s="36">
        <f>IF(Source!BA209&lt;&gt; 0, Source!BA209, 1)</f>
        <v>28.43</v>
      </c>
      <c r="K476" s="37">
        <f>Source!S209</f>
        <v>317.17</v>
      </c>
      <c r="L476" s="38"/>
      <c r="R476">
        <f>H476</f>
        <v>11.16</v>
      </c>
    </row>
    <row r="477" spans="1:26" ht="14" x14ac:dyDescent="0.45">
      <c r="A477" s="52"/>
      <c r="B477" s="53"/>
      <c r="C477" s="53" t="s">
        <v>169</v>
      </c>
      <c r="D477" s="34"/>
      <c r="E477" s="10"/>
      <c r="F477" s="35">
        <f>Source!AM209</f>
        <v>16.59</v>
      </c>
      <c r="G477" s="36" t="str">
        <f>Source!DE209</f>
        <v>)*1,25</v>
      </c>
      <c r="H477" s="37">
        <f>ROUND(Source!AD209*Source!I209, 2)</f>
        <v>2.0699999999999998</v>
      </c>
      <c r="I477" s="36"/>
      <c r="J477" s="36">
        <f>IF(Source!BB209&lt;&gt; 0, Source!BB209, 1)</f>
        <v>10.19</v>
      </c>
      <c r="K477" s="37">
        <f>Source!Q209</f>
        <v>21.13</v>
      </c>
      <c r="L477" s="38"/>
    </row>
    <row r="478" spans="1:26" ht="14" x14ac:dyDescent="0.45">
      <c r="A478" s="52"/>
      <c r="B478" s="53"/>
      <c r="C478" s="53" t="s">
        <v>1264</v>
      </c>
      <c r="D478" s="34"/>
      <c r="E478" s="10"/>
      <c r="F478" s="35">
        <f>Source!AN209</f>
        <v>1.35</v>
      </c>
      <c r="G478" s="36" t="str">
        <f>Source!DF209</f>
        <v>)*1,25</v>
      </c>
      <c r="H478" s="51">
        <f>ROUND(Source!AE209*Source!I209, 2)</f>
        <v>0.17</v>
      </c>
      <c r="I478" s="36"/>
      <c r="J478" s="36">
        <f>IF(Source!BS209&lt;&gt; 0, Source!BS209, 1)</f>
        <v>28.43</v>
      </c>
      <c r="K478" s="51">
        <f>Source!R209</f>
        <v>4.8</v>
      </c>
      <c r="L478" s="38"/>
      <c r="R478">
        <f>H478</f>
        <v>0.17</v>
      </c>
    </row>
    <row r="479" spans="1:26" ht="14" x14ac:dyDescent="0.45">
      <c r="A479" s="52"/>
      <c r="B479" s="53"/>
      <c r="C479" s="53" t="s">
        <v>1256</v>
      </c>
      <c r="D479" s="34"/>
      <c r="E479" s="10"/>
      <c r="F479" s="35">
        <f>Source!AL209</f>
        <v>1384.49</v>
      </c>
      <c r="G479" s="36" t="str">
        <f>Source!DD209</f>
        <v/>
      </c>
      <c r="H479" s="37">
        <f>ROUND(Source!AC209*Source!I209, 2)</f>
        <v>138.44999999999999</v>
      </c>
      <c r="I479" s="36"/>
      <c r="J479" s="36">
        <f>IF(Source!BC209&lt;&gt; 0, Source!BC209, 1)</f>
        <v>12.91</v>
      </c>
      <c r="K479" s="37">
        <f>Source!P209</f>
        <v>1787.38</v>
      </c>
      <c r="L479" s="38"/>
    </row>
    <row r="480" spans="1:26" ht="14" x14ac:dyDescent="0.45">
      <c r="A480" s="52"/>
      <c r="B480" s="53"/>
      <c r="C480" s="53" t="s">
        <v>1257</v>
      </c>
      <c r="D480" s="34" t="s">
        <v>1258</v>
      </c>
      <c r="E480" s="10">
        <f>Source!BZ209</f>
        <v>128</v>
      </c>
      <c r="F480" s="58" t="str">
        <f>CONCATENATE(" )", Source!DL209, Source!FT209, "=", Source!FX209)</f>
        <v xml:space="preserve"> )*0,9=115,2</v>
      </c>
      <c r="G480" s="59"/>
      <c r="H480" s="37">
        <f>SUM(S474:S484)</f>
        <v>13.05</v>
      </c>
      <c r="I480" s="39"/>
      <c r="J480" s="33">
        <f>Source!AT209</f>
        <v>115</v>
      </c>
      <c r="K480" s="37">
        <f>SUM(T474:T484)</f>
        <v>370.27</v>
      </c>
      <c r="L480" s="38"/>
    </row>
    <row r="481" spans="1:26" ht="14" x14ac:dyDescent="0.45">
      <c r="A481" s="52"/>
      <c r="B481" s="53"/>
      <c r="C481" s="53" t="s">
        <v>1259</v>
      </c>
      <c r="D481" s="34" t="s">
        <v>1258</v>
      </c>
      <c r="E481" s="10">
        <f>Source!CA209</f>
        <v>83</v>
      </c>
      <c r="F481" s="58" t="str">
        <f>CONCATENATE(" )", Source!DM209, Source!FU209, "=", Source!FY209)</f>
        <v xml:space="preserve"> )*0,85=70,55</v>
      </c>
      <c r="G481" s="59"/>
      <c r="H481" s="37">
        <f>SUM(U474:U484)</f>
        <v>7.99</v>
      </c>
      <c r="I481" s="39"/>
      <c r="J481" s="33">
        <f>Source!AU209</f>
        <v>71</v>
      </c>
      <c r="K481" s="37">
        <f>SUM(V474:V484)</f>
        <v>228.6</v>
      </c>
      <c r="L481" s="38"/>
    </row>
    <row r="482" spans="1:26" ht="14" x14ac:dyDescent="0.45">
      <c r="A482" s="52"/>
      <c r="B482" s="53"/>
      <c r="C482" s="53" t="s">
        <v>1260</v>
      </c>
      <c r="D482" s="34" t="s">
        <v>1261</v>
      </c>
      <c r="E482" s="10">
        <f>Source!AQ209</f>
        <v>10.32</v>
      </c>
      <c r="F482" s="35"/>
      <c r="G482" s="36" t="str">
        <f>Source!DI209</f>
        <v>)*1,15</v>
      </c>
      <c r="H482" s="37"/>
      <c r="I482" s="36"/>
      <c r="J482" s="36"/>
      <c r="K482" s="37"/>
      <c r="L482" s="40">
        <f>Source!U209</f>
        <v>1.1867999999999999</v>
      </c>
    </row>
    <row r="483" spans="1:26" ht="41" x14ac:dyDescent="0.45">
      <c r="A483" s="52" t="str">
        <f>Source!E210</f>
        <v>42,1</v>
      </c>
      <c r="B483" s="53" t="str">
        <f>Source!F210</f>
        <v>301-0529</v>
      </c>
      <c r="C483" s="53" t="str">
        <f>Source!G210</f>
        <v>Писсуары полуфарфоровые и фарфоровые настенные с писсуарным краном без сифона</v>
      </c>
      <c r="D483" s="34" t="str">
        <f>Source!H210</f>
        <v>компл.</v>
      </c>
      <c r="E483" s="10">
        <f>Source!I210</f>
        <v>-1</v>
      </c>
      <c r="F483" s="35">
        <f>Source!AL210+Source!AM210+Source!AO210</f>
        <v>131.80000000000001</v>
      </c>
      <c r="G483" s="41" t="s">
        <v>3</v>
      </c>
      <c r="H483" s="37">
        <f>ROUND(Source!AC210*Source!I210, 2)+ROUND(Source!AD210*Source!I210, 2)+ROUND(Source!AF210*Source!I210, 2)</f>
        <v>-131.80000000000001</v>
      </c>
      <c r="I483" s="36"/>
      <c r="J483" s="36">
        <f>IF(Source!BC210&lt;&gt; 0, Source!BC210, 1)</f>
        <v>13.33</v>
      </c>
      <c r="K483" s="37">
        <f>Source!O210</f>
        <v>-1756.89</v>
      </c>
      <c r="L483" s="38"/>
      <c r="S483">
        <f>ROUND((Source!FX210/100)*((ROUND(Source!AF210*Source!I210, 2)+ROUND(Source!AE210*Source!I210, 2))), 2)</f>
        <v>0</v>
      </c>
      <c r="T483">
        <f>Source!X210</f>
        <v>0</v>
      </c>
      <c r="U483">
        <f>ROUND((Source!FY210/100)*((ROUND(Source!AF210*Source!I210, 2)+ROUND(Source!AE210*Source!I210, 2))), 2)</f>
        <v>0</v>
      </c>
      <c r="V483">
        <f>Source!Y210</f>
        <v>0</v>
      </c>
      <c r="W483">
        <f>IF(Source!BI210&lt;=1,H483, 0)</f>
        <v>-131.80000000000001</v>
      </c>
      <c r="X483">
        <f>IF(Source!BI210=2,H483, 0)</f>
        <v>0</v>
      </c>
      <c r="Y483">
        <f>IF(Source!BI210=3,H483, 0)</f>
        <v>0</v>
      </c>
      <c r="Z483">
        <f>IF(Source!BI210=4,H483, 0)</f>
        <v>0</v>
      </c>
    </row>
    <row r="484" spans="1:26" ht="39" x14ac:dyDescent="0.45">
      <c r="A484" s="54" t="str">
        <f>Source!E211</f>
        <v>42,2</v>
      </c>
      <c r="B484" s="55" t="str">
        <f>Source!F211</f>
        <v>Цена поставщика</v>
      </c>
      <c r="C484" s="55" t="s">
        <v>1291</v>
      </c>
      <c r="D484" s="42" t="str">
        <f>Source!H211</f>
        <v>шт.</v>
      </c>
      <c r="E484" s="43">
        <f>Source!I211</f>
        <v>1</v>
      </c>
      <c r="F484" s="44">
        <f>Source!AL211+Source!AM211+Source!AO211</f>
        <v>5299.75</v>
      </c>
      <c r="G484" s="45" t="s">
        <v>3</v>
      </c>
      <c r="H484" s="46">
        <f>ROUND(Source!AC211*Source!I211, 2)+ROUND(Source!AD211*Source!I211, 2)+ROUND(Source!AF211*Source!I211, 2)</f>
        <v>5299.75</v>
      </c>
      <c r="I484" s="47"/>
      <c r="J484" s="47">
        <f>IF(Source!BC211&lt;&gt; 0, Source!BC211, 1)</f>
        <v>1</v>
      </c>
      <c r="K484" s="46">
        <f>Source!O211</f>
        <v>5299.75</v>
      </c>
      <c r="L484" s="48"/>
      <c r="S484">
        <f>ROUND((Source!FX211/100)*((ROUND(Source!AF211*Source!I211, 2)+ROUND(Source!AE211*Source!I211, 2))), 2)</f>
        <v>0</v>
      </c>
      <c r="T484">
        <f>Source!X211</f>
        <v>0</v>
      </c>
      <c r="U484">
        <f>ROUND((Source!FY211/100)*((ROUND(Source!AF211*Source!I211, 2)+ROUND(Source!AE211*Source!I211, 2))), 2)</f>
        <v>0</v>
      </c>
      <c r="V484">
        <f>Source!Y211</f>
        <v>0</v>
      </c>
      <c r="W484">
        <f>IF(Source!BI211&lt;=1,H484, 0)</f>
        <v>0</v>
      </c>
      <c r="X484">
        <f>IF(Source!BI211=2,H484, 0)</f>
        <v>0</v>
      </c>
      <c r="Y484">
        <f>IF(Source!BI211=3,H484, 0)</f>
        <v>0</v>
      </c>
      <c r="Z484">
        <f>IF(Source!BI211=4,H484, 0)</f>
        <v>5299.75</v>
      </c>
    </row>
    <row r="485" spans="1:26" ht="13.7" x14ac:dyDescent="0.4">
      <c r="G485" s="62">
        <f>H476+H477+H479+H480+H481+SUM(H483:H484)</f>
        <v>5340.67</v>
      </c>
      <c r="H485" s="62"/>
      <c r="J485" s="62">
        <f>K476+K477+K479+K480+K481+SUM(K483:K484)</f>
        <v>6267.41</v>
      </c>
      <c r="K485" s="62"/>
      <c r="L485" s="49">
        <f>Source!U209</f>
        <v>1.1867999999999999</v>
      </c>
      <c r="O485" s="27">
        <f>G485</f>
        <v>5340.67</v>
      </c>
      <c r="P485" s="27">
        <f>J485</f>
        <v>6267.41</v>
      </c>
      <c r="Q485" s="27">
        <f>L485</f>
        <v>1.1867999999999999</v>
      </c>
      <c r="W485">
        <f>IF(Source!BI209&lt;=1,H476+H477+H479+H480+H481, 0)</f>
        <v>172.72</v>
      </c>
      <c r="X485">
        <f>IF(Source!BI209=2,H476+H477+H479+H480+H481, 0)</f>
        <v>0</v>
      </c>
      <c r="Y485">
        <f>IF(Source!BI209=3,H476+H477+H479+H480+H481, 0)</f>
        <v>0</v>
      </c>
      <c r="Z485">
        <f>IF(Source!BI209=4,H476+H477+H479+H480+H481, 0)</f>
        <v>0</v>
      </c>
    </row>
    <row r="486" spans="1:26" ht="78" x14ac:dyDescent="0.45">
      <c r="A486" s="52" t="str">
        <f>Source!E212</f>
        <v>43</v>
      </c>
      <c r="B486" s="53" t="s">
        <v>1288</v>
      </c>
      <c r="C486" s="53" t="str">
        <f>Source!G212</f>
        <v>Установка умывальников одиночных с подводкой холодной и горячей воды</v>
      </c>
      <c r="D486" s="34" t="str">
        <f>Source!H212</f>
        <v>10 компл.</v>
      </c>
      <c r="E486" s="10">
        <f>Source!I212</f>
        <v>0.1</v>
      </c>
      <c r="F486" s="35">
        <f>Source!AL212+Source!AM212+Source!AO212</f>
        <v>1609.25</v>
      </c>
      <c r="G486" s="36"/>
      <c r="H486" s="37"/>
      <c r="I486" s="36" t="str">
        <f>Source!BO212</f>
        <v>17-01-001-14</v>
      </c>
      <c r="J486" s="36"/>
      <c r="K486" s="37"/>
      <c r="L486" s="38"/>
      <c r="S486">
        <f>ROUND((Source!FX212/100)*((ROUND(Source!AF212*Source!I212, 2)+ROUND(Source!AE212*Source!I212, 2))), 2)</f>
        <v>27.84</v>
      </c>
      <c r="T486">
        <f>Source!X212</f>
        <v>790.26</v>
      </c>
      <c r="U486">
        <f>ROUND((Source!FY212/100)*((ROUND(Source!AF212*Source!I212, 2)+ROUND(Source!AE212*Source!I212, 2))), 2)</f>
        <v>17.05</v>
      </c>
      <c r="V486">
        <f>Source!Y212</f>
        <v>487.9</v>
      </c>
    </row>
    <row r="487" spans="1:26" x14ac:dyDescent="0.4">
      <c r="C487" s="26" t="str">
        <f>"Объем: "&amp;Source!I212&amp;"=1/"&amp;"10"</f>
        <v>Объем: 0,1=1/10</v>
      </c>
    </row>
    <row r="488" spans="1:26" ht="14" x14ac:dyDescent="0.45">
      <c r="A488" s="52"/>
      <c r="B488" s="53"/>
      <c r="C488" s="53" t="s">
        <v>1255</v>
      </c>
      <c r="D488" s="34"/>
      <c r="E488" s="10"/>
      <c r="F488" s="35">
        <f>Source!AO212</f>
        <v>208.27</v>
      </c>
      <c r="G488" s="36" t="str">
        <f>Source!DG212</f>
        <v>)*1,15</v>
      </c>
      <c r="H488" s="37">
        <f>ROUND(Source!AF212*Source!I212, 2)</f>
        <v>23.95</v>
      </c>
      <c r="I488" s="36"/>
      <c r="J488" s="36">
        <f>IF(Source!BA212&lt;&gt; 0, Source!BA212, 1)</f>
        <v>28.43</v>
      </c>
      <c r="K488" s="37">
        <f>Source!S212</f>
        <v>680.93</v>
      </c>
      <c r="L488" s="38"/>
      <c r="R488">
        <f>H488</f>
        <v>23.95</v>
      </c>
    </row>
    <row r="489" spans="1:26" ht="14" x14ac:dyDescent="0.45">
      <c r="A489" s="52"/>
      <c r="B489" s="53"/>
      <c r="C489" s="53" t="s">
        <v>169</v>
      </c>
      <c r="D489" s="34"/>
      <c r="E489" s="10"/>
      <c r="F489" s="35">
        <f>Source!AM212</f>
        <v>23.63</v>
      </c>
      <c r="G489" s="36" t="str">
        <f>Source!DE212</f>
        <v>)*1,25</v>
      </c>
      <c r="H489" s="37">
        <f>ROUND(Source!AD212*Source!I212, 2)</f>
        <v>2.95</v>
      </c>
      <c r="I489" s="36"/>
      <c r="J489" s="36">
        <f>IF(Source!BB212&lt;&gt; 0, Source!BB212, 1)</f>
        <v>10.18</v>
      </c>
      <c r="K489" s="37">
        <f>Source!Q212</f>
        <v>30.07</v>
      </c>
      <c r="L489" s="38"/>
    </row>
    <row r="490" spans="1:26" ht="14" x14ac:dyDescent="0.45">
      <c r="A490" s="52"/>
      <c r="B490" s="53"/>
      <c r="C490" s="53" t="s">
        <v>1264</v>
      </c>
      <c r="D490" s="34"/>
      <c r="E490" s="10"/>
      <c r="F490" s="35">
        <f>Source!AN212</f>
        <v>1.76</v>
      </c>
      <c r="G490" s="36" t="str">
        <f>Source!DF212</f>
        <v>)*1,25</v>
      </c>
      <c r="H490" s="51">
        <f>ROUND(Source!AE212*Source!I212, 2)</f>
        <v>0.22</v>
      </c>
      <c r="I490" s="36"/>
      <c r="J490" s="36">
        <f>IF(Source!BS212&lt;&gt; 0, Source!BS212, 1)</f>
        <v>28.43</v>
      </c>
      <c r="K490" s="51">
        <f>Source!R212</f>
        <v>6.25</v>
      </c>
      <c r="L490" s="38"/>
      <c r="R490">
        <f>H490</f>
        <v>0.22</v>
      </c>
    </row>
    <row r="491" spans="1:26" ht="14" x14ac:dyDescent="0.45">
      <c r="A491" s="52"/>
      <c r="B491" s="53"/>
      <c r="C491" s="53" t="s">
        <v>1256</v>
      </c>
      <c r="D491" s="34"/>
      <c r="E491" s="10"/>
      <c r="F491" s="35">
        <f>Source!AL212</f>
        <v>1377.35</v>
      </c>
      <c r="G491" s="36" t="str">
        <f>Source!DD212</f>
        <v/>
      </c>
      <c r="H491" s="37">
        <f>ROUND(Source!AC212*Source!I212, 2)</f>
        <v>137.74</v>
      </c>
      <c r="I491" s="36"/>
      <c r="J491" s="36">
        <f>IF(Source!BC212&lt;&gt; 0, Source!BC212, 1)</f>
        <v>10.64</v>
      </c>
      <c r="K491" s="37">
        <f>Source!P212</f>
        <v>1465.5</v>
      </c>
      <c r="L491" s="38"/>
    </row>
    <row r="492" spans="1:26" ht="14" x14ac:dyDescent="0.45">
      <c r="A492" s="52"/>
      <c r="B492" s="53"/>
      <c r="C492" s="53" t="s">
        <v>1257</v>
      </c>
      <c r="D492" s="34" t="s">
        <v>1258</v>
      </c>
      <c r="E492" s="10">
        <f>Source!BZ212</f>
        <v>128</v>
      </c>
      <c r="F492" s="58" t="str">
        <f>CONCATENATE(" )", Source!DL212, Source!FT212, "=", Source!FX212)</f>
        <v xml:space="preserve"> )*0,9=115,2</v>
      </c>
      <c r="G492" s="59"/>
      <c r="H492" s="37">
        <f>SUM(S486:S497)</f>
        <v>27.84</v>
      </c>
      <c r="I492" s="39"/>
      <c r="J492" s="33">
        <f>Source!AT212</f>
        <v>115</v>
      </c>
      <c r="K492" s="37">
        <f>SUM(T486:T497)</f>
        <v>790.26</v>
      </c>
      <c r="L492" s="38"/>
    </row>
    <row r="493" spans="1:26" ht="14" x14ac:dyDescent="0.45">
      <c r="A493" s="52"/>
      <c r="B493" s="53"/>
      <c r="C493" s="53" t="s">
        <v>1259</v>
      </c>
      <c r="D493" s="34" t="s">
        <v>1258</v>
      </c>
      <c r="E493" s="10">
        <f>Source!CA212</f>
        <v>83</v>
      </c>
      <c r="F493" s="58" t="str">
        <f>CONCATENATE(" )", Source!DM212, Source!FU212, "=", Source!FY212)</f>
        <v xml:space="preserve"> )*0,85=70,55</v>
      </c>
      <c r="G493" s="59"/>
      <c r="H493" s="37">
        <f>SUM(U486:U497)</f>
        <v>17.05</v>
      </c>
      <c r="I493" s="39"/>
      <c r="J493" s="33">
        <f>Source!AU212</f>
        <v>71</v>
      </c>
      <c r="K493" s="37">
        <f>SUM(V486:V497)</f>
        <v>487.9</v>
      </c>
      <c r="L493" s="38"/>
    </row>
    <row r="494" spans="1:26" ht="14" x14ac:dyDescent="0.45">
      <c r="A494" s="52"/>
      <c r="B494" s="53"/>
      <c r="C494" s="53" t="s">
        <v>1260</v>
      </c>
      <c r="D494" s="34" t="s">
        <v>1261</v>
      </c>
      <c r="E494" s="10">
        <f>Source!AQ212</f>
        <v>21.65</v>
      </c>
      <c r="F494" s="35"/>
      <c r="G494" s="36" t="str">
        <f>Source!DI212</f>
        <v>)*1,15</v>
      </c>
      <c r="H494" s="37"/>
      <c r="I494" s="36"/>
      <c r="J494" s="36"/>
      <c r="K494" s="37"/>
      <c r="L494" s="40">
        <f>Source!U212</f>
        <v>2.4897499999999999</v>
      </c>
    </row>
    <row r="495" spans="1:26" ht="82" x14ac:dyDescent="0.45">
      <c r="A495" s="52" t="str">
        <f>Source!E213</f>
        <v>43,1</v>
      </c>
      <c r="B495" s="53" t="str">
        <f>Source!F213</f>
        <v>301-0825</v>
      </c>
      <c r="C495" s="53" t="str">
        <f>Source!G213</f>
        <v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v>
      </c>
      <c r="D495" s="34" t="str">
        <f>Source!H213</f>
        <v>компл.</v>
      </c>
      <c r="E495" s="10">
        <f>Source!I213</f>
        <v>-1</v>
      </c>
      <c r="F495" s="35">
        <f>Source!AL213+Source!AM213+Source!AO213</f>
        <v>130</v>
      </c>
      <c r="G495" s="41" t="s">
        <v>3</v>
      </c>
      <c r="H495" s="37">
        <f>ROUND(Source!AC213*Source!I213, 2)+ROUND(Source!AD213*Source!I213, 2)+ROUND(Source!AF213*Source!I213, 2)</f>
        <v>-130</v>
      </c>
      <c r="I495" s="36"/>
      <c r="J495" s="36">
        <f>IF(Source!BC213&lt;&gt; 0, Source!BC213, 1)</f>
        <v>11.02</v>
      </c>
      <c r="K495" s="37">
        <f>Source!O213</f>
        <v>-1432.6</v>
      </c>
      <c r="L495" s="38"/>
      <c r="S495">
        <f>ROUND((Source!FX213/100)*((ROUND(Source!AF213*Source!I213, 2)+ROUND(Source!AE213*Source!I213, 2))), 2)</f>
        <v>0</v>
      </c>
      <c r="T495">
        <f>Source!X213</f>
        <v>0</v>
      </c>
      <c r="U495">
        <f>ROUND((Source!FY213/100)*((ROUND(Source!AF213*Source!I213, 2)+ROUND(Source!AE213*Source!I213, 2))), 2)</f>
        <v>0</v>
      </c>
      <c r="V495">
        <f>Source!Y213</f>
        <v>0</v>
      </c>
      <c r="W495">
        <f>IF(Source!BI213&lt;=1,H495, 0)</f>
        <v>-130</v>
      </c>
      <c r="X495">
        <f>IF(Source!BI213=2,H495, 0)</f>
        <v>0</v>
      </c>
      <c r="Y495">
        <f>IF(Source!BI213=3,H495, 0)</f>
        <v>0</v>
      </c>
      <c r="Z495">
        <f>IF(Source!BI213=4,H495, 0)</f>
        <v>0</v>
      </c>
    </row>
    <row r="496" spans="1:26" ht="39" x14ac:dyDescent="0.45">
      <c r="A496" s="52" t="str">
        <f>Source!E214</f>
        <v>43,2</v>
      </c>
      <c r="B496" s="53" t="str">
        <f>Source!F214</f>
        <v>Цена поставщика</v>
      </c>
      <c r="C496" s="53" t="s">
        <v>1292</v>
      </c>
      <c r="D496" s="34" t="str">
        <f>Source!H214</f>
        <v>шт.</v>
      </c>
      <c r="E496" s="10">
        <f>Source!I214</f>
        <v>1</v>
      </c>
      <c r="F496" s="35">
        <f>Source!AL214+Source!AM214+Source!AO214</f>
        <v>33991.5</v>
      </c>
      <c r="G496" s="41" t="s">
        <v>3</v>
      </c>
      <c r="H496" s="37">
        <f>ROUND(Source!AC214*Source!I214, 2)+ROUND(Source!AD214*Source!I214, 2)+ROUND(Source!AF214*Source!I214, 2)</f>
        <v>33991.5</v>
      </c>
      <c r="I496" s="36"/>
      <c r="J496" s="36">
        <f>IF(Source!BC214&lt;&gt; 0, Source!BC214, 1)</f>
        <v>1</v>
      </c>
      <c r="K496" s="37">
        <f>Source!O214</f>
        <v>33991.5</v>
      </c>
      <c r="L496" s="38"/>
      <c r="S496">
        <f>ROUND((Source!FX214/100)*((ROUND(Source!AF214*Source!I214, 2)+ROUND(Source!AE214*Source!I214, 2))), 2)</f>
        <v>0</v>
      </c>
      <c r="T496">
        <f>Source!X214</f>
        <v>0</v>
      </c>
      <c r="U496">
        <f>ROUND((Source!FY214/100)*((ROUND(Source!AF214*Source!I214, 2)+ROUND(Source!AE214*Source!I214, 2))), 2)</f>
        <v>0</v>
      </c>
      <c r="V496">
        <f>Source!Y214</f>
        <v>0</v>
      </c>
      <c r="W496">
        <f>IF(Source!BI214&lt;=1,H496, 0)</f>
        <v>0</v>
      </c>
      <c r="X496">
        <f>IF(Source!BI214=2,H496, 0)</f>
        <v>0</v>
      </c>
      <c r="Y496">
        <f>IF(Source!BI214=3,H496, 0)</f>
        <v>0</v>
      </c>
      <c r="Z496">
        <f>IF(Source!BI214=4,H496, 0)</f>
        <v>33991.5</v>
      </c>
    </row>
    <row r="497" spans="1:26" ht="27.35" x14ac:dyDescent="0.45">
      <c r="A497" s="54" t="str">
        <f>Source!E215</f>
        <v>43,3</v>
      </c>
      <c r="B497" s="55" t="str">
        <f>Source!F215</f>
        <v>301-0615</v>
      </c>
      <c r="C497" s="55" t="str">
        <f>Source!G215</f>
        <v>Смесители для умывальников СМ-УМ-ПШЛ парикмахерских, с гибким шлангом и сеткой</v>
      </c>
      <c r="D497" s="42" t="str">
        <f>Source!H215</f>
        <v>компл.</v>
      </c>
      <c r="E497" s="43">
        <f>Source!I215</f>
        <v>1</v>
      </c>
      <c r="F497" s="44">
        <f>Source!AL215+Source!AM215+Source!AO215</f>
        <v>267.16000000000003</v>
      </c>
      <c r="G497" s="45" t="s">
        <v>3</v>
      </c>
      <c r="H497" s="46">
        <f>ROUND(Source!AC215*Source!I215, 2)+ROUND(Source!AD215*Source!I215, 2)+ROUND(Source!AF215*Source!I215, 2)</f>
        <v>267.16000000000003</v>
      </c>
      <c r="I497" s="47"/>
      <c r="J497" s="47">
        <f>IF(Source!BC215&lt;&gt; 0, Source!BC215, 1)</f>
        <v>5.41</v>
      </c>
      <c r="K497" s="46">
        <f>Source!O215</f>
        <v>1445.34</v>
      </c>
      <c r="L497" s="48"/>
      <c r="S497">
        <f>ROUND((Source!FX215/100)*((ROUND(Source!AF215*Source!I215, 2)+ROUND(Source!AE215*Source!I215, 2))), 2)</f>
        <v>0</v>
      </c>
      <c r="T497">
        <f>Source!X215</f>
        <v>0</v>
      </c>
      <c r="U497">
        <f>ROUND((Source!FY215/100)*((ROUND(Source!AF215*Source!I215, 2)+ROUND(Source!AE215*Source!I215, 2))), 2)</f>
        <v>0</v>
      </c>
      <c r="V497">
        <f>Source!Y215</f>
        <v>0</v>
      </c>
      <c r="W497">
        <f>IF(Source!BI215&lt;=1,H497, 0)</f>
        <v>267.16000000000003</v>
      </c>
      <c r="X497">
        <f>IF(Source!BI215=2,H497, 0)</f>
        <v>0</v>
      </c>
      <c r="Y497">
        <f>IF(Source!BI215=3,H497, 0)</f>
        <v>0</v>
      </c>
      <c r="Z497">
        <f>IF(Source!BI215=4,H497, 0)</f>
        <v>0</v>
      </c>
    </row>
    <row r="498" spans="1:26" ht="13.7" x14ac:dyDescent="0.4">
      <c r="G498" s="62">
        <f>H488+H489+H491+H492+H493+SUM(H495:H497)</f>
        <v>34338.19</v>
      </c>
      <c r="H498" s="62"/>
      <c r="J498" s="62">
        <f>K488+K489+K491+K492+K493+SUM(K495:K497)</f>
        <v>37458.9</v>
      </c>
      <c r="K498" s="62"/>
      <c r="L498" s="49">
        <f>Source!U212</f>
        <v>2.4897499999999999</v>
      </c>
      <c r="O498" s="27">
        <f>G498</f>
        <v>34338.19</v>
      </c>
      <c r="P498" s="27">
        <f>J498</f>
        <v>37458.9</v>
      </c>
      <c r="Q498" s="27">
        <f>L498</f>
        <v>2.4897499999999999</v>
      </c>
      <c r="W498">
        <f>IF(Source!BI212&lt;=1,H488+H489+H491+H492+H493, 0)</f>
        <v>209.53000000000003</v>
      </c>
      <c r="X498">
        <f>IF(Source!BI212=2,H488+H489+H491+H492+H493, 0)</f>
        <v>0</v>
      </c>
      <c r="Y498">
        <f>IF(Source!BI212=3,H488+H489+H491+H492+H493, 0)</f>
        <v>0</v>
      </c>
      <c r="Z498">
        <f>IF(Source!BI212=4,H488+H489+H491+H492+H493, 0)</f>
        <v>0</v>
      </c>
    </row>
    <row r="499" spans="1:26" ht="64.349999999999994" x14ac:dyDescent="0.45">
      <c r="A499" s="52" t="str">
        <f>Source!E216</f>
        <v>44</v>
      </c>
      <c r="B499" s="53" t="s">
        <v>1293</v>
      </c>
      <c r="C499" s="53" t="str">
        <f>Source!G216</f>
        <v>Установка моек на одно отделение</v>
      </c>
      <c r="D499" s="34" t="str">
        <f>Source!H216</f>
        <v>10 компл.</v>
      </c>
      <c r="E499" s="10">
        <f>Source!I216</f>
        <v>0.1</v>
      </c>
      <c r="F499" s="35">
        <f>Source!AL216+Source!AM216+Source!AO216</f>
        <v>3076.8199999999997</v>
      </c>
      <c r="G499" s="36"/>
      <c r="H499" s="37"/>
      <c r="I499" s="36" t="str">
        <f>Source!BO216</f>
        <v>17-01-005-1</v>
      </c>
      <c r="J499" s="36"/>
      <c r="K499" s="37"/>
      <c r="L499" s="38"/>
      <c r="S499">
        <f>ROUND((Source!FX216/100)*((ROUND(Source!AF216*Source!I216, 2)+ROUND(Source!AE216*Source!I216, 2))), 2)</f>
        <v>22.33</v>
      </c>
      <c r="T499">
        <f>Source!X216</f>
        <v>633.66</v>
      </c>
      <c r="U499">
        <f>ROUND((Source!FY216/100)*((ROUND(Source!AF216*Source!I216, 2)+ROUND(Source!AE216*Source!I216, 2))), 2)</f>
        <v>13.67</v>
      </c>
      <c r="V499">
        <f>Source!Y216</f>
        <v>391.22</v>
      </c>
    </row>
    <row r="500" spans="1:26" x14ac:dyDescent="0.4">
      <c r="C500" s="26" t="str">
        <f>"Объем: "&amp;Source!I216&amp;"=(1)/"&amp;"10"</f>
        <v>Объем: 0,1=(1)/10</v>
      </c>
    </row>
    <row r="501" spans="1:26" ht="14" x14ac:dyDescent="0.45">
      <c r="A501" s="52"/>
      <c r="B501" s="53"/>
      <c r="C501" s="53" t="s">
        <v>1255</v>
      </c>
      <c r="D501" s="34"/>
      <c r="E501" s="10"/>
      <c r="F501" s="35">
        <f>Source!AO216</f>
        <v>166.62</v>
      </c>
      <c r="G501" s="36" t="str">
        <f>Source!DG216</f>
        <v>)*1,15</v>
      </c>
      <c r="H501" s="37">
        <f>ROUND(Source!AF216*Source!I216, 2)</f>
        <v>19.16</v>
      </c>
      <c r="I501" s="36"/>
      <c r="J501" s="36">
        <f>IF(Source!BA216&lt;&gt; 0, Source!BA216, 1)</f>
        <v>28.43</v>
      </c>
      <c r="K501" s="37">
        <f>Source!S216</f>
        <v>544.76</v>
      </c>
      <c r="L501" s="38"/>
      <c r="R501">
        <f>H501</f>
        <v>19.16</v>
      </c>
    </row>
    <row r="502" spans="1:26" ht="14" x14ac:dyDescent="0.45">
      <c r="A502" s="52"/>
      <c r="B502" s="53"/>
      <c r="C502" s="53" t="s">
        <v>169</v>
      </c>
      <c r="D502" s="34"/>
      <c r="E502" s="10"/>
      <c r="F502" s="35">
        <f>Source!AM216</f>
        <v>16.66</v>
      </c>
      <c r="G502" s="36" t="str">
        <f>Source!DE216</f>
        <v>)*1,25</v>
      </c>
      <c r="H502" s="37">
        <f>ROUND(Source!AD216*Source!I216, 2)</f>
        <v>2.08</v>
      </c>
      <c r="I502" s="36"/>
      <c r="J502" s="36">
        <f>IF(Source!BB216&lt;&gt; 0, Source!BB216, 1)</f>
        <v>10.36</v>
      </c>
      <c r="K502" s="37">
        <f>Source!Q216</f>
        <v>21.57</v>
      </c>
      <c r="L502" s="38"/>
    </row>
    <row r="503" spans="1:26" ht="14" x14ac:dyDescent="0.45">
      <c r="A503" s="52"/>
      <c r="B503" s="53"/>
      <c r="C503" s="53" t="s">
        <v>1264</v>
      </c>
      <c r="D503" s="34"/>
      <c r="E503" s="10"/>
      <c r="F503" s="35">
        <f>Source!AN216</f>
        <v>1.76</v>
      </c>
      <c r="G503" s="36" t="str">
        <f>Source!DF216</f>
        <v>)*1,25</v>
      </c>
      <c r="H503" s="51">
        <f>ROUND(Source!AE216*Source!I216, 2)</f>
        <v>0.22</v>
      </c>
      <c r="I503" s="36"/>
      <c r="J503" s="36">
        <f>IF(Source!BS216&lt;&gt; 0, Source!BS216, 1)</f>
        <v>28.43</v>
      </c>
      <c r="K503" s="51">
        <f>Source!R216</f>
        <v>6.25</v>
      </c>
      <c r="L503" s="38"/>
      <c r="R503">
        <f>H503</f>
        <v>0.22</v>
      </c>
    </row>
    <row r="504" spans="1:26" ht="14" x14ac:dyDescent="0.45">
      <c r="A504" s="52"/>
      <c r="B504" s="53"/>
      <c r="C504" s="53" t="s">
        <v>1256</v>
      </c>
      <c r="D504" s="34"/>
      <c r="E504" s="10"/>
      <c r="F504" s="35">
        <f>Source!AL216</f>
        <v>2893.54</v>
      </c>
      <c r="G504" s="36" t="str">
        <f>Source!DD216</f>
        <v/>
      </c>
      <c r="H504" s="37">
        <f>ROUND(Source!AC216*Source!I216, 2)</f>
        <v>289.35000000000002</v>
      </c>
      <c r="I504" s="36"/>
      <c r="J504" s="36">
        <f>IF(Source!BC216&lt;&gt; 0, Source!BC216, 1)</f>
        <v>2.93</v>
      </c>
      <c r="K504" s="37">
        <f>Source!P216</f>
        <v>847.81</v>
      </c>
      <c r="L504" s="38"/>
    </row>
    <row r="505" spans="1:26" ht="14" x14ac:dyDescent="0.45">
      <c r="A505" s="52"/>
      <c r="B505" s="53"/>
      <c r="C505" s="53" t="s">
        <v>1257</v>
      </c>
      <c r="D505" s="34" t="s">
        <v>1258</v>
      </c>
      <c r="E505" s="10">
        <f>Source!BZ216</f>
        <v>128</v>
      </c>
      <c r="F505" s="58" t="str">
        <f>CONCATENATE(" )", Source!DL216, Source!FT216, "=", Source!FX216)</f>
        <v xml:space="preserve"> )*0,9=115,2</v>
      </c>
      <c r="G505" s="59"/>
      <c r="H505" s="37">
        <f>SUM(S499:S509)</f>
        <v>22.33</v>
      </c>
      <c r="I505" s="39"/>
      <c r="J505" s="33">
        <f>Source!AT216</f>
        <v>115</v>
      </c>
      <c r="K505" s="37">
        <f>SUM(T499:T509)</f>
        <v>633.66</v>
      </c>
      <c r="L505" s="38"/>
    </row>
    <row r="506" spans="1:26" ht="14" x14ac:dyDescent="0.45">
      <c r="A506" s="52"/>
      <c r="B506" s="53"/>
      <c r="C506" s="53" t="s">
        <v>1259</v>
      </c>
      <c r="D506" s="34" t="s">
        <v>1258</v>
      </c>
      <c r="E506" s="10">
        <f>Source!CA216</f>
        <v>83</v>
      </c>
      <c r="F506" s="58" t="str">
        <f>CONCATENATE(" )", Source!DM216, Source!FU216, "=", Source!FY216)</f>
        <v xml:space="preserve"> )*0,85=70,55</v>
      </c>
      <c r="G506" s="59"/>
      <c r="H506" s="37">
        <f>SUM(U499:U509)</f>
        <v>13.67</v>
      </c>
      <c r="I506" s="39"/>
      <c r="J506" s="33">
        <f>Source!AU216</f>
        <v>71</v>
      </c>
      <c r="K506" s="37">
        <f>SUM(V499:V509)</f>
        <v>391.22</v>
      </c>
      <c r="L506" s="38"/>
    </row>
    <row r="507" spans="1:26" ht="14" x14ac:dyDescent="0.45">
      <c r="A507" s="52"/>
      <c r="B507" s="53"/>
      <c r="C507" s="53" t="s">
        <v>1260</v>
      </c>
      <c r="D507" s="34" t="s">
        <v>1261</v>
      </c>
      <c r="E507" s="10">
        <f>Source!AQ216</f>
        <v>17.32</v>
      </c>
      <c r="F507" s="35"/>
      <c r="G507" s="36" t="str">
        <f>Source!DI216</f>
        <v>)*1,15</v>
      </c>
      <c r="H507" s="37"/>
      <c r="I507" s="36"/>
      <c r="J507" s="36"/>
      <c r="K507" s="37"/>
      <c r="L507" s="40">
        <f>Source!U216</f>
        <v>1.9918</v>
      </c>
    </row>
    <row r="508" spans="1:26" ht="41" x14ac:dyDescent="0.45">
      <c r="A508" s="52" t="str">
        <f>Source!E217</f>
        <v>44,1</v>
      </c>
      <c r="B508" s="53" t="str">
        <f>Source!F217</f>
        <v>301-0494</v>
      </c>
      <c r="C508" s="53" t="str">
        <f>Source!G217</f>
        <v>Мойки стальные эмалированные на одно отделение с одной чашей с креплениями МСК размером 500х500х198</v>
      </c>
      <c r="D508" s="34" t="str">
        <f>Source!H217</f>
        <v>компл.</v>
      </c>
      <c r="E508" s="10">
        <f>Source!I217</f>
        <v>-1</v>
      </c>
      <c r="F508" s="35">
        <f>Source!AL217+Source!AM217+Source!AO217</f>
        <v>280</v>
      </c>
      <c r="G508" s="41" t="s">
        <v>3</v>
      </c>
      <c r="H508" s="37">
        <f>ROUND(Source!AC217*Source!I217, 2)+ROUND(Source!AD217*Source!I217, 2)+ROUND(Source!AF217*Source!I217, 2)</f>
        <v>-280</v>
      </c>
      <c r="I508" s="36"/>
      <c r="J508" s="36">
        <f>IF(Source!BC217&lt;&gt; 0, Source!BC217, 1)</f>
        <v>2.88</v>
      </c>
      <c r="K508" s="37">
        <f>Source!O217</f>
        <v>-806.4</v>
      </c>
      <c r="L508" s="38"/>
      <c r="S508">
        <f>ROUND((Source!FX217/100)*((ROUND(Source!AF217*Source!I217, 2)+ROUND(Source!AE217*Source!I217, 2))), 2)</f>
        <v>0</v>
      </c>
      <c r="T508">
        <f>Source!X217</f>
        <v>0</v>
      </c>
      <c r="U508">
        <f>ROUND((Source!FY217/100)*((ROUND(Source!AF217*Source!I217, 2)+ROUND(Source!AE217*Source!I217, 2))), 2)</f>
        <v>0</v>
      </c>
      <c r="V508">
        <f>Source!Y217</f>
        <v>0</v>
      </c>
      <c r="W508">
        <f>IF(Source!BI217&lt;=1,H508, 0)</f>
        <v>-280</v>
      </c>
      <c r="X508">
        <f>IF(Source!BI217=2,H508, 0)</f>
        <v>0</v>
      </c>
      <c r="Y508">
        <f>IF(Source!BI217=3,H508, 0)</f>
        <v>0</v>
      </c>
      <c r="Z508">
        <f>IF(Source!BI217=4,H508, 0)</f>
        <v>0</v>
      </c>
    </row>
    <row r="509" spans="1:26" ht="82" x14ac:dyDescent="0.45">
      <c r="A509" s="54" t="str">
        <f>Source!E218</f>
        <v>44,2</v>
      </c>
      <c r="B509" s="55" t="str">
        <f>Source!F218</f>
        <v>301-0493</v>
      </c>
      <c r="C509" s="55" t="str">
        <f>Source!G218</f>
        <v>Мойки из нержавеющей стали на одно отделение с одной круглой или прямоугольной чашей, со сливной доской, с креплениями МНДЦ, МНДКЦ со смесителем с пластмассовым бутылочным сифоном, латунным выпуском</v>
      </c>
      <c r="D509" s="42" t="str">
        <f>Source!H218</f>
        <v>компл.</v>
      </c>
      <c r="E509" s="43">
        <f>Source!I218</f>
        <v>1</v>
      </c>
      <c r="F509" s="44">
        <f>Source!AL218+Source!AM218+Source!AO218</f>
        <v>1914.88</v>
      </c>
      <c r="G509" s="45" t="s">
        <v>3</v>
      </c>
      <c r="H509" s="46">
        <f>ROUND(Source!AC218*Source!I218, 2)+ROUND(Source!AD218*Source!I218, 2)+ROUND(Source!AF218*Source!I218, 2)</f>
        <v>1914.88</v>
      </c>
      <c r="I509" s="47"/>
      <c r="J509" s="47">
        <f>IF(Source!BC218&lt;&gt; 0, Source!BC218, 1)</f>
        <v>0.65</v>
      </c>
      <c r="K509" s="46">
        <f>Source!O218</f>
        <v>1244.67</v>
      </c>
      <c r="L509" s="48"/>
      <c r="S509">
        <f>ROUND((Source!FX218/100)*((ROUND(Source!AF218*Source!I218, 2)+ROUND(Source!AE218*Source!I218, 2))), 2)</f>
        <v>0</v>
      </c>
      <c r="T509">
        <f>Source!X218</f>
        <v>0</v>
      </c>
      <c r="U509">
        <f>ROUND((Source!FY218/100)*((ROUND(Source!AF218*Source!I218, 2)+ROUND(Source!AE218*Source!I218, 2))), 2)</f>
        <v>0</v>
      </c>
      <c r="V509">
        <f>Source!Y218</f>
        <v>0</v>
      </c>
      <c r="W509">
        <f>IF(Source!BI218&lt;=1,H509, 0)</f>
        <v>1914.88</v>
      </c>
      <c r="X509">
        <f>IF(Source!BI218=2,H509, 0)</f>
        <v>0</v>
      </c>
      <c r="Y509">
        <f>IF(Source!BI218=3,H509, 0)</f>
        <v>0</v>
      </c>
      <c r="Z509">
        <f>IF(Source!BI218=4,H509, 0)</f>
        <v>0</v>
      </c>
    </row>
    <row r="510" spans="1:26" ht="13.7" x14ac:dyDescent="0.4">
      <c r="G510" s="62">
        <f>H501+H502+H504+H505+H506+SUM(H508:H509)</f>
        <v>1981.4700000000003</v>
      </c>
      <c r="H510" s="62"/>
      <c r="J510" s="62">
        <f>K501+K502+K504+K505+K506+SUM(K508:K509)</f>
        <v>2877.2899999999995</v>
      </c>
      <c r="K510" s="62"/>
      <c r="L510" s="49">
        <f>Source!U216</f>
        <v>1.9918</v>
      </c>
      <c r="O510" s="27">
        <f>G510</f>
        <v>1981.4700000000003</v>
      </c>
      <c r="P510" s="27">
        <f>J510</f>
        <v>2877.2899999999995</v>
      </c>
      <c r="Q510" s="27">
        <f>L510</f>
        <v>1.9918</v>
      </c>
      <c r="W510">
        <f>IF(Source!BI216&lt;=1,H501+H502+H504+H505+H506, 0)</f>
        <v>346.59000000000003</v>
      </c>
      <c r="X510">
        <f>IF(Source!BI216=2,H501+H502+H504+H505+H506, 0)</f>
        <v>0</v>
      </c>
      <c r="Y510">
        <f>IF(Source!BI216=3,H501+H502+H504+H505+H506, 0)</f>
        <v>0</v>
      </c>
      <c r="Z510">
        <f>IF(Source!BI216=4,H501+H502+H504+H505+H506, 0)</f>
        <v>0</v>
      </c>
    </row>
    <row r="512" spans="1:26" ht="13.7" x14ac:dyDescent="0.4">
      <c r="A512" s="61" t="str">
        <f>CONCATENATE("Итого по подразделу: ",IF(Source!G220&lt;&gt;"Новый подраздел", Source!G220, ""))</f>
        <v>Итого по подразделу: Сантехнические работы</v>
      </c>
      <c r="B512" s="61"/>
      <c r="C512" s="61"/>
      <c r="D512" s="61"/>
      <c r="E512" s="61"/>
      <c r="F512" s="61"/>
      <c r="G512" s="60">
        <f>SUM(O371:O511)</f>
        <v>71256.75</v>
      </c>
      <c r="H512" s="60"/>
      <c r="I512" s="32"/>
      <c r="J512" s="60">
        <f>SUM(P371:P511)</f>
        <v>133291.15</v>
      </c>
      <c r="K512" s="60"/>
      <c r="L512" s="49">
        <f>SUM(Q371:Q511)</f>
        <v>63.289844999999985</v>
      </c>
    </row>
    <row r="516" spans="1:26" ht="16.350000000000001" x14ac:dyDescent="0.5">
      <c r="A516" s="63" t="str">
        <f>CONCATENATE("Подраздел: ",IF(Source!G249&lt;&gt;"Новый подраздел", Source!G249, ""))</f>
        <v>Подраздел: Полы</v>
      </c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</row>
    <row r="517" spans="1:26" ht="70" x14ac:dyDescent="0.45">
      <c r="A517" s="52" t="str">
        <f>Source!E253</f>
        <v>45</v>
      </c>
      <c r="B517" s="53" t="s">
        <v>1294</v>
      </c>
      <c r="C517" s="53" t="str">
        <f>Source!G253</f>
        <v>Устройство гидроизоляции оклеечной рулонными материалами на мастике Битуминоль, первый слой</v>
      </c>
      <c r="D517" s="34" t="str">
        <f>Source!H253</f>
        <v>100 м2 изолируемой поверхности</v>
      </c>
      <c r="E517" s="10">
        <f>Source!I253</f>
        <v>0.13750000000000001</v>
      </c>
      <c r="F517" s="35">
        <f>Source!AL253+Source!AM253+Source!AO253</f>
        <v>2750.7200000000003</v>
      </c>
      <c r="G517" s="36"/>
      <c r="H517" s="37"/>
      <c r="I517" s="36" t="str">
        <f>Source!BO253</f>
        <v>11-01-004-1</v>
      </c>
      <c r="J517" s="36"/>
      <c r="K517" s="37"/>
      <c r="L517" s="38"/>
      <c r="S517">
        <f>ROUND((Source!FX253/100)*((ROUND(Source!AF253*Source!I253, 2)+ROUND(Source!AE253*Source!I253, 2))), 2)</f>
        <v>92.11</v>
      </c>
      <c r="T517">
        <f>Source!X253</f>
        <v>2625.63</v>
      </c>
      <c r="U517">
        <f>ROUND((Source!FY253/100)*((ROUND(Source!AF253*Source!I253, 2)+ROUND(Source!AE253*Source!I253, 2))), 2)</f>
        <v>53.05</v>
      </c>
      <c r="V517">
        <f>Source!Y253</f>
        <v>1513.88</v>
      </c>
    </row>
    <row r="518" spans="1:26" x14ac:dyDescent="0.4">
      <c r="C518" s="26" t="str">
        <f>"Объем: "&amp;Source!I253&amp;"=(13,75)/"&amp;"100"</f>
        <v>Объем: 0,1375=(13,75)/100</v>
      </c>
    </row>
    <row r="519" spans="1:26" ht="14" x14ac:dyDescent="0.45">
      <c r="A519" s="52"/>
      <c r="B519" s="53"/>
      <c r="C519" s="53" t="s">
        <v>1255</v>
      </c>
      <c r="D519" s="34"/>
      <c r="E519" s="10"/>
      <c r="F519" s="35">
        <f>Source!AO253</f>
        <v>520.45000000000005</v>
      </c>
      <c r="G519" s="36" t="str">
        <f>Source!DG253</f>
        <v>)*1,15</v>
      </c>
      <c r="H519" s="37">
        <f>ROUND(Source!AF253*Source!I253, 2)</f>
        <v>82.3</v>
      </c>
      <c r="I519" s="36"/>
      <c r="J519" s="36">
        <f>IF(Source!BA253&lt;&gt; 0, Source!BA253, 1)</f>
        <v>28.43</v>
      </c>
      <c r="K519" s="37">
        <f>Source!S253</f>
        <v>2339.6799999999998</v>
      </c>
      <c r="L519" s="38"/>
      <c r="R519">
        <f>H519</f>
        <v>82.3</v>
      </c>
    </row>
    <row r="520" spans="1:26" ht="14" x14ac:dyDescent="0.45">
      <c r="A520" s="52"/>
      <c r="B520" s="53"/>
      <c r="C520" s="53" t="s">
        <v>169</v>
      </c>
      <c r="D520" s="34"/>
      <c r="E520" s="10"/>
      <c r="F520" s="35">
        <f>Source!AM253</f>
        <v>321.32</v>
      </c>
      <c r="G520" s="36" t="str">
        <f>Source!DE253</f>
        <v>)*1,25</v>
      </c>
      <c r="H520" s="37">
        <f>ROUND(Source!AD253*Source!I253, 2)</f>
        <v>55.23</v>
      </c>
      <c r="I520" s="36"/>
      <c r="J520" s="36">
        <f>IF(Source!BB253&lt;&gt; 0, Source!BB253, 1)</f>
        <v>5.28</v>
      </c>
      <c r="K520" s="37">
        <f>Source!Q253</f>
        <v>291.60000000000002</v>
      </c>
      <c r="L520" s="38"/>
    </row>
    <row r="521" spans="1:26" ht="14" x14ac:dyDescent="0.45">
      <c r="A521" s="52"/>
      <c r="B521" s="53"/>
      <c r="C521" s="53" t="s">
        <v>1264</v>
      </c>
      <c r="D521" s="34"/>
      <c r="E521" s="10"/>
      <c r="F521" s="35">
        <f>Source!AN253</f>
        <v>5.27</v>
      </c>
      <c r="G521" s="36" t="str">
        <f>Source!DF253</f>
        <v>)*1,25</v>
      </c>
      <c r="H521" s="51">
        <f>ROUND(Source!AE253*Source!I253, 2)</f>
        <v>0.91</v>
      </c>
      <c r="I521" s="36"/>
      <c r="J521" s="36">
        <f>IF(Source!BS253&lt;&gt; 0, Source!BS253, 1)</f>
        <v>28.43</v>
      </c>
      <c r="K521" s="51">
        <f>Source!R253</f>
        <v>25.75</v>
      </c>
      <c r="L521" s="38"/>
      <c r="R521">
        <f>H521</f>
        <v>0.91</v>
      </c>
    </row>
    <row r="522" spans="1:26" ht="14" x14ac:dyDescent="0.45">
      <c r="A522" s="52"/>
      <c r="B522" s="53"/>
      <c r="C522" s="53" t="s">
        <v>1256</v>
      </c>
      <c r="D522" s="34"/>
      <c r="E522" s="10"/>
      <c r="F522" s="35">
        <f>Source!AL253</f>
        <v>1908.95</v>
      </c>
      <c r="G522" s="36" t="str">
        <f>Source!DD253</f>
        <v/>
      </c>
      <c r="H522" s="37">
        <f>ROUND(Source!AC253*Source!I253, 2)</f>
        <v>262.48</v>
      </c>
      <c r="I522" s="36"/>
      <c r="J522" s="36">
        <f>IF(Source!BC253&lt;&gt; 0, Source!BC253, 1)</f>
        <v>10.16</v>
      </c>
      <c r="K522" s="37">
        <f>Source!P253</f>
        <v>2666.8</v>
      </c>
      <c r="L522" s="38"/>
    </row>
    <row r="523" spans="1:26" ht="14" x14ac:dyDescent="0.45">
      <c r="A523" s="52"/>
      <c r="B523" s="53"/>
      <c r="C523" s="53" t="s">
        <v>1257</v>
      </c>
      <c r="D523" s="34" t="s">
        <v>1258</v>
      </c>
      <c r="E523" s="10">
        <f>Source!BZ253</f>
        <v>123</v>
      </c>
      <c r="F523" s="58" t="str">
        <f>CONCATENATE(" )", Source!DL253, Source!FT253, "=", Source!FX253)</f>
        <v xml:space="preserve"> )*0,9=110,7</v>
      </c>
      <c r="G523" s="59"/>
      <c r="H523" s="37">
        <f>SUM(S517:S527)</f>
        <v>92.11</v>
      </c>
      <c r="I523" s="39"/>
      <c r="J523" s="33">
        <f>Source!AT253</f>
        <v>111</v>
      </c>
      <c r="K523" s="37">
        <f>SUM(T517:T527)</f>
        <v>2625.63</v>
      </c>
      <c r="L523" s="38"/>
    </row>
    <row r="524" spans="1:26" ht="14" x14ac:dyDescent="0.45">
      <c r="A524" s="52"/>
      <c r="B524" s="53"/>
      <c r="C524" s="53" t="s">
        <v>1259</v>
      </c>
      <c r="D524" s="34" t="s">
        <v>1258</v>
      </c>
      <c r="E524" s="10">
        <f>Source!CA253</f>
        <v>75</v>
      </c>
      <c r="F524" s="58" t="str">
        <f>CONCATENATE(" )", Source!DM253, Source!FU253, "=", Source!FY253)</f>
        <v xml:space="preserve"> )*0,85=63,75</v>
      </c>
      <c r="G524" s="59"/>
      <c r="H524" s="37">
        <f>SUM(U517:U527)</f>
        <v>53.05</v>
      </c>
      <c r="I524" s="39"/>
      <c r="J524" s="33">
        <f>Source!AU253</f>
        <v>64</v>
      </c>
      <c r="K524" s="37">
        <f>SUM(V517:V527)</f>
        <v>1513.88</v>
      </c>
      <c r="L524" s="38"/>
    </row>
    <row r="525" spans="1:26" ht="14" x14ac:dyDescent="0.45">
      <c r="A525" s="52"/>
      <c r="B525" s="53"/>
      <c r="C525" s="53" t="s">
        <v>1260</v>
      </c>
      <c r="D525" s="34" t="s">
        <v>1261</v>
      </c>
      <c r="E525" s="10">
        <f>Source!AQ253</f>
        <v>46.18</v>
      </c>
      <c r="F525" s="35"/>
      <c r="G525" s="36" t="str">
        <f>Source!DI253</f>
        <v>)*1,15</v>
      </c>
      <c r="H525" s="37"/>
      <c r="I525" s="36"/>
      <c r="J525" s="36"/>
      <c r="K525" s="37"/>
      <c r="L525" s="40">
        <f>Source!U253</f>
        <v>7.3022124999999996</v>
      </c>
    </row>
    <row r="526" spans="1:26" ht="27.35" x14ac:dyDescent="0.45">
      <c r="A526" s="52" t="str">
        <f>Source!E254</f>
        <v>45,1</v>
      </c>
      <c r="B526" s="53" t="str">
        <f>Source!F254</f>
        <v>101-1742</v>
      </c>
      <c r="C526" s="53" t="str">
        <f>Source!G254</f>
        <v>Толь с крупнозернистой посыпкой гидроизоляционный марки ТГ-350</v>
      </c>
      <c r="D526" s="34" t="str">
        <f>Source!H254</f>
        <v>м2</v>
      </c>
      <c r="E526" s="10">
        <f>Source!I254</f>
        <v>-15.95</v>
      </c>
      <c r="F526" s="35">
        <f>Source!AL254+Source!AM254+Source!AO254</f>
        <v>5.71</v>
      </c>
      <c r="G526" s="41" t="s">
        <v>3</v>
      </c>
      <c r="H526" s="37">
        <f>ROUND(Source!AC254*Source!I254, 2)+ROUND(Source!AD254*Source!I254, 2)+ROUND(Source!AF254*Source!I254, 2)</f>
        <v>-91.07</v>
      </c>
      <c r="I526" s="36"/>
      <c r="J526" s="36">
        <f>IF(Source!BC254&lt;&gt; 0, Source!BC254, 1)</f>
        <v>5.22</v>
      </c>
      <c r="K526" s="37">
        <f>Source!O254</f>
        <v>-475.41</v>
      </c>
      <c r="L526" s="38"/>
      <c r="S526">
        <f>ROUND((Source!FX254/100)*((ROUND(Source!AF254*Source!I254, 2)+ROUND(Source!AE254*Source!I254, 2))), 2)</f>
        <v>0</v>
      </c>
      <c r="T526">
        <f>Source!X254</f>
        <v>0</v>
      </c>
      <c r="U526">
        <f>ROUND((Source!FY254/100)*((ROUND(Source!AF254*Source!I254, 2)+ROUND(Source!AE254*Source!I254, 2))), 2)</f>
        <v>0</v>
      </c>
      <c r="V526">
        <f>Source!Y254</f>
        <v>0</v>
      </c>
      <c r="W526">
        <f>IF(Source!BI254&lt;=1,H526, 0)</f>
        <v>-91.07</v>
      </c>
      <c r="X526">
        <f>IF(Source!BI254=2,H526, 0)</f>
        <v>0</v>
      </c>
      <c r="Y526">
        <f>IF(Source!BI254=3,H526, 0)</f>
        <v>0</v>
      </c>
      <c r="Z526">
        <f>IF(Source!BI254=4,H526, 0)</f>
        <v>0</v>
      </c>
    </row>
    <row r="527" spans="1:26" ht="14" x14ac:dyDescent="0.45">
      <c r="A527" s="54" t="str">
        <f>Source!E255</f>
        <v>45,2</v>
      </c>
      <c r="B527" s="55" t="str">
        <f>Source!F255</f>
        <v>101-4701</v>
      </c>
      <c r="C527" s="55" t="str">
        <f>Source!G255</f>
        <v>Техноэласт ТКП</v>
      </c>
      <c r="D527" s="42" t="str">
        <f>Source!H255</f>
        <v>м2</v>
      </c>
      <c r="E527" s="43">
        <f>Source!I255</f>
        <v>15.95</v>
      </c>
      <c r="F527" s="44">
        <f>Source!AL255+Source!AM255+Source!AO255</f>
        <v>28.09</v>
      </c>
      <c r="G527" s="45" t="s">
        <v>3</v>
      </c>
      <c r="H527" s="46">
        <f>ROUND(Source!AC255*Source!I255, 2)+ROUND(Source!AD255*Source!I255, 2)+ROUND(Source!AF255*Source!I255, 2)</f>
        <v>448.04</v>
      </c>
      <c r="I527" s="47"/>
      <c r="J527" s="47">
        <f>IF(Source!BC255&lt;&gt; 0, Source!BC255, 1)</f>
        <v>6.28</v>
      </c>
      <c r="K527" s="46">
        <f>Source!O255</f>
        <v>2813.66</v>
      </c>
      <c r="L527" s="48"/>
      <c r="S527">
        <f>ROUND((Source!FX255/100)*((ROUND(Source!AF255*Source!I255, 2)+ROUND(Source!AE255*Source!I255, 2))), 2)</f>
        <v>0</v>
      </c>
      <c r="T527">
        <f>Source!X255</f>
        <v>0</v>
      </c>
      <c r="U527">
        <f>ROUND((Source!FY255/100)*((ROUND(Source!AF255*Source!I255, 2)+ROUND(Source!AE255*Source!I255, 2))), 2)</f>
        <v>0</v>
      </c>
      <c r="V527">
        <f>Source!Y255</f>
        <v>0</v>
      </c>
      <c r="W527">
        <f>IF(Source!BI255&lt;=1,H527, 0)</f>
        <v>448.04</v>
      </c>
      <c r="X527">
        <f>IF(Source!BI255=2,H527, 0)</f>
        <v>0</v>
      </c>
      <c r="Y527">
        <f>IF(Source!BI255=3,H527, 0)</f>
        <v>0</v>
      </c>
      <c r="Z527">
        <f>IF(Source!BI255=4,H527, 0)</f>
        <v>0</v>
      </c>
    </row>
    <row r="528" spans="1:26" ht="13.7" x14ac:dyDescent="0.4">
      <c r="G528" s="62">
        <f>H519+H520+H522+H523+H524+SUM(H526:H527)</f>
        <v>902.14</v>
      </c>
      <c r="H528" s="62"/>
      <c r="J528" s="62">
        <f>K519+K520+K522+K523+K524+SUM(K526:K527)</f>
        <v>11775.84</v>
      </c>
      <c r="K528" s="62"/>
      <c r="L528" s="49">
        <f>Source!U253</f>
        <v>7.3022124999999996</v>
      </c>
      <c r="O528" s="27">
        <f>G528</f>
        <v>902.14</v>
      </c>
      <c r="P528" s="27">
        <f>J528</f>
        <v>11775.84</v>
      </c>
      <c r="Q528" s="27">
        <f>L528</f>
        <v>7.3022124999999996</v>
      </c>
      <c r="W528">
        <f>IF(Source!BI253&lt;=1,H519+H520+H522+H523+H524, 0)</f>
        <v>545.16999999999996</v>
      </c>
      <c r="X528">
        <f>IF(Source!BI253=2,H519+H520+H522+H523+H524, 0)</f>
        <v>0</v>
      </c>
      <c r="Y528">
        <f>IF(Source!BI253=3,H519+H520+H522+H523+H524, 0)</f>
        <v>0</v>
      </c>
      <c r="Z528">
        <f>IF(Source!BI253=4,H519+H520+H522+H523+H524, 0)</f>
        <v>0</v>
      </c>
    </row>
    <row r="529" spans="1:26" ht="70" x14ac:dyDescent="0.45">
      <c r="A529" s="52" t="str">
        <f>Source!E256</f>
        <v>46</v>
      </c>
      <c r="B529" s="53" t="s">
        <v>1295</v>
      </c>
      <c r="C529" s="53" t="str">
        <f>Source!G256</f>
        <v>Устройство гидроизоляции оклеечной рулонными материалами на мастике Битуминоль, последующий слой</v>
      </c>
      <c r="D529" s="34" t="str">
        <f>Source!H256</f>
        <v>100 м2 изолируемой поверхности</v>
      </c>
      <c r="E529" s="10">
        <f>Source!I256</f>
        <v>0.13750000000000001</v>
      </c>
      <c r="F529" s="35">
        <f>Source!AL256+Source!AM256+Source!AO256</f>
        <v>1776.57</v>
      </c>
      <c r="G529" s="36"/>
      <c r="H529" s="37"/>
      <c r="I529" s="36" t="str">
        <f>Source!BO256</f>
        <v>11-01-004-2</v>
      </c>
      <c r="J529" s="36"/>
      <c r="K529" s="37"/>
      <c r="L529" s="38"/>
      <c r="S529">
        <f>ROUND((Source!FX256/100)*((ROUND(Source!AF256*Source!I256, 2)+ROUND(Source!AE256*Source!I256, 2))), 2)</f>
        <v>55.55</v>
      </c>
      <c r="T529">
        <f>Source!X256</f>
        <v>1583.64</v>
      </c>
      <c r="U529">
        <f>ROUND((Source!FY256/100)*((ROUND(Source!AF256*Source!I256, 2)+ROUND(Source!AE256*Source!I256, 2))), 2)</f>
        <v>31.99</v>
      </c>
      <c r="V529">
        <f>Source!Y256</f>
        <v>913.09</v>
      </c>
    </row>
    <row r="530" spans="1:26" ht="14" x14ac:dyDescent="0.45">
      <c r="A530" s="52"/>
      <c r="B530" s="53"/>
      <c r="C530" s="53" t="s">
        <v>1255</v>
      </c>
      <c r="D530" s="34"/>
      <c r="E530" s="10"/>
      <c r="F530" s="35">
        <f>Source!AO256</f>
        <v>313.98</v>
      </c>
      <c r="G530" s="36" t="str">
        <f>Source!DG256</f>
        <v>)*1,15</v>
      </c>
      <c r="H530" s="37">
        <f>ROUND(Source!AF256*Source!I256, 2)</f>
        <v>49.65</v>
      </c>
      <c r="I530" s="36"/>
      <c r="J530" s="36">
        <f>IF(Source!BA256&lt;&gt; 0, Source!BA256, 1)</f>
        <v>28.43</v>
      </c>
      <c r="K530" s="37">
        <f>Source!S256</f>
        <v>1411.5</v>
      </c>
      <c r="L530" s="38"/>
      <c r="R530">
        <f>H530</f>
        <v>49.65</v>
      </c>
    </row>
    <row r="531" spans="1:26" ht="14" x14ac:dyDescent="0.45">
      <c r="A531" s="52"/>
      <c r="B531" s="53"/>
      <c r="C531" s="53" t="s">
        <v>169</v>
      </c>
      <c r="D531" s="34"/>
      <c r="E531" s="10"/>
      <c r="F531" s="35">
        <f>Source!AM256</f>
        <v>158.51</v>
      </c>
      <c r="G531" s="36" t="str">
        <f>Source!DE256</f>
        <v>)*1,25</v>
      </c>
      <c r="H531" s="37">
        <f>ROUND(Source!AD256*Source!I256, 2)</f>
        <v>27.24</v>
      </c>
      <c r="I531" s="36"/>
      <c r="J531" s="36">
        <f>IF(Source!BB256&lt;&gt; 0, Source!BB256, 1)</f>
        <v>5.49</v>
      </c>
      <c r="K531" s="37">
        <f>Source!Q256</f>
        <v>149.57</v>
      </c>
      <c r="L531" s="38"/>
    </row>
    <row r="532" spans="1:26" ht="14" x14ac:dyDescent="0.45">
      <c r="A532" s="52"/>
      <c r="B532" s="53"/>
      <c r="C532" s="53" t="s">
        <v>1264</v>
      </c>
      <c r="D532" s="34"/>
      <c r="E532" s="10"/>
      <c r="F532" s="35">
        <f>Source!AN256</f>
        <v>3.11</v>
      </c>
      <c r="G532" s="36" t="str">
        <f>Source!DF256</f>
        <v>)*1,25</v>
      </c>
      <c r="H532" s="51">
        <f>ROUND(Source!AE256*Source!I256, 2)</f>
        <v>0.53</v>
      </c>
      <c r="I532" s="36"/>
      <c r="J532" s="36">
        <f>IF(Source!BS256&lt;&gt; 0, Source!BS256, 1)</f>
        <v>28.43</v>
      </c>
      <c r="K532" s="51">
        <f>Source!R256</f>
        <v>15.2</v>
      </c>
      <c r="L532" s="38"/>
      <c r="R532">
        <f>H532</f>
        <v>0.53</v>
      </c>
    </row>
    <row r="533" spans="1:26" ht="14" x14ac:dyDescent="0.45">
      <c r="A533" s="52"/>
      <c r="B533" s="53"/>
      <c r="C533" s="53" t="s">
        <v>1256</v>
      </c>
      <c r="D533" s="34"/>
      <c r="E533" s="10"/>
      <c r="F533" s="35">
        <f>Source!AL256</f>
        <v>1304.08</v>
      </c>
      <c r="G533" s="36" t="str">
        <f>Source!DD256</f>
        <v/>
      </c>
      <c r="H533" s="37">
        <f>ROUND(Source!AC256*Source!I256, 2)</f>
        <v>179.31</v>
      </c>
      <c r="I533" s="36"/>
      <c r="J533" s="36">
        <f>IF(Source!BC256&lt;&gt; 0, Source!BC256, 1)</f>
        <v>8.84</v>
      </c>
      <c r="K533" s="37">
        <f>Source!P256</f>
        <v>1585.11</v>
      </c>
      <c r="L533" s="38"/>
    </row>
    <row r="534" spans="1:26" ht="14" x14ac:dyDescent="0.45">
      <c r="A534" s="52"/>
      <c r="B534" s="53"/>
      <c r="C534" s="53" t="s">
        <v>1257</v>
      </c>
      <c r="D534" s="34" t="s">
        <v>1258</v>
      </c>
      <c r="E534" s="10">
        <f>Source!BZ256</f>
        <v>123</v>
      </c>
      <c r="F534" s="58" t="str">
        <f>CONCATENATE(" )", Source!DL256, Source!FT256, "=", Source!FX256)</f>
        <v xml:space="preserve"> )*0,9=110,7</v>
      </c>
      <c r="G534" s="59"/>
      <c r="H534" s="37">
        <f>SUM(S529:S538)</f>
        <v>55.55</v>
      </c>
      <c r="I534" s="39"/>
      <c r="J534" s="33">
        <f>Source!AT256</f>
        <v>111</v>
      </c>
      <c r="K534" s="37">
        <f>SUM(T529:T538)</f>
        <v>1583.64</v>
      </c>
      <c r="L534" s="38"/>
    </row>
    <row r="535" spans="1:26" ht="14" x14ac:dyDescent="0.45">
      <c r="A535" s="52"/>
      <c r="B535" s="53"/>
      <c r="C535" s="53" t="s">
        <v>1259</v>
      </c>
      <c r="D535" s="34" t="s">
        <v>1258</v>
      </c>
      <c r="E535" s="10">
        <f>Source!CA256</f>
        <v>75</v>
      </c>
      <c r="F535" s="58" t="str">
        <f>CONCATENATE(" )", Source!DM256, Source!FU256, "=", Source!FY256)</f>
        <v xml:space="preserve"> )*0,85=63,75</v>
      </c>
      <c r="G535" s="59"/>
      <c r="H535" s="37">
        <f>SUM(U529:U538)</f>
        <v>31.99</v>
      </c>
      <c r="I535" s="39"/>
      <c r="J535" s="33">
        <f>Source!AU256</f>
        <v>64</v>
      </c>
      <c r="K535" s="37">
        <f>SUM(V529:V538)</f>
        <v>913.09</v>
      </c>
      <c r="L535" s="38"/>
    </row>
    <row r="536" spans="1:26" ht="14" x14ac:dyDescent="0.45">
      <c r="A536" s="52"/>
      <c r="B536" s="53"/>
      <c r="C536" s="53" t="s">
        <v>1260</v>
      </c>
      <c r="D536" s="34" t="s">
        <v>1261</v>
      </c>
      <c r="E536" s="10">
        <f>Source!AQ256</f>
        <v>27.86</v>
      </c>
      <c r="F536" s="35"/>
      <c r="G536" s="36" t="str">
        <f>Source!DI256</f>
        <v>)*1,15</v>
      </c>
      <c r="H536" s="37"/>
      <c r="I536" s="36"/>
      <c r="J536" s="36"/>
      <c r="K536" s="37"/>
      <c r="L536" s="40">
        <f>Source!U256</f>
        <v>4.4053624999999998</v>
      </c>
    </row>
    <row r="537" spans="1:26" ht="27.35" x14ac:dyDescent="0.45">
      <c r="A537" s="52" t="str">
        <f>Source!E257</f>
        <v>46,1</v>
      </c>
      <c r="B537" s="53" t="str">
        <f>Source!F257</f>
        <v>101-1742</v>
      </c>
      <c r="C537" s="53" t="str">
        <f>Source!G257</f>
        <v>Толь с крупнозернистой посыпкой гидроизоляционный марки ТГ-350</v>
      </c>
      <c r="D537" s="34" t="str">
        <f>Source!H257</f>
        <v>м2</v>
      </c>
      <c r="E537" s="10">
        <f>Source!I257</f>
        <v>-15.95</v>
      </c>
      <c r="F537" s="35">
        <f>Source!AL257+Source!AM257+Source!AO257</f>
        <v>5.71</v>
      </c>
      <c r="G537" s="41" t="s">
        <v>3</v>
      </c>
      <c r="H537" s="37">
        <f>ROUND(Source!AC257*Source!I257, 2)+ROUND(Source!AD257*Source!I257, 2)+ROUND(Source!AF257*Source!I257, 2)</f>
        <v>-91.07</v>
      </c>
      <c r="I537" s="36"/>
      <c r="J537" s="36">
        <f>IF(Source!BC257&lt;&gt; 0, Source!BC257, 1)</f>
        <v>5.22</v>
      </c>
      <c r="K537" s="37">
        <f>Source!O257</f>
        <v>-475.41</v>
      </c>
      <c r="L537" s="38"/>
      <c r="S537">
        <f>ROUND((Source!FX257/100)*((ROUND(Source!AF257*Source!I257, 2)+ROUND(Source!AE257*Source!I257, 2))), 2)</f>
        <v>0</v>
      </c>
      <c r="T537">
        <f>Source!X257</f>
        <v>0</v>
      </c>
      <c r="U537">
        <f>ROUND((Source!FY257/100)*((ROUND(Source!AF257*Source!I257, 2)+ROUND(Source!AE257*Source!I257, 2))), 2)</f>
        <v>0</v>
      </c>
      <c r="V537">
        <f>Source!Y257</f>
        <v>0</v>
      </c>
      <c r="W537">
        <f>IF(Source!BI257&lt;=1,H537, 0)</f>
        <v>-91.07</v>
      </c>
      <c r="X537">
        <f>IF(Source!BI257=2,H537, 0)</f>
        <v>0</v>
      </c>
      <c r="Y537">
        <f>IF(Source!BI257=3,H537, 0)</f>
        <v>0</v>
      </c>
      <c r="Z537">
        <f>IF(Source!BI257=4,H537, 0)</f>
        <v>0</v>
      </c>
    </row>
    <row r="538" spans="1:26" ht="14" x14ac:dyDescent="0.45">
      <c r="A538" s="54" t="str">
        <f>Source!E258</f>
        <v>46,2</v>
      </c>
      <c r="B538" s="55" t="str">
        <f>Source!F258</f>
        <v>101-4702</v>
      </c>
      <c r="C538" s="55" t="str">
        <f>Source!G258</f>
        <v>Техноэласт ЭПП</v>
      </c>
      <c r="D538" s="42" t="str">
        <f>Source!H258</f>
        <v>м2</v>
      </c>
      <c r="E538" s="43">
        <f>Source!I258</f>
        <v>15.95</v>
      </c>
      <c r="F538" s="44">
        <f>Source!AL258+Source!AM258+Source!AO258</f>
        <v>25.98</v>
      </c>
      <c r="G538" s="45" t="s">
        <v>3</v>
      </c>
      <c r="H538" s="46">
        <f>ROUND(Source!AC258*Source!I258, 2)+ROUND(Source!AD258*Source!I258, 2)+ROUND(Source!AF258*Source!I258, 2)</f>
        <v>414.38</v>
      </c>
      <c r="I538" s="47"/>
      <c r="J538" s="47">
        <f>IF(Source!BC258&lt;&gt; 0, Source!BC258, 1)</f>
        <v>6.74</v>
      </c>
      <c r="K538" s="46">
        <f>Source!O258</f>
        <v>2792.93</v>
      </c>
      <c r="L538" s="48"/>
      <c r="S538">
        <f>ROUND((Source!FX258/100)*((ROUND(Source!AF258*Source!I258, 2)+ROUND(Source!AE258*Source!I258, 2))), 2)</f>
        <v>0</v>
      </c>
      <c r="T538">
        <f>Source!X258</f>
        <v>0</v>
      </c>
      <c r="U538">
        <f>ROUND((Source!FY258/100)*((ROUND(Source!AF258*Source!I258, 2)+ROUND(Source!AE258*Source!I258, 2))), 2)</f>
        <v>0</v>
      </c>
      <c r="V538">
        <f>Source!Y258</f>
        <v>0</v>
      </c>
      <c r="W538">
        <f>IF(Source!BI258&lt;=1,H538, 0)</f>
        <v>414.38</v>
      </c>
      <c r="X538">
        <f>IF(Source!BI258=2,H538, 0)</f>
        <v>0</v>
      </c>
      <c r="Y538">
        <f>IF(Source!BI258=3,H538, 0)</f>
        <v>0</v>
      </c>
      <c r="Z538">
        <f>IF(Source!BI258=4,H538, 0)</f>
        <v>0</v>
      </c>
    </row>
    <row r="539" spans="1:26" ht="13.7" x14ac:dyDescent="0.4">
      <c r="G539" s="62">
        <f>H530+H531+H533+H534+H535+SUM(H537:H538)</f>
        <v>667.05</v>
      </c>
      <c r="H539" s="62"/>
      <c r="J539" s="62">
        <f>K530+K531+K533+K534+K535+SUM(K537:K538)</f>
        <v>7960.43</v>
      </c>
      <c r="K539" s="62"/>
      <c r="L539" s="49">
        <f>Source!U256</f>
        <v>4.4053624999999998</v>
      </c>
      <c r="O539" s="27">
        <f>G539</f>
        <v>667.05</v>
      </c>
      <c r="P539" s="27">
        <f>J539</f>
        <v>7960.43</v>
      </c>
      <c r="Q539" s="27">
        <f>L539</f>
        <v>4.4053624999999998</v>
      </c>
      <c r="W539">
        <f>IF(Source!BI256&lt;=1,H530+H531+H533+H534+H535, 0)</f>
        <v>343.74</v>
      </c>
      <c r="X539">
        <f>IF(Source!BI256=2,H530+H531+H533+H534+H535, 0)</f>
        <v>0</v>
      </c>
      <c r="Y539">
        <f>IF(Source!BI256=3,H530+H531+H533+H534+H535, 0)</f>
        <v>0</v>
      </c>
      <c r="Z539">
        <f>IF(Source!BI256=4,H530+H531+H533+H534+H535, 0)</f>
        <v>0</v>
      </c>
    </row>
    <row r="540" spans="1:26" ht="64.349999999999994" x14ac:dyDescent="0.45">
      <c r="A540" s="52" t="str">
        <f>Source!E259</f>
        <v>47</v>
      </c>
      <c r="B540" s="53" t="s">
        <v>1296</v>
      </c>
      <c r="C540" s="53" t="str">
        <f>Source!G259</f>
        <v>Устройство стяжек цементных толщиной 20 мм</v>
      </c>
      <c r="D540" s="34" t="str">
        <f>Source!H259</f>
        <v>100 м2 стяжки</v>
      </c>
      <c r="E540" s="10">
        <f>Source!I259</f>
        <v>0.13750000000000001</v>
      </c>
      <c r="F540" s="35">
        <f>Source!AL259+Source!AM259+Source!AO259</f>
        <v>1485.02</v>
      </c>
      <c r="G540" s="36"/>
      <c r="H540" s="37"/>
      <c r="I540" s="36" t="str">
        <f>Source!BO259</f>
        <v>11-01-011-1</v>
      </c>
      <c r="J540" s="36"/>
      <c r="K540" s="37"/>
      <c r="L540" s="38"/>
      <c r="S540">
        <f>ROUND((Source!FX259/100)*((ROUND(Source!AF259*Source!I259, 2)+ROUND(Source!AE259*Source!I259, 2))), 2)</f>
        <v>58.18</v>
      </c>
      <c r="T540">
        <f>Source!X259</f>
        <v>1658.43</v>
      </c>
      <c r="U540">
        <f>ROUND((Source!FY259/100)*((ROUND(Source!AF259*Source!I259, 2)+ROUND(Source!AE259*Source!I259, 2))), 2)</f>
        <v>33.51</v>
      </c>
      <c r="V540">
        <f>Source!Y259</f>
        <v>956.21</v>
      </c>
    </row>
    <row r="541" spans="1:26" x14ac:dyDescent="0.4">
      <c r="C541" s="26" t="str">
        <f>"Объем: "&amp;Source!I259&amp;"=(13,75)/"&amp;"100"</f>
        <v>Объем: 0,1375=(13,75)/100</v>
      </c>
    </row>
    <row r="542" spans="1:26" ht="14" x14ac:dyDescent="0.45">
      <c r="A542" s="52"/>
      <c r="B542" s="53"/>
      <c r="C542" s="53" t="s">
        <v>1255</v>
      </c>
      <c r="D542" s="34"/>
      <c r="E542" s="10"/>
      <c r="F542" s="35">
        <f>Source!AO259</f>
        <v>313.70999999999998</v>
      </c>
      <c r="G542" s="36" t="str">
        <f>Source!DG259</f>
        <v>)*1,15</v>
      </c>
      <c r="H542" s="37">
        <f>ROUND(Source!AF259*Source!I259, 2)</f>
        <v>49.61</v>
      </c>
      <c r="I542" s="36"/>
      <c r="J542" s="36">
        <f>IF(Source!BA259&lt;&gt; 0, Source!BA259, 1)</f>
        <v>28.43</v>
      </c>
      <c r="K542" s="37">
        <f>Source!S259</f>
        <v>1410.28</v>
      </c>
      <c r="L542" s="38"/>
      <c r="R542">
        <f>H542</f>
        <v>49.61</v>
      </c>
    </row>
    <row r="543" spans="1:26" ht="14" x14ac:dyDescent="0.45">
      <c r="A543" s="52"/>
      <c r="B543" s="53"/>
      <c r="C543" s="53" t="s">
        <v>169</v>
      </c>
      <c r="D543" s="34"/>
      <c r="E543" s="10"/>
      <c r="F543" s="35">
        <f>Source!AM259</f>
        <v>44.24</v>
      </c>
      <c r="G543" s="36" t="str">
        <f>Source!DE259</f>
        <v>)*1,25</v>
      </c>
      <c r="H543" s="37">
        <f>ROUND(Source!AD259*Source!I259, 2)</f>
        <v>7.6</v>
      </c>
      <c r="I543" s="36"/>
      <c r="J543" s="36">
        <f>IF(Source!BB259&lt;&gt; 0, Source!BB259, 1)</f>
        <v>12.29</v>
      </c>
      <c r="K543" s="37">
        <f>Source!Q259</f>
        <v>93.45</v>
      </c>
      <c r="L543" s="38"/>
    </row>
    <row r="544" spans="1:26" ht="14" x14ac:dyDescent="0.45">
      <c r="A544" s="52"/>
      <c r="B544" s="53"/>
      <c r="C544" s="53" t="s">
        <v>1264</v>
      </c>
      <c r="D544" s="34"/>
      <c r="E544" s="10"/>
      <c r="F544" s="35">
        <f>Source!AN259</f>
        <v>17.149999999999999</v>
      </c>
      <c r="G544" s="36" t="str">
        <f>Source!DF259</f>
        <v>)*1,25</v>
      </c>
      <c r="H544" s="51">
        <f>ROUND(Source!AE259*Source!I259, 2)</f>
        <v>2.95</v>
      </c>
      <c r="I544" s="36"/>
      <c r="J544" s="36">
        <f>IF(Source!BS259&lt;&gt; 0, Source!BS259, 1)</f>
        <v>28.43</v>
      </c>
      <c r="K544" s="51">
        <f>Source!R259</f>
        <v>83.8</v>
      </c>
      <c r="L544" s="38"/>
      <c r="R544">
        <f>H544</f>
        <v>2.95</v>
      </c>
    </row>
    <row r="545" spans="1:26" ht="14" x14ac:dyDescent="0.45">
      <c r="A545" s="52"/>
      <c r="B545" s="53"/>
      <c r="C545" s="53" t="s">
        <v>1256</v>
      </c>
      <c r="D545" s="34"/>
      <c r="E545" s="10"/>
      <c r="F545" s="35">
        <f>Source!AL259</f>
        <v>1127.07</v>
      </c>
      <c r="G545" s="36" t="str">
        <f>Source!DD259</f>
        <v/>
      </c>
      <c r="H545" s="37">
        <f>ROUND(Source!AC259*Source!I259, 2)</f>
        <v>154.97</v>
      </c>
      <c r="I545" s="36"/>
      <c r="J545" s="36">
        <f>IF(Source!BC259&lt;&gt; 0, Source!BC259, 1)</f>
        <v>6.15</v>
      </c>
      <c r="K545" s="37">
        <f>Source!P259</f>
        <v>953.08</v>
      </c>
      <c r="L545" s="38"/>
    </row>
    <row r="546" spans="1:26" ht="14" x14ac:dyDescent="0.45">
      <c r="A546" s="52"/>
      <c r="B546" s="53"/>
      <c r="C546" s="53" t="s">
        <v>1257</v>
      </c>
      <c r="D546" s="34" t="s">
        <v>1258</v>
      </c>
      <c r="E546" s="10">
        <f>Source!BZ259</f>
        <v>123</v>
      </c>
      <c r="F546" s="58" t="str">
        <f>CONCATENATE(" )", Source!DL259, Source!FT259, "=", Source!FX259)</f>
        <v xml:space="preserve"> )*0,9=110,7</v>
      </c>
      <c r="G546" s="59"/>
      <c r="H546" s="37">
        <f>SUM(S540:S548)</f>
        <v>58.18</v>
      </c>
      <c r="I546" s="39"/>
      <c r="J546" s="33">
        <f>Source!AT259</f>
        <v>111</v>
      </c>
      <c r="K546" s="37">
        <f>SUM(T540:T548)</f>
        <v>1658.43</v>
      </c>
      <c r="L546" s="38"/>
    </row>
    <row r="547" spans="1:26" ht="14" x14ac:dyDescent="0.45">
      <c r="A547" s="52"/>
      <c r="B547" s="53"/>
      <c r="C547" s="53" t="s">
        <v>1259</v>
      </c>
      <c r="D547" s="34" t="s">
        <v>1258</v>
      </c>
      <c r="E547" s="10">
        <f>Source!CA259</f>
        <v>75</v>
      </c>
      <c r="F547" s="58" t="str">
        <f>CONCATENATE(" )", Source!DM259, Source!FU259, "=", Source!FY259)</f>
        <v xml:space="preserve"> )*0,85=63,75</v>
      </c>
      <c r="G547" s="59"/>
      <c r="H547" s="37">
        <f>SUM(U540:U548)</f>
        <v>33.51</v>
      </c>
      <c r="I547" s="39"/>
      <c r="J547" s="33">
        <f>Source!AU259</f>
        <v>64</v>
      </c>
      <c r="K547" s="37">
        <f>SUM(V540:V548)</f>
        <v>956.21</v>
      </c>
      <c r="L547" s="38"/>
    </row>
    <row r="548" spans="1:26" ht="14" x14ac:dyDescent="0.45">
      <c r="A548" s="54"/>
      <c r="B548" s="55"/>
      <c r="C548" s="55" t="s">
        <v>1260</v>
      </c>
      <c r="D548" s="42" t="s">
        <v>1261</v>
      </c>
      <c r="E548" s="43">
        <f>Source!AQ259</f>
        <v>39.51</v>
      </c>
      <c r="F548" s="44"/>
      <c r="G548" s="47" t="str">
        <f>Source!DI259</f>
        <v>)*1,15</v>
      </c>
      <c r="H548" s="46"/>
      <c r="I548" s="47"/>
      <c r="J548" s="47"/>
      <c r="K548" s="46"/>
      <c r="L548" s="50">
        <f>Source!U259</f>
        <v>6.2475187500000002</v>
      </c>
    </row>
    <row r="549" spans="1:26" ht="13.7" x14ac:dyDescent="0.4">
      <c r="G549" s="62">
        <f>H542+H543+H545+H546+H547</f>
        <v>303.87</v>
      </c>
      <c r="H549" s="62"/>
      <c r="J549" s="62">
        <f>K542+K543+K545+K546+K547</f>
        <v>5071.45</v>
      </c>
      <c r="K549" s="62"/>
      <c r="L549" s="49">
        <f>Source!U259</f>
        <v>6.2475187500000002</v>
      </c>
      <c r="O549" s="27">
        <f>G549</f>
        <v>303.87</v>
      </c>
      <c r="P549" s="27">
        <f>J549</f>
        <v>5071.45</v>
      </c>
      <c r="Q549" s="27">
        <f>L549</f>
        <v>6.2475187500000002</v>
      </c>
      <c r="W549">
        <f>IF(Source!BI259&lt;=1,H542+H543+H545+H546+H547, 0)</f>
        <v>303.87</v>
      </c>
      <c r="X549">
        <f>IF(Source!BI259=2,H542+H543+H545+H546+H547, 0)</f>
        <v>0</v>
      </c>
      <c r="Y549">
        <f>IF(Source!BI259=3,H542+H543+H545+H546+H547, 0)</f>
        <v>0</v>
      </c>
      <c r="Z549">
        <f>IF(Source!BI259=4,H542+H543+H545+H546+H547, 0)</f>
        <v>0</v>
      </c>
    </row>
    <row r="550" spans="1:26" ht="64.349999999999994" x14ac:dyDescent="0.45">
      <c r="A550" s="52" t="str">
        <f>Source!E260</f>
        <v>48</v>
      </c>
      <c r="B550" s="53" t="s">
        <v>1297</v>
      </c>
      <c r="C550" s="53" t="str">
        <f>Source!G260</f>
        <v>Устройство покрытий из плит керамогранитных размером 40х40 см</v>
      </c>
      <c r="D550" s="34" t="str">
        <f>Source!H260</f>
        <v>100 м2 покрытия</v>
      </c>
      <c r="E550" s="10">
        <f>Source!I260</f>
        <v>0.13750000000000001</v>
      </c>
      <c r="F550" s="35">
        <f>Source!AL260+Source!AM260+Source!AO260</f>
        <v>22311.219999999998</v>
      </c>
      <c r="G550" s="36"/>
      <c r="H550" s="37"/>
      <c r="I550" s="36" t="str">
        <f>Source!BO260</f>
        <v>11-01-047-1</v>
      </c>
      <c r="J550" s="36"/>
      <c r="K550" s="37"/>
      <c r="L550" s="38"/>
      <c r="S550">
        <f>ROUND((Source!FX260/100)*((ROUND(Source!AF260*Source!I260, 2)+ROUND(Source!AE260*Source!I260, 2))), 2)</f>
        <v>478.21</v>
      </c>
      <c r="T550">
        <f>Source!X260</f>
        <v>13632.53</v>
      </c>
      <c r="U550">
        <f>ROUND((Source!FY260/100)*((ROUND(Source!AF260*Source!I260, 2)+ROUND(Source!AE260*Source!I260, 2))), 2)</f>
        <v>275.39</v>
      </c>
      <c r="V550">
        <f>Source!Y260</f>
        <v>7860.2</v>
      </c>
    </row>
    <row r="551" spans="1:26" x14ac:dyDescent="0.4">
      <c r="C551" s="26" t="str">
        <f>"Объем: "&amp;Source!I260&amp;"=(13,75)/"&amp;"100"</f>
        <v>Объем: 0,1375=(13,75)/100</v>
      </c>
    </row>
    <row r="552" spans="1:26" ht="14" x14ac:dyDescent="0.45">
      <c r="A552" s="52"/>
      <c r="B552" s="53"/>
      <c r="C552" s="53" t="s">
        <v>1255</v>
      </c>
      <c r="D552" s="34"/>
      <c r="E552" s="10"/>
      <c r="F552" s="35">
        <f>Source!AO260</f>
        <v>2713.07</v>
      </c>
      <c r="G552" s="36" t="str">
        <f>Source!DG260</f>
        <v>)*1,15</v>
      </c>
      <c r="H552" s="37">
        <f>ROUND(Source!AF260*Source!I260, 2)</f>
        <v>429</v>
      </c>
      <c r="I552" s="36"/>
      <c r="J552" s="36">
        <f>IF(Source!BA260&lt;&gt; 0, Source!BA260, 1)</f>
        <v>28.43</v>
      </c>
      <c r="K552" s="37">
        <f>Source!S260</f>
        <v>12196.59</v>
      </c>
      <c r="L552" s="38"/>
      <c r="R552">
        <f>H552</f>
        <v>429</v>
      </c>
    </row>
    <row r="553" spans="1:26" ht="14" x14ac:dyDescent="0.45">
      <c r="A553" s="52"/>
      <c r="B553" s="53"/>
      <c r="C553" s="53" t="s">
        <v>169</v>
      </c>
      <c r="D553" s="34"/>
      <c r="E553" s="10"/>
      <c r="F553" s="35">
        <f>Source!AM260</f>
        <v>24.87</v>
      </c>
      <c r="G553" s="36" t="str">
        <f>Source!DE260</f>
        <v>)*1,25</v>
      </c>
      <c r="H553" s="37">
        <f>ROUND(Source!AD260*Source!I260, 2)</f>
        <v>4.2699999999999996</v>
      </c>
      <c r="I553" s="36"/>
      <c r="J553" s="36">
        <f>IF(Source!BB260&lt;&gt; 0, Source!BB260, 1)</f>
        <v>22.49</v>
      </c>
      <c r="K553" s="37">
        <f>Source!Q260</f>
        <v>96.13</v>
      </c>
      <c r="L553" s="38"/>
    </row>
    <row r="554" spans="1:26" ht="14" x14ac:dyDescent="0.45">
      <c r="A554" s="52"/>
      <c r="B554" s="53"/>
      <c r="C554" s="53" t="s">
        <v>1264</v>
      </c>
      <c r="D554" s="34"/>
      <c r="E554" s="10"/>
      <c r="F554" s="35">
        <f>Source!AN260</f>
        <v>17.39</v>
      </c>
      <c r="G554" s="36" t="str">
        <f>Source!DF260</f>
        <v>)*1,25</v>
      </c>
      <c r="H554" s="51">
        <f>ROUND(Source!AE260*Source!I260, 2)</f>
        <v>2.99</v>
      </c>
      <c r="I554" s="36"/>
      <c r="J554" s="36">
        <f>IF(Source!BS260&lt;&gt; 0, Source!BS260, 1)</f>
        <v>28.43</v>
      </c>
      <c r="K554" s="51">
        <f>Source!R260</f>
        <v>84.97</v>
      </c>
      <c r="L554" s="38"/>
      <c r="R554">
        <f>H554</f>
        <v>2.99</v>
      </c>
    </row>
    <row r="555" spans="1:26" ht="14" x14ac:dyDescent="0.45">
      <c r="A555" s="52"/>
      <c r="B555" s="53"/>
      <c r="C555" s="53" t="s">
        <v>1256</v>
      </c>
      <c r="D555" s="34"/>
      <c r="E555" s="10"/>
      <c r="F555" s="35">
        <f>Source!AL260</f>
        <v>19573.28</v>
      </c>
      <c r="G555" s="36" t="str">
        <f>Source!DD260</f>
        <v/>
      </c>
      <c r="H555" s="37">
        <f>ROUND(Source!AC260*Source!I260, 2)</f>
        <v>2691.33</v>
      </c>
      <c r="I555" s="36"/>
      <c r="J555" s="36">
        <f>IF(Source!BC260&lt;&gt; 0, Source!BC260, 1)</f>
        <v>3.67</v>
      </c>
      <c r="K555" s="37">
        <f>Source!P260</f>
        <v>9877.17</v>
      </c>
      <c r="L555" s="38"/>
    </row>
    <row r="556" spans="1:26" ht="14" x14ac:dyDescent="0.45">
      <c r="A556" s="52"/>
      <c r="B556" s="53"/>
      <c r="C556" s="53" t="s">
        <v>1257</v>
      </c>
      <c r="D556" s="34" t="s">
        <v>1258</v>
      </c>
      <c r="E556" s="10">
        <f>Source!BZ260</f>
        <v>123</v>
      </c>
      <c r="F556" s="58" t="str">
        <f>CONCATENATE(" )", Source!DL260, Source!FT260, "=", Source!FX260)</f>
        <v xml:space="preserve"> )*0,9=110,7</v>
      </c>
      <c r="G556" s="59"/>
      <c r="H556" s="37">
        <f>SUM(S550:S558)</f>
        <v>478.21</v>
      </c>
      <c r="I556" s="39"/>
      <c r="J556" s="33">
        <f>Source!AT260</f>
        <v>111</v>
      </c>
      <c r="K556" s="37">
        <f>SUM(T550:T558)</f>
        <v>13632.53</v>
      </c>
      <c r="L556" s="38"/>
    </row>
    <row r="557" spans="1:26" ht="14" x14ac:dyDescent="0.45">
      <c r="A557" s="52"/>
      <c r="B557" s="53"/>
      <c r="C557" s="53" t="s">
        <v>1259</v>
      </c>
      <c r="D557" s="34" t="s">
        <v>1258</v>
      </c>
      <c r="E557" s="10">
        <f>Source!CA260</f>
        <v>75</v>
      </c>
      <c r="F557" s="58" t="str">
        <f>CONCATENATE(" )", Source!DM260, Source!FU260, "=", Source!FY260)</f>
        <v xml:space="preserve"> )*0,85=63,75</v>
      </c>
      <c r="G557" s="59"/>
      <c r="H557" s="37">
        <f>SUM(U550:U558)</f>
        <v>275.39</v>
      </c>
      <c r="I557" s="39"/>
      <c r="J557" s="33">
        <f>Source!AU260</f>
        <v>64</v>
      </c>
      <c r="K557" s="37">
        <f>SUM(V550:V558)</f>
        <v>7860.2</v>
      </c>
      <c r="L557" s="38"/>
    </row>
    <row r="558" spans="1:26" ht="14" x14ac:dyDescent="0.45">
      <c r="A558" s="54"/>
      <c r="B558" s="55"/>
      <c r="C558" s="55" t="s">
        <v>1260</v>
      </c>
      <c r="D558" s="42" t="s">
        <v>1261</v>
      </c>
      <c r="E558" s="43">
        <f>Source!AQ260</f>
        <v>310.42</v>
      </c>
      <c r="F558" s="44"/>
      <c r="G558" s="47" t="str">
        <f>Source!DI260</f>
        <v>)*1,15</v>
      </c>
      <c r="H558" s="46"/>
      <c r="I558" s="47"/>
      <c r="J558" s="47"/>
      <c r="K558" s="46"/>
      <c r="L558" s="50">
        <f>Source!U260</f>
        <v>49.085162500000003</v>
      </c>
    </row>
    <row r="559" spans="1:26" ht="13.7" x14ac:dyDescent="0.4">
      <c r="G559" s="62">
        <f>H552+H553+H555+H556+H557</f>
        <v>3878.2</v>
      </c>
      <c r="H559" s="62"/>
      <c r="J559" s="62">
        <f>K552+K553+K555+K556+K557</f>
        <v>43662.619999999995</v>
      </c>
      <c r="K559" s="62"/>
      <c r="L559" s="49">
        <f>Source!U260</f>
        <v>49.085162500000003</v>
      </c>
      <c r="O559" s="27">
        <f>G559</f>
        <v>3878.2</v>
      </c>
      <c r="P559" s="27">
        <f>J559</f>
        <v>43662.619999999995</v>
      </c>
      <c r="Q559" s="27">
        <f>L559</f>
        <v>49.085162500000003</v>
      </c>
      <c r="W559">
        <f>IF(Source!BI260&lt;=1,H552+H553+H555+H556+H557, 0)</f>
        <v>3878.2</v>
      </c>
      <c r="X559">
        <f>IF(Source!BI260=2,H552+H553+H555+H556+H557, 0)</f>
        <v>0</v>
      </c>
      <c r="Y559">
        <f>IF(Source!BI260=3,H552+H553+H555+H556+H557, 0)</f>
        <v>0</v>
      </c>
      <c r="Z559">
        <f>IF(Source!BI260=4,H552+H553+H555+H556+H557, 0)</f>
        <v>0</v>
      </c>
    </row>
    <row r="561" spans="1:22" ht="13.7" x14ac:dyDescent="0.4">
      <c r="A561" s="61" t="str">
        <f>CONCATENATE("Итого по подразделу: ",IF(Source!G262&lt;&gt;"Новый подраздел", Source!G262, ""))</f>
        <v>Итого по подразделу: Полы</v>
      </c>
      <c r="B561" s="61"/>
      <c r="C561" s="61"/>
      <c r="D561" s="61"/>
      <c r="E561" s="61"/>
      <c r="F561" s="61"/>
      <c r="G561" s="60">
        <f>SUM(O516:O560)</f>
        <v>5751.26</v>
      </c>
      <c r="H561" s="60"/>
      <c r="I561" s="32"/>
      <c r="J561" s="60">
        <f>SUM(P516:P560)</f>
        <v>68470.34</v>
      </c>
      <c r="K561" s="60"/>
      <c r="L561" s="49">
        <f>SUM(Q516:Q560)</f>
        <v>67.040256249999999</v>
      </c>
    </row>
    <row r="565" spans="1:22" ht="13.7" x14ac:dyDescent="0.4">
      <c r="A565" s="61" t="str">
        <f>CONCATENATE("Итого по разделу: ",IF(Source!G291&lt;&gt;"Новый раздел", Source!G291, ""))</f>
        <v>Итого по разделу: Помещение №1</v>
      </c>
      <c r="B565" s="61"/>
      <c r="C565" s="61"/>
      <c r="D565" s="61"/>
      <c r="E565" s="61"/>
      <c r="F565" s="61"/>
      <c r="G565" s="60">
        <f>SUM(O38:O564)</f>
        <v>633997.56000000006</v>
      </c>
      <c r="H565" s="60"/>
      <c r="I565" s="32"/>
      <c r="J565" s="60">
        <f>SUM(P38:P564)</f>
        <v>3768213.4699999993</v>
      </c>
      <c r="K565" s="60"/>
      <c r="L565" s="49">
        <f>SUM(Q38:Q564)</f>
        <v>2863.9051063499987</v>
      </c>
    </row>
    <row r="569" spans="1:22" ht="16.350000000000001" x14ac:dyDescent="0.5">
      <c r="A569" s="63" t="str">
        <f>CONCATENATE("Раздел: ",IF(Source!G320&lt;&gt;"Новый раздел", Source!G320, ""))</f>
        <v>Раздел: Помещение №2</v>
      </c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</row>
    <row r="571" spans="1:22" ht="16.350000000000001" x14ac:dyDescent="0.5">
      <c r="A571" s="63" t="str">
        <f>CONCATENATE("Подраздел: ",IF(Source!G324&lt;&gt;"Новый подраздел", Source!G324, ""))</f>
        <v>Подраздел: Перегородки</v>
      </c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</row>
    <row r="572" spans="1:22" ht="70" x14ac:dyDescent="0.45">
      <c r="A572" s="52" t="str">
        <f>Source!E328</f>
        <v>49</v>
      </c>
      <c r="B572" s="53" t="s">
        <v>1254</v>
      </c>
      <c r="C572" s="53" t="str">
        <f>Source!G328</f>
        <v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глухих</v>
      </c>
      <c r="D572" s="34" t="str">
        <f>Source!H328</f>
        <v>100 м2 перегородок (за вычетом проемов)</v>
      </c>
      <c r="E572" s="10">
        <f>Source!I328</f>
        <v>1.867</v>
      </c>
      <c r="F572" s="35">
        <f>Source!AL328+Source!AM328+Source!AO328</f>
        <v>11880.66</v>
      </c>
      <c r="G572" s="36"/>
      <c r="H572" s="37"/>
      <c r="I572" s="36" t="str">
        <f>Source!BO328</f>
        <v>10-05-002-1</v>
      </c>
      <c r="J572" s="36"/>
      <c r="K572" s="37"/>
      <c r="L572" s="38"/>
      <c r="S572">
        <f>ROUND((Source!FX328/100)*((ROUND(Source!AF328*Source!I328, 2)+ROUND(Source!AE328*Source!I328, 2))), 2)</f>
        <v>2729.9</v>
      </c>
      <c r="T572">
        <f>Source!X328</f>
        <v>77465.11</v>
      </c>
      <c r="U572">
        <f>ROUND((Source!FY328/100)*((ROUND(Source!AF328*Source!I328, 2)+ROUND(Source!AE328*Source!I328, 2))), 2)</f>
        <v>1376.52</v>
      </c>
      <c r="V572">
        <f>Source!Y328</f>
        <v>39463.360000000001</v>
      </c>
    </row>
    <row r="573" spans="1:22" x14ac:dyDescent="0.4">
      <c r="C573" s="26" t="str">
        <f>"Объем: "&amp;Source!I328&amp;"=(186,7)/"&amp;"100"</f>
        <v>Объем: 1,867=(186,7)/100</v>
      </c>
    </row>
    <row r="574" spans="1:22" ht="14" x14ac:dyDescent="0.45">
      <c r="A574" s="52"/>
      <c r="B574" s="53"/>
      <c r="C574" s="53" t="s">
        <v>1255</v>
      </c>
      <c r="D574" s="34"/>
      <c r="E574" s="10"/>
      <c r="F574" s="35">
        <f>Source!AO328</f>
        <v>1197.24</v>
      </c>
      <c r="G574" s="36" t="str">
        <f>Source!DG328</f>
        <v>)*1,15</v>
      </c>
      <c r="H574" s="37">
        <f>ROUND(Source!AF328*Source!I328, 2)</f>
        <v>2570.5300000000002</v>
      </c>
      <c r="I574" s="36"/>
      <c r="J574" s="36">
        <f>IF(Source!BA328&lt;&gt; 0, Source!BA328, 1)</f>
        <v>28.43</v>
      </c>
      <c r="K574" s="37">
        <f>Source!S328</f>
        <v>73080.289999999994</v>
      </c>
      <c r="L574" s="38"/>
      <c r="R574">
        <f>H574</f>
        <v>2570.5300000000002</v>
      </c>
    </row>
    <row r="575" spans="1:22" ht="14" x14ac:dyDescent="0.45">
      <c r="A575" s="52"/>
      <c r="B575" s="53"/>
      <c r="C575" s="53" t="s">
        <v>169</v>
      </c>
      <c r="D575" s="34"/>
      <c r="E575" s="10"/>
      <c r="F575" s="35">
        <f>Source!AM328</f>
        <v>16.82</v>
      </c>
      <c r="G575" s="36" t="str">
        <f>Source!DE328</f>
        <v>)*1,25</v>
      </c>
      <c r="H575" s="37">
        <f>ROUND(Source!AD328*Source!I328, 2)</f>
        <v>39.25</v>
      </c>
      <c r="I575" s="36"/>
      <c r="J575" s="36">
        <f>IF(Source!BB328&lt;&gt; 0, Source!BB328, 1)</f>
        <v>5.26</v>
      </c>
      <c r="K575" s="37">
        <f>Source!Q328</f>
        <v>206.47</v>
      </c>
      <c r="L575" s="38"/>
    </row>
    <row r="576" spans="1:22" ht="14" x14ac:dyDescent="0.45">
      <c r="A576" s="52"/>
      <c r="B576" s="53"/>
      <c r="C576" s="53" t="s">
        <v>1256</v>
      </c>
      <c r="D576" s="34"/>
      <c r="E576" s="10"/>
      <c r="F576" s="35">
        <f>Source!AL328</f>
        <v>10666.6</v>
      </c>
      <c r="G576" s="36" t="str">
        <f>Source!DD328</f>
        <v/>
      </c>
      <c r="H576" s="37">
        <f>ROUND(Source!AC328*Source!I328, 2)</f>
        <v>19914.54</v>
      </c>
      <c r="I576" s="36"/>
      <c r="J576" s="36">
        <f>IF(Source!BC328&lt;&gt; 0, Source!BC328, 1)</f>
        <v>5.08</v>
      </c>
      <c r="K576" s="37">
        <f>Source!P328</f>
        <v>101165.87</v>
      </c>
      <c r="L576" s="38"/>
    </row>
    <row r="577" spans="1:26" ht="14" x14ac:dyDescent="0.45">
      <c r="A577" s="52"/>
      <c r="B577" s="53"/>
      <c r="C577" s="53" t="s">
        <v>1257</v>
      </c>
      <c r="D577" s="34" t="s">
        <v>1258</v>
      </c>
      <c r="E577" s="10">
        <f>Source!BZ328</f>
        <v>118</v>
      </c>
      <c r="F577" s="58" t="str">
        <f>CONCATENATE(" )", Source!DL328, Source!FT328, "=", Source!FX328)</f>
        <v xml:space="preserve"> )*0,9=106,2</v>
      </c>
      <c r="G577" s="59"/>
      <c r="H577" s="37">
        <f>SUM(S572:S582)</f>
        <v>2729.9</v>
      </c>
      <c r="I577" s="39"/>
      <c r="J577" s="33">
        <f>Source!AT328</f>
        <v>106</v>
      </c>
      <c r="K577" s="37">
        <f>SUM(T572:T582)</f>
        <v>77465.11</v>
      </c>
      <c r="L577" s="38"/>
    </row>
    <row r="578" spans="1:26" ht="14" x14ac:dyDescent="0.45">
      <c r="A578" s="52"/>
      <c r="B578" s="53"/>
      <c r="C578" s="53" t="s">
        <v>1259</v>
      </c>
      <c r="D578" s="34" t="s">
        <v>1258</v>
      </c>
      <c r="E578" s="10">
        <f>Source!CA328</f>
        <v>63</v>
      </c>
      <c r="F578" s="58" t="str">
        <f>CONCATENATE(" )", Source!DM328, Source!FU328, "=", Source!FY328)</f>
        <v xml:space="preserve"> )*0,85=53,55</v>
      </c>
      <c r="G578" s="59"/>
      <c r="H578" s="37">
        <f>SUM(U572:U582)</f>
        <v>1376.52</v>
      </c>
      <c r="I578" s="39"/>
      <c r="J578" s="33">
        <f>Source!AU328</f>
        <v>54</v>
      </c>
      <c r="K578" s="37">
        <f>SUM(V572:V582)</f>
        <v>39463.360000000001</v>
      </c>
      <c r="L578" s="38"/>
    </row>
    <row r="579" spans="1:26" ht="14" x14ac:dyDescent="0.45">
      <c r="A579" s="52"/>
      <c r="B579" s="53"/>
      <c r="C579" s="53" t="s">
        <v>1260</v>
      </c>
      <c r="D579" s="34" t="s">
        <v>1261</v>
      </c>
      <c r="E579" s="10">
        <f>Source!AQ328</f>
        <v>132</v>
      </c>
      <c r="F579" s="35"/>
      <c r="G579" s="36" t="str">
        <f>Source!DI328</f>
        <v>)*1,15</v>
      </c>
      <c r="H579" s="37"/>
      <c r="I579" s="36"/>
      <c r="J579" s="36"/>
      <c r="K579" s="37"/>
      <c r="L579" s="40">
        <f>Source!U328</f>
        <v>283.41059999999999</v>
      </c>
    </row>
    <row r="580" spans="1:26" ht="27.35" x14ac:dyDescent="0.45">
      <c r="A580" s="52" t="str">
        <f>Source!E329</f>
        <v>49,1</v>
      </c>
      <c r="B580" s="53" t="str">
        <f>Source!F329</f>
        <v>104-0099</v>
      </c>
      <c r="C580" s="53" t="str">
        <f>Source!G329</f>
        <v>Плиты минераловатные «Лайт-Баттс» ROCKWOOL, толщина 50 мм</v>
      </c>
      <c r="D580" s="34" t="str">
        <f>Source!H329</f>
        <v>м2</v>
      </c>
      <c r="E580" s="10">
        <f>Source!I329</f>
        <v>192.30099999999999</v>
      </c>
      <c r="F580" s="35">
        <f>Source!AL329+Source!AM329+Source!AO329</f>
        <v>20.37</v>
      </c>
      <c r="G580" s="41" t="s">
        <v>3</v>
      </c>
      <c r="H580" s="37">
        <f>ROUND(Source!AC329*Source!I329, 2)+ROUND(Source!AD329*Source!I329, 2)+ROUND(Source!AF329*Source!I329, 2)</f>
        <v>3917.17</v>
      </c>
      <c r="I580" s="36"/>
      <c r="J580" s="36">
        <f>IF(Source!BC329&lt;&gt; 0, Source!BC329, 1)</f>
        <v>4.59</v>
      </c>
      <c r="K580" s="37">
        <f>Source!O329</f>
        <v>17979.82</v>
      </c>
      <c r="L580" s="38"/>
      <c r="S580">
        <f>ROUND((Source!FX329/100)*((ROUND(Source!AF329*Source!I329, 2)+ROUND(Source!AE329*Source!I329, 2))), 2)</f>
        <v>0</v>
      </c>
      <c r="T580">
        <f>Source!X329</f>
        <v>0</v>
      </c>
      <c r="U580">
        <f>ROUND((Source!FY329/100)*((ROUND(Source!AF329*Source!I329, 2)+ROUND(Source!AE329*Source!I329, 2))), 2)</f>
        <v>0</v>
      </c>
      <c r="V580">
        <f>Source!Y329</f>
        <v>0</v>
      </c>
      <c r="W580">
        <f>IF(Source!BI329&lt;=1,H580, 0)</f>
        <v>3917.17</v>
      </c>
      <c r="X580">
        <f>IF(Source!BI329=2,H580, 0)</f>
        <v>0</v>
      </c>
      <c r="Y580">
        <f>IF(Source!BI329=3,H580, 0)</f>
        <v>0</v>
      </c>
      <c r="Z580">
        <f>IF(Source!BI329=4,H580, 0)</f>
        <v>0</v>
      </c>
    </row>
    <row r="581" spans="1:26" ht="14" x14ac:dyDescent="0.45">
      <c r="A581" s="52" t="str">
        <f>Source!E330</f>
        <v>49,2</v>
      </c>
      <c r="B581" s="53" t="str">
        <f>Source!F330</f>
        <v>101-2509</v>
      </c>
      <c r="C581" s="53" t="str">
        <f>Source!G330</f>
        <v>Листы гипсокартонные ГКЛ 12,5 мм</v>
      </c>
      <c r="D581" s="34" t="str">
        <f>Source!H330</f>
        <v>м2</v>
      </c>
      <c r="E581" s="10">
        <f>Source!I330</f>
        <v>-786.00699999999995</v>
      </c>
      <c r="F581" s="35">
        <f>Source!AL330+Source!AM330+Source!AO330</f>
        <v>15.06</v>
      </c>
      <c r="G581" s="41" t="s">
        <v>3</v>
      </c>
      <c r="H581" s="37">
        <f>ROUND(Source!AC330*Source!I330, 2)+ROUND(Source!AD330*Source!I330, 2)+ROUND(Source!AF330*Source!I330, 2)</f>
        <v>-11837.27</v>
      </c>
      <c r="I581" s="36"/>
      <c r="J581" s="36">
        <f>IF(Source!BC330&lt;&gt; 0, Source!BC330, 1)</f>
        <v>4.8499999999999996</v>
      </c>
      <c r="K581" s="37">
        <f>Source!O330</f>
        <v>-57410.74</v>
      </c>
      <c r="L581" s="38"/>
      <c r="S581">
        <f>ROUND((Source!FX330/100)*((ROUND(Source!AF330*Source!I330, 2)+ROUND(Source!AE330*Source!I330, 2))), 2)</f>
        <v>0</v>
      </c>
      <c r="T581">
        <f>Source!X330</f>
        <v>0</v>
      </c>
      <c r="U581">
        <f>ROUND((Source!FY330/100)*((ROUND(Source!AF330*Source!I330, 2)+ROUND(Source!AE330*Source!I330, 2))), 2)</f>
        <v>0</v>
      </c>
      <c r="V581">
        <f>Source!Y330</f>
        <v>0</v>
      </c>
      <c r="W581">
        <f>IF(Source!BI330&lt;=1,H581, 0)</f>
        <v>-11837.27</v>
      </c>
      <c r="X581">
        <f>IF(Source!BI330=2,H581, 0)</f>
        <v>0</v>
      </c>
      <c r="Y581">
        <f>IF(Source!BI330=3,H581, 0)</f>
        <v>0</v>
      </c>
      <c r="Z581">
        <f>IF(Source!BI330=4,H581, 0)</f>
        <v>0</v>
      </c>
    </row>
    <row r="582" spans="1:26" ht="14" x14ac:dyDescent="0.45">
      <c r="A582" s="54" t="str">
        <f>Source!E331</f>
        <v>49,3</v>
      </c>
      <c r="B582" s="55" t="str">
        <f>Source!F331</f>
        <v>101-2512</v>
      </c>
      <c r="C582" s="55" t="str">
        <f>Source!G331</f>
        <v>Листы гипсокартонные ГКЛВ 12,5 мм</v>
      </c>
      <c r="D582" s="42" t="str">
        <f>Source!H331</f>
        <v>м2</v>
      </c>
      <c r="E582" s="43">
        <f>Source!I331</f>
        <v>786.00699999999995</v>
      </c>
      <c r="F582" s="44">
        <f>Source!AL331+Source!AM331+Source!AO331</f>
        <v>20.52</v>
      </c>
      <c r="G582" s="45" t="s">
        <v>3</v>
      </c>
      <c r="H582" s="46">
        <f>ROUND(Source!AC331*Source!I331, 2)+ROUND(Source!AD331*Source!I331, 2)+ROUND(Source!AF331*Source!I331, 2)</f>
        <v>16128.86</v>
      </c>
      <c r="I582" s="47"/>
      <c r="J582" s="47">
        <f>IF(Source!BC331&lt;&gt; 0, Source!BC331, 1)</f>
        <v>4.83</v>
      </c>
      <c r="K582" s="46">
        <f>Source!O331</f>
        <v>77902.41</v>
      </c>
      <c r="L582" s="48"/>
      <c r="S582">
        <f>ROUND((Source!FX331/100)*((ROUND(Source!AF331*Source!I331, 2)+ROUND(Source!AE331*Source!I331, 2))), 2)</f>
        <v>0</v>
      </c>
      <c r="T582">
        <f>Source!X331</f>
        <v>0</v>
      </c>
      <c r="U582">
        <f>ROUND((Source!FY331/100)*((ROUND(Source!AF331*Source!I331, 2)+ROUND(Source!AE331*Source!I331, 2))), 2)</f>
        <v>0</v>
      </c>
      <c r="V582">
        <f>Source!Y331</f>
        <v>0</v>
      </c>
      <c r="W582">
        <f>IF(Source!BI331&lt;=1,H582, 0)</f>
        <v>16128.86</v>
      </c>
      <c r="X582">
        <f>IF(Source!BI331=2,H582, 0)</f>
        <v>0</v>
      </c>
      <c r="Y582">
        <f>IF(Source!BI331=3,H582, 0)</f>
        <v>0</v>
      </c>
      <c r="Z582">
        <f>IF(Source!BI331=4,H582, 0)</f>
        <v>0</v>
      </c>
    </row>
    <row r="583" spans="1:26" ht="13.7" x14ac:dyDescent="0.4">
      <c r="G583" s="62">
        <f>H574+H575+H576+H577+H578+SUM(H580:H582)</f>
        <v>34839.5</v>
      </c>
      <c r="H583" s="62"/>
      <c r="J583" s="62">
        <f>K574+K575+K576+K577+K578+SUM(K580:K582)</f>
        <v>329852.58999999997</v>
      </c>
      <c r="K583" s="62"/>
      <c r="L583" s="49">
        <f>Source!U328</f>
        <v>283.41059999999999</v>
      </c>
      <c r="O583" s="27">
        <f>G583</f>
        <v>34839.5</v>
      </c>
      <c r="P583" s="27">
        <f>J583</f>
        <v>329852.58999999997</v>
      </c>
      <c r="Q583" s="27">
        <f>L583</f>
        <v>283.41059999999999</v>
      </c>
      <c r="W583">
        <f>IF(Source!BI328&lt;=1,H574+H575+H576+H577+H578, 0)</f>
        <v>26630.74</v>
      </c>
      <c r="X583">
        <f>IF(Source!BI328=2,H574+H575+H576+H577+H578, 0)</f>
        <v>0</v>
      </c>
      <c r="Y583">
        <f>IF(Source!BI328=3,H574+H575+H576+H577+H578, 0)</f>
        <v>0</v>
      </c>
      <c r="Z583">
        <f>IF(Source!BI328=4,H574+H575+H576+H577+H578, 0)</f>
        <v>0</v>
      </c>
    </row>
    <row r="584" spans="1:26" ht="64.349999999999994" x14ac:dyDescent="0.45">
      <c r="A584" s="52" t="str">
        <f>Source!E332</f>
        <v>50</v>
      </c>
      <c r="B584" s="53" t="s">
        <v>1262</v>
      </c>
      <c r="C584" s="53" t="str">
        <f>Source!G332</f>
        <v>прим. Установка жилок алюминиевых в мозаичные покрытия</v>
      </c>
      <c r="D584" s="34" t="str">
        <f>Source!H332</f>
        <v>100 м жилок</v>
      </c>
      <c r="E584" s="10">
        <f>Source!I332</f>
        <v>0.48</v>
      </c>
      <c r="F584" s="35">
        <f>Source!AL332+Source!AM332+Source!AO332</f>
        <v>919.03</v>
      </c>
      <c r="G584" s="36"/>
      <c r="H584" s="37"/>
      <c r="I584" s="36" t="str">
        <f>Source!BO332</f>
        <v>11-01-018-3</v>
      </c>
      <c r="J584" s="36"/>
      <c r="K584" s="37"/>
      <c r="L584" s="38"/>
      <c r="S584">
        <f>ROUND((Source!FX332/100)*((ROUND(Source!AF332*Source!I332, 2)+ROUND(Source!AE332*Source!I332, 2))), 2)</f>
        <v>107.43</v>
      </c>
      <c r="T584">
        <f>Source!X332</f>
        <v>3062.55</v>
      </c>
      <c r="U584">
        <f>ROUND((Source!FY332/100)*((ROUND(Source!AF332*Source!I332, 2)+ROUND(Source!AE332*Source!I332, 2))), 2)</f>
        <v>61.87</v>
      </c>
      <c r="V584">
        <f>Source!Y332</f>
        <v>1765.79</v>
      </c>
    </row>
    <row r="585" spans="1:26" x14ac:dyDescent="0.4">
      <c r="C585" s="26" t="str">
        <f>"Объем: "&amp;Source!I332&amp;"=(48)/"&amp;"100"</f>
        <v>Объем: 0,48=(48)/100</v>
      </c>
    </row>
    <row r="586" spans="1:26" ht="14" x14ac:dyDescent="0.45">
      <c r="A586" s="52"/>
      <c r="B586" s="53"/>
      <c r="C586" s="53" t="s">
        <v>1255</v>
      </c>
      <c r="D586" s="34"/>
      <c r="E586" s="10"/>
      <c r="F586" s="35">
        <f>Source!AO332</f>
        <v>175.81</v>
      </c>
      <c r="G586" s="36" t="str">
        <f>Source!DG332</f>
        <v>)*1,15</v>
      </c>
      <c r="H586" s="37">
        <f>ROUND(Source!AF332*Source!I332, 2)</f>
        <v>97.05</v>
      </c>
      <c r="I586" s="36"/>
      <c r="J586" s="36">
        <f>IF(Source!BA332&lt;&gt; 0, Source!BA332, 1)</f>
        <v>28.43</v>
      </c>
      <c r="K586" s="37">
        <f>Source!S332</f>
        <v>2759.05</v>
      </c>
      <c r="L586" s="38"/>
      <c r="R586">
        <f>H586</f>
        <v>97.05</v>
      </c>
    </row>
    <row r="587" spans="1:26" ht="14" x14ac:dyDescent="0.45">
      <c r="A587" s="52"/>
      <c r="B587" s="53"/>
      <c r="C587" s="53" t="s">
        <v>169</v>
      </c>
      <c r="D587" s="34"/>
      <c r="E587" s="10"/>
      <c r="F587" s="35">
        <f>Source!AM332</f>
        <v>0.87</v>
      </c>
      <c r="G587" s="36" t="str">
        <f>Source!DE332</f>
        <v>)*1,25</v>
      </c>
      <c r="H587" s="37">
        <f>ROUND(Source!AD332*Source!I332, 2)</f>
        <v>0.52</v>
      </c>
      <c r="I587" s="36"/>
      <c r="J587" s="36">
        <f>IF(Source!BB332&lt;&gt; 0, Source!BB332, 1)</f>
        <v>9.7799999999999994</v>
      </c>
      <c r="K587" s="37">
        <f>Source!Q332</f>
        <v>5.1100000000000003</v>
      </c>
      <c r="L587" s="38"/>
    </row>
    <row r="588" spans="1:26" ht="14" x14ac:dyDescent="0.45">
      <c r="A588" s="52"/>
      <c r="B588" s="53"/>
      <c r="C588" s="53" t="s">
        <v>1256</v>
      </c>
      <c r="D588" s="34"/>
      <c r="E588" s="10"/>
      <c r="F588" s="35">
        <f>Source!AL332</f>
        <v>742.35</v>
      </c>
      <c r="G588" s="36" t="str">
        <f>Source!DD332</f>
        <v/>
      </c>
      <c r="H588" s="37">
        <f>ROUND(Source!AC332*Source!I332, 2)</f>
        <v>356.33</v>
      </c>
      <c r="I588" s="36"/>
      <c r="J588" s="36">
        <f>IF(Source!BC332&lt;&gt; 0, Source!BC332, 1)</f>
        <v>4.1500000000000004</v>
      </c>
      <c r="K588" s="37">
        <f>Source!P332</f>
        <v>1478.76</v>
      </c>
      <c r="L588" s="38"/>
    </row>
    <row r="589" spans="1:26" ht="14" x14ac:dyDescent="0.45">
      <c r="A589" s="52"/>
      <c r="B589" s="53"/>
      <c r="C589" s="53" t="s">
        <v>1257</v>
      </c>
      <c r="D589" s="34" t="s">
        <v>1258</v>
      </c>
      <c r="E589" s="10">
        <f>Source!BZ332</f>
        <v>123</v>
      </c>
      <c r="F589" s="58" t="str">
        <f>CONCATENATE(" )", Source!DL332, Source!FT332, "=", Source!FX332)</f>
        <v xml:space="preserve"> )*0,9=110,7</v>
      </c>
      <c r="G589" s="59"/>
      <c r="H589" s="37">
        <f>SUM(S584:S591)</f>
        <v>107.43</v>
      </c>
      <c r="I589" s="39"/>
      <c r="J589" s="33">
        <f>Source!AT332</f>
        <v>111</v>
      </c>
      <c r="K589" s="37">
        <f>SUM(T584:T591)</f>
        <v>3062.55</v>
      </c>
      <c r="L589" s="38"/>
    </row>
    <row r="590" spans="1:26" ht="14" x14ac:dyDescent="0.45">
      <c r="A590" s="52"/>
      <c r="B590" s="53"/>
      <c r="C590" s="53" t="s">
        <v>1259</v>
      </c>
      <c r="D590" s="34" t="s">
        <v>1258</v>
      </c>
      <c r="E590" s="10">
        <f>Source!CA332</f>
        <v>75</v>
      </c>
      <c r="F590" s="58" t="str">
        <f>CONCATENATE(" )", Source!DM332, Source!FU332, "=", Source!FY332)</f>
        <v xml:space="preserve"> )*0,85=63,75</v>
      </c>
      <c r="G590" s="59"/>
      <c r="H590" s="37">
        <f>SUM(U584:U591)</f>
        <v>61.87</v>
      </c>
      <c r="I590" s="39"/>
      <c r="J590" s="33">
        <f>Source!AU332</f>
        <v>64</v>
      </c>
      <c r="K590" s="37">
        <f>SUM(V584:V591)</f>
        <v>1765.79</v>
      </c>
      <c r="L590" s="38"/>
    </row>
    <row r="591" spans="1:26" ht="14" x14ac:dyDescent="0.45">
      <c r="A591" s="54"/>
      <c r="B591" s="55"/>
      <c r="C591" s="55" t="s">
        <v>1260</v>
      </c>
      <c r="D591" s="42" t="s">
        <v>1261</v>
      </c>
      <c r="E591" s="43">
        <f>Source!AQ332</f>
        <v>19.600000000000001</v>
      </c>
      <c r="F591" s="44"/>
      <c r="G591" s="47" t="str">
        <f>Source!DI332</f>
        <v>)*1,15</v>
      </c>
      <c r="H591" s="46"/>
      <c r="I591" s="47"/>
      <c r="J591" s="47"/>
      <c r="K591" s="46"/>
      <c r="L591" s="50">
        <f>Source!U332</f>
        <v>10.819199999999999</v>
      </c>
    </row>
    <row r="592" spans="1:26" ht="13.7" x14ac:dyDescent="0.4">
      <c r="G592" s="62">
        <f>H586+H587+H588+H589+H590</f>
        <v>623.19999999999993</v>
      </c>
      <c r="H592" s="62"/>
      <c r="J592" s="62">
        <f>K586+K587+K588+K589+K590</f>
        <v>9071.26</v>
      </c>
      <c r="K592" s="62"/>
      <c r="L592" s="49">
        <f>Source!U332</f>
        <v>10.819199999999999</v>
      </c>
      <c r="O592" s="27">
        <f>G592</f>
        <v>623.19999999999993</v>
      </c>
      <c r="P592" s="27">
        <f>J592</f>
        <v>9071.26</v>
      </c>
      <c r="Q592" s="27">
        <f>L592</f>
        <v>10.819199999999999</v>
      </c>
      <c r="W592">
        <f>IF(Source!BI332&lt;=1,H586+H587+H588+H589+H590, 0)</f>
        <v>623.19999999999993</v>
      </c>
      <c r="X592">
        <f>IF(Source!BI332=2,H586+H587+H588+H589+H590, 0)</f>
        <v>0</v>
      </c>
      <c r="Y592">
        <f>IF(Source!BI332=3,H586+H587+H588+H589+H590, 0)</f>
        <v>0</v>
      </c>
      <c r="Z592">
        <f>IF(Source!BI332=4,H586+H587+H588+H589+H590, 0)</f>
        <v>0</v>
      </c>
    </row>
    <row r="593" spans="1:26" ht="64.349999999999994" x14ac:dyDescent="0.45">
      <c r="A593" s="52" t="str">
        <f>Source!E333</f>
        <v>51</v>
      </c>
      <c r="B593" s="53" t="s">
        <v>1263</v>
      </c>
      <c r="C593" s="53" t="str">
        <f>Source!G333</f>
        <v>Монтаж перегородок из алюминиевых сплавов сборно-разборных с остеклением</v>
      </c>
      <c r="D593" s="34" t="str">
        <f>Source!H333</f>
        <v>100 м2</v>
      </c>
      <c r="E593" s="10">
        <f>Source!I333</f>
        <v>0.91390000000000005</v>
      </c>
      <c r="F593" s="35">
        <f>Source!AL333+Source!AM333+Source!AO333</f>
        <v>4121.53</v>
      </c>
      <c r="G593" s="36"/>
      <c r="H593" s="37"/>
      <c r="I593" s="36" t="str">
        <f>Source!BO333</f>
        <v>09-03-046-1</v>
      </c>
      <c r="J593" s="36"/>
      <c r="K593" s="37"/>
      <c r="L593" s="38"/>
      <c r="S593">
        <f>ROUND((Source!FX333/100)*((ROUND(Source!AF333*Source!I333, 2)+ROUND(Source!AE333*Source!I333, 2))), 2)</f>
        <v>2809.26</v>
      </c>
      <c r="T593">
        <f>Source!X333</f>
        <v>79867.25</v>
      </c>
      <c r="U593">
        <f>ROUND((Source!FY333/100)*((ROUND(Source!AF333*Source!I333, 2)+ROUND(Source!AE333*Source!I333, 2))), 2)</f>
        <v>2505.79</v>
      </c>
      <c r="V593">
        <f>Source!Y333</f>
        <v>70993.11</v>
      </c>
    </row>
    <row r="594" spans="1:26" x14ac:dyDescent="0.4">
      <c r="C594" s="26" t="str">
        <f>"Объем: "&amp;Source!I333&amp;"=(91,39)/"&amp;"100"</f>
        <v>Объем: 0,9139=(91,39)/100</v>
      </c>
    </row>
    <row r="595" spans="1:26" ht="14" x14ac:dyDescent="0.45">
      <c r="A595" s="52"/>
      <c r="B595" s="53"/>
      <c r="C595" s="53" t="s">
        <v>1255</v>
      </c>
      <c r="D595" s="34"/>
      <c r="E595" s="10"/>
      <c r="F595" s="35">
        <f>Source!AO333</f>
        <v>3267.69</v>
      </c>
      <c r="G595" s="36" t="str">
        <f>Source!DG333</f>
        <v>)*1,15</v>
      </c>
      <c r="H595" s="37">
        <f>ROUND(Source!AF333*Source!I333, 2)</f>
        <v>3434.29</v>
      </c>
      <c r="I595" s="36"/>
      <c r="J595" s="36">
        <f>IF(Source!BA333&lt;&gt; 0, Source!BA333, 1)</f>
        <v>28.43</v>
      </c>
      <c r="K595" s="37">
        <f>Source!S333</f>
        <v>97636.95</v>
      </c>
      <c r="L595" s="38"/>
      <c r="R595">
        <f>H595</f>
        <v>3434.29</v>
      </c>
    </row>
    <row r="596" spans="1:26" ht="14" x14ac:dyDescent="0.45">
      <c r="A596" s="52"/>
      <c r="B596" s="53"/>
      <c r="C596" s="53" t="s">
        <v>169</v>
      </c>
      <c r="D596" s="34"/>
      <c r="E596" s="10"/>
      <c r="F596" s="35">
        <f>Source!AM333</f>
        <v>573.72</v>
      </c>
      <c r="G596" s="36" t="str">
        <f>Source!DE333</f>
        <v>)*1,25</v>
      </c>
      <c r="H596" s="37">
        <f>ROUND(Source!AD333*Source!I333, 2)</f>
        <v>655.4</v>
      </c>
      <c r="I596" s="36"/>
      <c r="J596" s="36">
        <f>IF(Source!BB333&lt;&gt; 0, Source!BB333, 1)</f>
        <v>9.76</v>
      </c>
      <c r="K596" s="37">
        <f>Source!Q333</f>
        <v>6396.74</v>
      </c>
      <c r="L596" s="38"/>
    </row>
    <row r="597" spans="1:26" ht="14" x14ac:dyDescent="0.45">
      <c r="A597" s="52"/>
      <c r="B597" s="53"/>
      <c r="C597" s="53" t="s">
        <v>1264</v>
      </c>
      <c r="D597" s="34"/>
      <c r="E597" s="10"/>
      <c r="F597" s="35">
        <f>Source!AN333</f>
        <v>29.7</v>
      </c>
      <c r="G597" s="36" t="str">
        <f>Source!DF333</f>
        <v>)*1,25</v>
      </c>
      <c r="H597" s="51">
        <f>ROUND(Source!AE333*Source!I333, 2)</f>
        <v>33.93</v>
      </c>
      <c r="I597" s="36"/>
      <c r="J597" s="36">
        <f>IF(Source!BS333&lt;&gt; 0, Source!BS333, 1)</f>
        <v>28.43</v>
      </c>
      <c r="K597" s="51">
        <f>Source!R333</f>
        <v>964.59</v>
      </c>
      <c r="L597" s="38"/>
      <c r="R597">
        <f>H597</f>
        <v>33.93</v>
      </c>
    </row>
    <row r="598" spans="1:26" ht="14" x14ac:dyDescent="0.45">
      <c r="A598" s="52"/>
      <c r="B598" s="53"/>
      <c r="C598" s="53" t="s">
        <v>1256</v>
      </c>
      <c r="D598" s="34"/>
      <c r="E598" s="10"/>
      <c r="F598" s="35">
        <f>Source!AL333</f>
        <v>280.12</v>
      </c>
      <c r="G598" s="36" t="str">
        <f>Source!DD333</f>
        <v/>
      </c>
      <c r="H598" s="37">
        <f>ROUND(Source!AC333*Source!I333, 2)</f>
        <v>256</v>
      </c>
      <c r="I598" s="36"/>
      <c r="J598" s="36">
        <f>IF(Source!BC333&lt;&gt; 0, Source!BC333, 1)</f>
        <v>6.48</v>
      </c>
      <c r="K598" s="37">
        <f>Source!P333</f>
        <v>1658.89</v>
      </c>
      <c r="L598" s="38"/>
    </row>
    <row r="599" spans="1:26" ht="14" x14ac:dyDescent="0.45">
      <c r="A599" s="52"/>
      <c r="B599" s="53"/>
      <c r="C599" s="53" t="s">
        <v>1257</v>
      </c>
      <c r="D599" s="34" t="s">
        <v>1258</v>
      </c>
      <c r="E599" s="10">
        <f>Source!BZ333</f>
        <v>90</v>
      </c>
      <c r="F599" s="58" t="str">
        <f>CONCATENATE(" )", Source!DL333, Source!FT333, "=", Source!FX333)</f>
        <v xml:space="preserve"> )*0,9=81</v>
      </c>
      <c r="G599" s="59"/>
      <c r="H599" s="37">
        <f>SUM(S593:S602)</f>
        <v>2809.26</v>
      </c>
      <c r="I599" s="39"/>
      <c r="J599" s="33">
        <f>Source!AT333</f>
        <v>81</v>
      </c>
      <c r="K599" s="37">
        <f>SUM(T593:T602)</f>
        <v>79867.25</v>
      </c>
      <c r="L599" s="38"/>
    </row>
    <row r="600" spans="1:26" ht="14" x14ac:dyDescent="0.45">
      <c r="A600" s="52"/>
      <c r="B600" s="53"/>
      <c r="C600" s="53" t="s">
        <v>1259</v>
      </c>
      <c r="D600" s="34" t="s">
        <v>1258</v>
      </c>
      <c r="E600" s="10">
        <f>Source!CA333</f>
        <v>85</v>
      </c>
      <c r="F600" s="58" t="str">
        <f>CONCATENATE(" )", Source!DM333, Source!FU333, "=", Source!FY333)</f>
        <v xml:space="preserve"> )*0,85=72,25</v>
      </c>
      <c r="G600" s="59"/>
      <c r="H600" s="37">
        <f>SUM(U593:U602)</f>
        <v>2505.79</v>
      </c>
      <c r="I600" s="39"/>
      <c r="J600" s="33">
        <f>Source!AU333</f>
        <v>72</v>
      </c>
      <c r="K600" s="37">
        <f>SUM(V593:V602)</f>
        <v>70993.11</v>
      </c>
      <c r="L600" s="38"/>
    </row>
    <row r="601" spans="1:26" ht="14" x14ac:dyDescent="0.45">
      <c r="A601" s="52"/>
      <c r="B601" s="53"/>
      <c r="C601" s="53" t="s">
        <v>1260</v>
      </c>
      <c r="D601" s="34" t="s">
        <v>1261</v>
      </c>
      <c r="E601" s="10">
        <f>Source!AQ333</f>
        <v>324.82</v>
      </c>
      <c r="F601" s="35"/>
      <c r="G601" s="36" t="str">
        <f>Source!DI333</f>
        <v>)*1,15</v>
      </c>
      <c r="H601" s="37"/>
      <c r="I601" s="36"/>
      <c r="J601" s="36"/>
      <c r="K601" s="37"/>
      <c r="L601" s="40">
        <f>Source!U333</f>
        <v>341.38094769999998</v>
      </c>
    </row>
    <row r="602" spans="1:26" ht="41" x14ac:dyDescent="0.45">
      <c r="A602" s="54" t="str">
        <f>Source!E334</f>
        <v>51,1</v>
      </c>
      <c r="B602" s="55" t="str">
        <f>Source!F334</f>
        <v>101-5296</v>
      </c>
      <c r="C602" s="55" t="str">
        <f>Source!G334</f>
        <v>Стекло армированное листовое, гладкое, бесцветное, размером 1300х1600 мм, толщиной 5,5 мм</v>
      </c>
      <c r="D602" s="42" t="str">
        <f>Source!H334</f>
        <v>м2</v>
      </c>
      <c r="E602" s="43">
        <f>Source!I334</f>
        <v>182.78</v>
      </c>
      <c r="F602" s="44">
        <f>Source!AL334+Source!AM334+Source!AO334</f>
        <v>109.06</v>
      </c>
      <c r="G602" s="45" t="s">
        <v>3</v>
      </c>
      <c r="H602" s="46">
        <f>ROUND(Source!AC334*Source!I334, 2)+ROUND(Source!AD334*Source!I334, 2)+ROUND(Source!AF334*Source!I334, 2)</f>
        <v>19933.990000000002</v>
      </c>
      <c r="I602" s="47"/>
      <c r="J602" s="47">
        <f>IF(Source!BC334&lt;&gt; 0, Source!BC334, 1)</f>
        <v>6.77</v>
      </c>
      <c r="K602" s="46">
        <f>Source!O334</f>
        <v>134953.09</v>
      </c>
      <c r="L602" s="48"/>
      <c r="S602">
        <f>ROUND((Source!FX334/100)*((ROUND(Source!AF334*Source!I334, 2)+ROUND(Source!AE334*Source!I334, 2))), 2)</f>
        <v>0</v>
      </c>
      <c r="T602">
        <f>Source!X334</f>
        <v>0</v>
      </c>
      <c r="U602">
        <f>ROUND((Source!FY334/100)*((ROUND(Source!AF334*Source!I334, 2)+ROUND(Source!AE334*Source!I334, 2))), 2)</f>
        <v>0</v>
      </c>
      <c r="V602">
        <f>Source!Y334</f>
        <v>0</v>
      </c>
      <c r="W602">
        <f>IF(Source!BI334&lt;=1,H602, 0)</f>
        <v>19933.990000000002</v>
      </c>
      <c r="X602">
        <f>IF(Source!BI334=2,H602, 0)</f>
        <v>0</v>
      </c>
      <c r="Y602">
        <f>IF(Source!BI334=3,H602, 0)</f>
        <v>0</v>
      </c>
      <c r="Z602">
        <f>IF(Source!BI334=4,H602, 0)</f>
        <v>0</v>
      </c>
    </row>
    <row r="603" spans="1:26" ht="13.7" x14ac:dyDescent="0.4">
      <c r="G603" s="62">
        <f>H595+H596+H598+H599+H600+SUM(H602:H602)</f>
        <v>29594.730000000003</v>
      </c>
      <c r="H603" s="62"/>
      <c r="J603" s="62">
        <f>K595+K596+K598+K599+K600+SUM(K602:K602)</f>
        <v>391506.03</v>
      </c>
      <c r="K603" s="62"/>
      <c r="L603" s="49">
        <f>Source!U333</f>
        <v>341.38094769999998</v>
      </c>
      <c r="O603" s="27">
        <f>G603</f>
        <v>29594.730000000003</v>
      </c>
      <c r="P603" s="27">
        <f>J603</f>
        <v>391506.03</v>
      </c>
      <c r="Q603" s="27">
        <f>L603</f>
        <v>341.38094769999998</v>
      </c>
      <c r="W603">
        <f>IF(Source!BI333&lt;=1,H595+H596+H598+H599+H600, 0)</f>
        <v>9660.7400000000016</v>
      </c>
      <c r="X603">
        <f>IF(Source!BI333=2,H595+H596+H598+H599+H600, 0)</f>
        <v>0</v>
      </c>
      <c r="Y603">
        <f>IF(Source!BI333=3,H595+H596+H598+H599+H600, 0)</f>
        <v>0</v>
      </c>
      <c r="Z603">
        <f>IF(Source!BI333=4,H595+H596+H598+H599+H600, 0)</f>
        <v>0</v>
      </c>
    </row>
    <row r="604" spans="1:26" ht="64.349999999999994" x14ac:dyDescent="0.45">
      <c r="A604" s="52" t="str">
        <f>Source!E335</f>
        <v>52</v>
      </c>
      <c r="B604" s="53" t="s">
        <v>1266</v>
      </c>
      <c r="C604" s="53" t="str">
        <f>Source!G335</f>
        <v>Установка блоков в наружных и внутренних дверных проемах в перегородках и деревянных нерубленых стенах, площадь проема до 3 м2</v>
      </c>
      <c r="D604" s="34" t="str">
        <f>Source!H335</f>
        <v>100 м2 проемов</v>
      </c>
      <c r="E604" s="10">
        <f>Source!I335</f>
        <v>0.108</v>
      </c>
      <c r="F604" s="35">
        <f>Source!AL335+Source!AM335+Source!AO335</f>
        <v>25379.25</v>
      </c>
      <c r="G604" s="36"/>
      <c r="H604" s="37"/>
      <c r="I604" s="36" t="str">
        <f>Source!BO335</f>
        <v>10-01-039-3</v>
      </c>
      <c r="J604" s="36"/>
      <c r="K604" s="37"/>
      <c r="L604" s="38"/>
      <c r="S604">
        <f>ROUND((Source!FX335/100)*((ROUND(Source!AF335*Source!I335, 2)+ROUND(Source!AE335*Source!I335, 2))), 2)</f>
        <v>136.06</v>
      </c>
      <c r="T604">
        <f>Source!X335</f>
        <v>3860.95</v>
      </c>
      <c r="U604">
        <f>ROUND((Source!FY335/100)*((ROUND(Source!AF335*Source!I335, 2)+ROUND(Source!AE335*Source!I335, 2))), 2)</f>
        <v>68.61</v>
      </c>
      <c r="V604">
        <f>Source!Y335</f>
        <v>1966.9</v>
      </c>
    </row>
    <row r="605" spans="1:26" x14ac:dyDescent="0.4">
      <c r="C605" s="26" t="str">
        <f>"Объем: "&amp;Source!I335&amp;"=(0,9*"&amp;"2*"&amp;"6)/"&amp;"100"</f>
        <v>Объем: 0,108=(0,9*2*6)/100</v>
      </c>
    </row>
    <row r="606" spans="1:26" ht="14" x14ac:dyDescent="0.45">
      <c r="A606" s="52"/>
      <c r="B606" s="53"/>
      <c r="C606" s="53" t="s">
        <v>1255</v>
      </c>
      <c r="D606" s="34"/>
      <c r="E606" s="10"/>
      <c r="F606" s="35">
        <f>Source!AO335</f>
        <v>1031.55</v>
      </c>
      <c r="G606" s="36" t="str">
        <f>Source!DG335</f>
        <v>)*1,15</v>
      </c>
      <c r="H606" s="37">
        <f>ROUND(Source!AF335*Source!I335, 2)</f>
        <v>128.12</v>
      </c>
      <c r="I606" s="36"/>
      <c r="J606" s="36">
        <f>IF(Source!BA335&lt;&gt; 0, Source!BA335, 1)</f>
        <v>28.43</v>
      </c>
      <c r="K606" s="37">
        <f>Source!S335</f>
        <v>3642.41</v>
      </c>
      <c r="L606" s="38"/>
      <c r="R606">
        <f>H606</f>
        <v>128.12</v>
      </c>
    </row>
    <row r="607" spans="1:26" ht="14" x14ac:dyDescent="0.45">
      <c r="A607" s="52"/>
      <c r="B607" s="53"/>
      <c r="C607" s="53" t="s">
        <v>169</v>
      </c>
      <c r="D607" s="34"/>
      <c r="E607" s="10"/>
      <c r="F607" s="35">
        <f>Source!AM335</f>
        <v>339.96</v>
      </c>
      <c r="G607" s="36" t="str">
        <f>Source!DE335</f>
        <v>)*1,25</v>
      </c>
      <c r="H607" s="37">
        <f>ROUND(Source!AD335*Source!I335, 2)</f>
        <v>45.89</v>
      </c>
      <c r="I607" s="36"/>
      <c r="J607" s="36">
        <f>IF(Source!BB335&lt;&gt; 0, Source!BB335, 1)</f>
        <v>9.77</v>
      </c>
      <c r="K607" s="37">
        <f>Source!Q335</f>
        <v>448.39</v>
      </c>
      <c r="L607" s="38"/>
    </row>
    <row r="608" spans="1:26" ht="14" x14ac:dyDescent="0.45">
      <c r="A608" s="52"/>
      <c r="B608" s="53"/>
      <c r="C608" s="53" t="s">
        <v>1256</v>
      </c>
      <c r="D608" s="34"/>
      <c r="E608" s="10"/>
      <c r="F608" s="35">
        <f>Source!AL335</f>
        <v>24007.74</v>
      </c>
      <c r="G608" s="36" t="str">
        <f>Source!DD335</f>
        <v/>
      </c>
      <c r="H608" s="37">
        <f>ROUND(Source!AC335*Source!I335, 2)</f>
        <v>2592.84</v>
      </c>
      <c r="I608" s="36"/>
      <c r="J608" s="36">
        <f>IF(Source!BC335&lt;&gt; 0, Source!BC335, 1)</f>
        <v>4.6100000000000003</v>
      </c>
      <c r="K608" s="37">
        <f>Source!P335</f>
        <v>11952.97</v>
      </c>
      <c r="L608" s="38"/>
    </row>
    <row r="609" spans="1:26" ht="14" x14ac:dyDescent="0.45">
      <c r="A609" s="52"/>
      <c r="B609" s="53"/>
      <c r="C609" s="53" t="s">
        <v>1257</v>
      </c>
      <c r="D609" s="34" t="s">
        <v>1258</v>
      </c>
      <c r="E609" s="10">
        <f>Source!BZ335</f>
        <v>118</v>
      </c>
      <c r="F609" s="58" t="str">
        <f>CONCATENATE(" )", Source!DL335, Source!FT335, "=", Source!FX335)</f>
        <v xml:space="preserve"> )*0,9=106,2</v>
      </c>
      <c r="G609" s="59"/>
      <c r="H609" s="37">
        <f>SUM(S604:S614)</f>
        <v>136.06</v>
      </c>
      <c r="I609" s="39"/>
      <c r="J609" s="33">
        <f>Source!AT335</f>
        <v>106</v>
      </c>
      <c r="K609" s="37">
        <f>SUM(T604:T614)</f>
        <v>3860.95</v>
      </c>
      <c r="L609" s="38"/>
    </row>
    <row r="610" spans="1:26" ht="14" x14ac:dyDescent="0.45">
      <c r="A610" s="52"/>
      <c r="B610" s="53"/>
      <c r="C610" s="53" t="s">
        <v>1259</v>
      </c>
      <c r="D610" s="34" t="s">
        <v>1258</v>
      </c>
      <c r="E610" s="10">
        <f>Source!CA335</f>
        <v>63</v>
      </c>
      <c r="F610" s="58" t="str">
        <f>CONCATENATE(" )", Source!DM335, Source!FU335, "=", Source!FY335)</f>
        <v xml:space="preserve"> )*0,85=53,55</v>
      </c>
      <c r="G610" s="59"/>
      <c r="H610" s="37">
        <f>SUM(U604:U614)</f>
        <v>68.61</v>
      </c>
      <c r="I610" s="39"/>
      <c r="J610" s="33">
        <f>Source!AU335</f>
        <v>54</v>
      </c>
      <c r="K610" s="37">
        <f>SUM(V604:V614)</f>
        <v>1966.9</v>
      </c>
      <c r="L610" s="38"/>
    </row>
    <row r="611" spans="1:26" ht="14" x14ac:dyDescent="0.45">
      <c r="A611" s="52"/>
      <c r="B611" s="53"/>
      <c r="C611" s="53" t="s">
        <v>1260</v>
      </c>
      <c r="D611" s="34" t="s">
        <v>1261</v>
      </c>
      <c r="E611" s="10">
        <f>Source!AQ335</f>
        <v>115</v>
      </c>
      <c r="F611" s="35"/>
      <c r="G611" s="36" t="str">
        <f>Source!DI335</f>
        <v>)*1,15</v>
      </c>
      <c r="H611" s="37"/>
      <c r="I611" s="36"/>
      <c r="J611" s="36"/>
      <c r="K611" s="37"/>
      <c r="L611" s="40">
        <f>Source!U335</f>
        <v>14.282999999999999</v>
      </c>
    </row>
    <row r="612" spans="1:26" ht="27.35" x14ac:dyDescent="0.45">
      <c r="A612" s="52" t="str">
        <f>Source!E336</f>
        <v>52,1</v>
      </c>
      <c r="B612" s="53" t="str">
        <f>Source!F336</f>
        <v>203-0205</v>
      </c>
      <c r="C612" s="53" t="str">
        <f>Source!G336</f>
        <v>Блоки дверные двупольные с полотном глухим ДГ 21-13, площадь 2,63 м2</v>
      </c>
      <c r="D612" s="34" t="str">
        <f>Source!H336</f>
        <v>м2</v>
      </c>
      <c r="E612" s="10">
        <f>Source!I336</f>
        <v>-10.8</v>
      </c>
      <c r="F612" s="35">
        <f>Source!AL336+Source!AM336+Source!AO336</f>
        <v>207</v>
      </c>
      <c r="G612" s="41" t="s">
        <v>3</v>
      </c>
      <c r="H612" s="37">
        <f>ROUND(Source!AC336*Source!I336, 2)+ROUND(Source!AD336*Source!I336, 2)+ROUND(Source!AF336*Source!I336, 2)</f>
        <v>-2235.6</v>
      </c>
      <c r="I612" s="36"/>
      <c r="J612" s="36">
        <f>IF(Source!BC336&lt;&gt; 0, Source!BC336, 1)</f>
        <v>4.0199999999999996</v>
      </c>
      <c r="K612" s="37">
        <f>Source!O336</f>
        <v>-8987.11</v>
      </c>
      <c r="L612" s="38"/>
      <c r="S612">
        <f>ROUND((Source!FX336/100)*((ROUND(Source!AF336*Source!I336, 2)+ROUND(Source!AE336*Source!I336, 2))), 2)</f>
        <v>0</v>
      </c>
      <c r="T612">
        <f>Source!X336</f>
        <v>0</v>
      </c>
      <c r="U612">
        <f>ROUND((Source!FY336/100)*((ROUND(Source!AF336*Source!I336, 2)+ROUND(Source!AE336*Source!I336, 2))), 2)</f>
        <v>0</v>
      </c>
      <c r="V612">
        <f>Source!Y336</f>
        <v>0</v>
      </c>
      <c r="W612">
        <f>IF(Source!BI336&lt;=1,H612, 0)</f>
        <v>-2235.6</v>
      </c>
      <c r="X612">
        <f>IF(Source!BI336=2,H612, 0)</f>
        <v>0</v>
      </c>
      <c r="Y612">
        <f>IF(Source!BI336=3,H612, 0)</f>
        <v>0</v>
      </c>
      <c r="Z612">
        <f>IF(Source!BI336=4,H612, 0)</f>
        <v>0</v>
      </c>
    </row>
    <row r="613" spans="1:26" ht="39" x14ac:dyDescent="0.45">
      <c r="A613" s="52" t="str">
        <f>Source!E337</f>
        <v>52,2</v>
      </c>
      <c r="B613" s="53" t="str">
        <f>Source!F337</f>
        <v>Цена поставщика</v>
      </c>
      <c r="C613" s="53" t="s">
        <v>1298</v>
      </c>
      <c r="D613" s="34" t="str">
        <f>Source!H337</f>
        <v>шт.</v>
      </c>
      <c r="E613" s="10">
        <f>Source!I337</f>
        <v>6</v>
      </c>
      <c r="F613" s="35">
        <f>Source!AL337+Source!AM337+Source!AO337</f>
        <v>1066.75</v>
      </c>
      <c r="G613" s="41" t="s">
        <v>3</v>
      </c>
      <c r="H613" s="37">
        <f>ROUND(Source!AC337*Source!I337, 2)+ROUND(Source!AD337*Source!I337, 2)+ROUND(Source!AF337*Source!I337, 2)</f>
        <v>6400.5</v>
      </c>
      <c r="I613" s="36"/>
      <c r="J613" s="36">
        <f>IF(Source!BC337&lt;&gt; 0, Source!BC337, 1)</f>
        <v>1</v>
      </c>
      <c r="K613" s="37">
        <f>Source!O337</f>
        <v>6400.5</v>
      </c>
      <c r="L613" s="38"/>
      <c r="S613">
        <f>ROUND((Source!FX337/100)*((ROUND(Source!AF337*Source!I337, 2)+ROUND(Source!AE337*Source!I337, 2))), 2)</f>
        <v>0</v>
      </c>
      <c r="T613">
        <f>Source!X337</f>
        <v>0</v>
      </c>
      <c r="U613">
        <f>ROUND((Source!FY337/100)*((ROUND(Source!AF337*Source!I337, 2)+ROUND(Source!AE337*Source!I337, 2))), 2)</f>
        <v>0</v>
      </c>
      <c r="V613">
        <f>Source!Y337</f>
        <v>0</v>
      </c>
      <c r="W613">
        <f>IF(Source!BI337&lt;=1,H613, 0)</f>
        <v>0</v>
      </c>
      <c r="X613">
        <f>IF(Source!BI337=2,H613, 0)</f>
        <v>0</v>
      </c>
      <c r="Y613">
        <f>IF(Source!BI337=3,H613, 0)</f>
        <v>0</v>
      </c>
      <c r="Z613">
        <f>IF(Source!BI337=4,H613, 0)</f>
        <v>6400.5</v>
      </c>
    </row>
    <row r="614" spans="1:26" ht="14" x14ac:dyDescent="0.45">
      <c r="A614" s="54" t="str">
        <f>Source!E338</f>
        <v>52,3</v>
      </c>
      <c r="B614" s="55" t="str">
        <f>Source!F338</f>
        <v>203-0477</v>
      </c>
      <c r="C614" s="55" t="str">
        <f>Source!G338</f>
        <v>Наличник Н-3, размер 13х40 мм</v>
      </c>
      <c r="D614" s="42" t="str">
        <f>Source!H338</f>
        <v>м</v>
      </c>
      <c r="E614" s="43">
        <f>Source!I338</f>
        <v>30</v>
      </c>
      <c r="F614" s="44">
        <f>Source!AL338+Source!AM338+Source!AO338</f>
        <v>8.15</v>
      </c>
      <c r="G614" s="45" t="s">
        <v>3</v>
      </c>
      <c r="H614" s="46">
        <f>ROUND(Source!AC338*Source!I338, 2)+ROUND(Source!AD338*Source!I338, 2)+ROUND(Source!AF338*Source!I338, 2)</f>
        <v>244.5</v>
      </c>
      <c r="I614" s="47"/>
      <c r="J614" s="47">
        <f>IF(Source!BC338&lt;&gt; 0, Source!BC338, 1)</f>
        <v>2.73</v>
      </c>
      <c r="K614" s="46">
        <f>Source!O338</f>
        <v>667.49</v>
      </c>
      <c r="L614" s="48"/>
      <c r="S614">
        <f>ROUND((Source!FX338/100)*((ROUND(Source!AF338*Source!I338, 2)+ROUND(Source!AE338*Source!I338, 2))), 2)</f>
        <v>0</v>
      </c>
      <c r="T614">
        <f>Source!X338</f>
        <v>0</v>
      </c>
      <c r="U614">
        <f>ROUND((Source!FY338/100)*((ROUND(Source!AF338*Source!I338, 2)+ROUND(Source!AE338*Source!I338, 2))), 2)</f>
        <v>0</v>
      </c>
      <c r="V614">
        <f>Source!Y338</f>
        <v>0</v>
      </c>
      <c r="W614">
        <f>IF(Source!BI338&lt;=1,H614, 0)</f>
        <v>244.5</v>
      </c>
      <c r="X614">
        <f>IF(Source!BI338=2,H614, 0)</f>
        <v>0</v>
      </c>
      <c r="Y614">
        <f>IF(Source!BI338=3,H614, 0)</f>
        <v>0</v>
      </c>
      <c r="Z614">
        <f>IF(Source!BI338=4,H614, 0)</f>
        <v>0</v>
      </c>
    </row>
    <row r="615" spans="1:26" ht="13.7" x14ac:dyDescent="0.4">
      <c r="G615" s="62">
        <f>H606+H607+H608+H609+H610+SUM(H612:H614)</f>
        <v>7380.92</v>
      </c>
      <c r="H615" s="62"/>
      <c r="J615" s="62">
        <f>K606+K607+K608+K609+K610+SUM(K612:K614)</f>
        <v>19952.5</v>
      </c>
      <c r="K615" s="62"/>
      <c r="L615" s="49">
        <f>Source!U335</f>
        <v>14.282999999999999</v>
      </c>
      <c r="O615" s="27">
        <f>G615</f>
        <v>7380.92</v>
      </c>
      <c r="P615" s="27">
        <f>J615</f>
        <v>19952.5</v>
      </c>
      <c r="Q615" s="27">
        <f>L615</f>
        <v>14.282999999999999</v>
      </c>
      <c r="W615">
        <f>IF(Source!BI335&lt;=1,H606+H607+H608+H609+H610, 0)</f>
        <v>2971.5200000000004</v>
      </c>
      <c r="X615">
        <f>IF(Source!BI335=2,H606+H607+H608+H609+H610, 0)</f>
        <v>0</v>
      </c>
      <c r="Y615">
        <f>IF(Source!BI335=3,H606+H607+H608+H609+H610, 0)</f>
        <v>0</v>
      </c>
      <c r="Z615">
        <f>IF(Source!BI335=4,H606+H607+H608+H609+H610, 0)</f>
        <v>0</v>
      </c>
    </row>
    <row r="616" spans="1:26" ht="64.349999999999994" x14ac:dyDescent="0.45">
      <c r="A616" s="52" t="str">
        <f>Source!E339</f>
        <v>53</v>
      </c>
      <c r="B616" s="53" t="s">
        <v>1267</v>
      </c>
      <c r="C616" s="53" t="str">
        <f>Source!G339</f>
        <v>Установка металлических дверных блоков в готовые проемы</v>
      </c>
      <c r="D616" s="34" t="str">
        <f>Source!H339</f>
        <v>1 м2 проема</v>
      </c>
      <c r="E616" s="10">
        <f>Source!I339</f>
        <v>3.04</v>
      </c>
      <c r="F616" s="35">
        <f>Source!AL339+Source!AM339+Source!AO339</f>
        <v>68.55</v>
      </c>
      <c r="G616" s="36"/>
      <c r="H616" s="37"/>
      <c r="I616" s="36" t="str">
        <f>Source!BO339</f>
        <v>09-04-012-1</v>
      </c>
      <c r="J616" s="36"/>
      <c r="K616" s="37"/>
      <c r="L616" s="38"/>
      <c r="S616">
        <f>ROUND((Source!FX339/100)*((ROUND(Source!AF339*Source!I339, 2)+ROUND(Source!AE339*Source!I339, 2))), 2)</f>
        <v>67.42</v>
      </c>
      <c r="T616">
        <f>Source!X339</f>
        <v>1916.87</v>
      </c>
      <c r="U616">
        <f>ROUND((Source!FY339/100)*((ROUND(Source!AF339*Source!I339, 2)+ROUND(Source!AE339*Source!I339, 2))), 2)</f>
        <v>60.14</v>
      </c>
      <c r="V616">
        <f>Source!Y339</f>
        <v>1703.89</v>
      </c>
    </row>
    <row r="617" spans="1:26" x14ac:dyDescent="0.4">
      <c r="C617" s="26" t="str">
        <f>"Объем: "&amp;Source!I339&amp;"=0,8*"&amp;"1,9*"&amp;"2"</f>
        <v>Объем: 3,04=0,8*1,9*2</v>
      </c>
    </row>
    <row r="618" spans="1:26" ht="14" x14ac:dyDescent="0.45">
      <c r="A618" s="52"/>
      <c r="B618" s="53"/>
      <c r="C618" s="53" t="s">
        <v>1255</v>
      </c>
      <c r="D618" s="34"/>
      <c r="E618" s="10"/>
      <c r="F618" s="35">
        <f>Source!AO339</f>
        <v>23.81</v>
      </c>
      <c r="G618" s="36" t="str">
        <f>Source!DG339</f>
        <v>)*1,15</v>
      </c>
      <c r="H618" s="37">
        <f>ROUND(Source!AF339*Source!I339, 2)</f>
        <v>83.24</v>
      </c>
      <c r="I618" s="36"/>
      <c r="J618" s="36">
        <f>IF(Source!BA339&lt;&gt; 0, Source!BA339, 1)</f>
        <v>28.43</v>
      </c>
      <c r="K618" s="37">
        <f>Source!S339</f>
        <v>2366.5100000000002</v>
      </c>
      <c r="L618" s="38"/>
      <c r="R618">
        <f>H618</f>
        <v>83.24</v>
      </c>
    </row>
    <row r="619" spans="1:26" ht="14" x14ac:dyDescent="0.45">
      <c r="A619" s="52"/>
      <c r="B619" s="53"/>
      <c r="C619" s="53" t="s">
        <v>169</v>
      </c>
      <c r="D619" s="34"/>
      <c r="E619" s="10"/>
      <c r="F619" s="35">
        <f>Source!AM339</f>
        <v>19.07</v>
      </c>
      <c r="G619" s="36" t="str">
        <f>Source!DE339</f>
        <v>)*1,25</v>
      </c>
      <c r="H619" s="37">
        <f>ROUND(Source!AD339*Source!I339, 2)</f>
        <v>72.47</v>
      </c>
      <c r="I619" s="36"/>
      <c r="J619" s="36">
        <f>IF(Source!BB339&lt;&gt; 0, Source!BB339, 1)</f>
        <v>9.2100000000000009</v>
      </c>
      <c r="K619" s="37">
        <f>Source!Q339</f>
        <v>667.41</v>
      </c>
      <c r="L619" s="38"/>
    </row>
    <row r="620" spans="1:26" ht="14" x14ac:dyDescent="0.45">
      <c r="A620" s="52"/>
      <c r="B620" s="53"/>
      <c r="C620" s="53" t="s">
        <v>1256</v>
      </c>
      <c r="D620" s="34"/>
      <c r="E620" s="10"/>
      <c r="F620" s="35">
        <f>Source!AL339</f>
        <v>25.67</v>
      </c>
      <c r="G620" s="36" t="str">
        <f>Source!DD339</f>
        <v/>
      </c>
      <c r="H620" s="37">
        <f>ROUND(Source!AC339*Source!I339, 2)</f>
        <v>78.040000000000006</v>
      </c>
      <c r="I620" s="36"/>
      <c r="J620" s="36">
        <f>IF(Source!BC339&lt;&gt; 0, Source!BC339, 1)</f>
        <v>5.78</v>
      </c>
      <c r="K620" s="37">
        <f>Source!P339</f>
        <v>451.05</v>
      </c>
      <c r="L620" s="38"/>
    </row>
    <row r="621" spans="1:26" ht="14" x14ac:dyDescent="0.45">
      <c r="A621" s="52"/>
      <c r="B621" s="53"/>
      <c r="C621" s="53" t="s">
        <v>1257</v>
      </c>
      <c r="D621" s="34" t="s">
        <v>1258</v>
      </c>
      <c r="E621" s="10">
        <f>Source!BZ339</f>
        <v>90</v>
      </c>
      <c r="F621" s="58" t="str">
        <f>CONCATENATE(" )", Source!DL339, Source!FT339, "=", Source!FX339)</f>
        <v xml:space="preserve"> )*0,9=81</v>
      </c>
      <c r="G621" s="59"/>
      <c r="H621" s="37">
        <f>SUM(S616:S626)</f>
        <v>67.42</v>
      </c>
      <c r="I621" s="39"/>
      <c r="J621" s="33">
        <f>Source!AT339</f>
        <v>81</v>
      </c>
      <c r="K621" s="37">
        <f>SUM(T616:T626)</f>
        <v>1916.87</v>
      </c>
      <c r="L621" s="38"/>
    </row>
    <row r="622" spans="1:26" ht="14" x14ac:dyDescent="0.45">
      <c r="A622" s="52"/>
      <c r="B622" s="53"/>
      <c r="C622" s="53" t="s">
        <v>1259</v>
      </c>
      <c r="D622" s="34" t="s">
        <v>1258</v>
      </c>
      <c r="E622" s="10">
        <f>Source!CA339</f>
        <v>85</v>
      </c>
      <c r="F622" s="58" t="str">
        <f>CONCATENATE(" )", Source!DM339, Source!FU339, "=", Source!FY339)</f>
        <v xml:space="preserve"> )*0,85=72,25</v>
      </c>
      <c r="G622" s="59"/>
      <c r="H622" s="37">
        <f>SUM(U616:U626)</f>
        <v>60.14</v>
      </c>
      <c r="I622" s="39"/>
      <c r="J622" s="33">
        <f>Source!AU339</f>
        <v>72</v>
      </c>
      <c r="K622" s="37">
        <f>SUM(V616:V626)</f>
        <v>1703.89</v>
      </c>
      <c r="L622" s="38"/>
    </row>
    <row r="623" spans="1:26" ht="14" x14ac:dyDescent="0.45">
      <c r="A623" s="52"/>
      <c r="B623" s="53"/>
      <c r="C623" s="53" t="s">
        <v>1260</v>
      </c>
      <c r="D623" s="34" t="s">
        <v>1261</v>
      </c>
      <c r="E623" s="10">
        <f>Source!AQ339</f>
        <v>2.4</v>
      </c>
      <c r="F623" s="35"/>
      <c r="G623" s="36" t="str">
        <f>Source!DI339</f>
        <v>)*1,15</v>
      </c>
      <c r="H623" s="37"/>
      <c r="I623" s="36"/>
      <c r="J623" s="36"/>
      <c r="K623" s="37"/>
      <c r="L623" s="40">
        <f>Source!U339</f>
        <v>8.3903999999999996</v>
      </c>
    </row>
    <row r="624" spans="1:26" ht="54.7" x14ac:dyDescent="0.45">
      <c r="A624" s="52" t="str">
        <f>Source!E340</f>
        <v>53,1</v>
      </c>
      <c r="B624" s="53" t="str">
        <f>Source!F340</f>
        <v>301-4190</v>
      </c>
      <c r="C624" s="53" t="str">
        <f>Source!G340</f>
        <v>Решетки жалюзийные регулируемые из алюминиевого профиля с порошковым покрытием марки РВ-1, размером 900х700 мм</v>
      </c>
      <c r="D624" s="34" t="str">
        <f>Source!H340</f>
        <v>шт.</v>
      </c>
      <c r="E624" s="10">
        <f>Source!I340</f>
        <v>2</v>
      </c>
      <c r="F624" s="35">
        <f>Source!AL340+Source!AM340+Source!AO340</f>
        <v>525.22</v>
      </c>
      <c r="G624" s="41" t="s">
        <v>3</v>
      </c>
      <c r="H624" s="37">
        <f>ROUND(Source!AC340*Source!I340, 2)+ROUND(Source!AD340*Source!I340, 2)+ROUND(Source!AF340*Source!I340, 2)</f>
        <v>1050.44</v>
      </c>
      <c r="I624" s="36"/>
      <c r="J624" s="36">
        <f>IF(Source!BC340&lt;&gt; 0, Source!BC340, 1)</f>
        <v>6.34</v>
      </c>
      <c r="K624" s="37">
        <f>Source!O340</f>
        <v>6659.79</v>
      </c>
      <c r="L624" s="38"/>
      <c r="S624">
        <f>ROUND((Source!FX340/100)*((ROUND(Source!AF340*Source!I340, 2)+ROUND(Source!AE340*Source!I340, 2))), 2)</f>
        <v>0</v>
      </c>
      <c r="T624">
        <f>Source!X340</f>
        <v>0</v>
      </c>
      <c r="U624">
        <f>ROUND((Source!FY340/100)*((ROUND(Source!AF340*Source!I340, 2)+ROUND(Source!AE340*Source!I340, 2))), 2)</f>
        <v>0</v>
      </c>
      <c r="V624">
        <f>Source!Y340</f>
        <v>0</v>
      </c>
      <c r="W624">
        <f>IF(Source!BI340&lt;=1,H624, 0)</f>
        <v>1050.44</v>
      </c>
      <c r="X624">
        <f>IF(Source!BI340=2,H624, 0)</f>
        <v>0</v>
      </c>
      <c r="Y624">
        <f>IF(Source!BI340=3,H624, 0)</f>
        <v>0</v>
      </c>
      <c r="Z624">
        <f>IF(Source!BI340=4,H624, 0)</f>
        <v>0</v>
      </c>
    </row>
    <row r="625" spans="1:26" ht="68.349999999999994" x14ac:dyDescent="0.45">
      <c r="A625" s="52" t="str">
        <f>Source!E341</f>
        <v>53,2</v>
      </c>
      <c r="B625" s="53" t="str">
        <f>Source!F341</f>
        <v>206-0247</v>
      </c>
      <c r="C625" s="53" t="str">
        <f>Source!G341</f>
        <v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v>
      </c>
      <c r="D625" s="34" t="str">
        <f>Source!H341</f>
        <v>шт.</v>
      </c>
      <c r="E625" s="10">
        <f>Source!I341</f>
        <v>2</v>
      </c>
      <c r="F625" s="35">
        <f>Source!AL341+Source!AM341+Source!AO341</f>
        <v>2741.69</v>
      </c>
      <c r="G625" s="41" t="s">
        <v>3</v>
      </c>
      <c r="H625" s="37">
        <f>ROUND(Source!AC341*Source!I341, 2)+ROUND(Source!AD341*Source!I341, 2)+ROUND(Source!AF341*Source!I341, 2)</f>
        <v>5483.38</v>
      </c>
      <c r="I625" s="36"/>
      <c r="J625" s="36">
        <f>IF(Source!BC341&lt;&gt; 0, Source!BC341, 1)</f>
        <v>5.41</v>
      </c>
      <c r="K625" s="37">
        <f>Source!O341</f>
        <v>29665.09</v>
      </c>
      <c r="L625" s="38"/>
      <c r="S625">
        <f>ROUND((Source!FX341/100)*((ROUND(Source!AF341*Source!I341, 2)+ROUND(Source!AE341*Source!I341, 2))), 2)</f>
        <v>0</v>
      </c>
      <c r="T625">
        <f>Source!X341</f>
        <v>0</v>
      </c>
      <c r="U625">
        <f>ROUND((Source!FY341/100)*((ROUND(Source!AF341*Source!I341, 2)+ROUND(Source!AE341*Source!I341, 2))), 2)</f>
        <v>0</v>
      </c>
      <c r="V625">
        <f>Source!Y341</f>
        <v>0</v>
      </c>
      <c r="W625">
        <f>IF(Source!BI341&lt;=1,H625, 0)</f>
        <v>5483.38</v>
      </c>
      <c r="X625">
        <f>IF(Source!BI341=2,H625, 0)</f>
        <v>0</v>
      </c>
      <c r="Y625">
        <f>IF(Source!BI341=3,H625, 0)</f>
        <v>0</v>
      </c>
      <c r="Z625">
        <f>IF(Source!BI341=4,H625, 0)</f>
        <v>0</v>
      </c>
    </row>
    <row r="626" spans="1:26" ht="27.35" x14ac:dyDescent="0.45">
      <c r="A626" s="54" t="str">
        <f>Source!E342</f>
        <v>53,3</v>
      </c>
      <c r="B626" s="55" t="str">
        <f>Source!F342</f>
        <v>101-0951</v>
      </c>
      <c r="C626" s="55" t="str">
        <f>Source!G342</f>
        <v>Замок врезной оцинкованный с цилиндровым механизмом из латуни</v>
      </c>
      <c r="D626" s="42" t="str">
        <f>Source!H342</f>
        <v>компл.</v>
      </c>
      <c r="E626" s="43">
        <f>Source!I342</f>
        <v>2</v>
      </c>
      <c r="F626" s="44">
        <f>Source!AL342+Source!AM342+Source!AO342</f>
        <v>109.67</v>
      </c>
      <c r="G626" s="45" t="s">
        <v>3</v>
      </c>
      <c r="H626" s="46">
        <f>ROUND(Source!AC342*Source!I342, 2)+ROUND(Source!AD342*Source!I342, 2)+ROUND(Source!AF342*Source!I342, 2)</f>
        <v>219.34</v>
      </c>
      <c r="I626" s="47"/>
      <c r="J626" s="47">
        <f>IF(Source!BC342&lt;&gt; 0, Source!BC342, 1)</f>
        <v>1.39</v>
      </c>
      <c r="K626" s="46">
        <f>Source!O342</f>
        <v>304.88</v>
      </c>
      <c r="L626" s="48"/>
      <c r="S626">
        <f>ROUND((Source!FX342/100)*((ROUND(Source!AF342*Source!I342, 2)+ROUND(Source!AE342*Source!I342, 2))), 2)</f>
        <v>0</v>
      </c>
      <c r="T626">
        <f>Source!X342</f>
        <v>0</v>
      </c>
      <c r="U626">
        <f>ROUND((Source!FY342/100)*((ROUND(Source!AF342*Source!I342, 2)+ROUND(Source!AE342*Source!I342, 2))), 2)</f>
        <v>0</v>
      </c>
      <c r="V626">
        <f>Source!Y342</f>
        <v>0</v>
      </c>
      <c r="W626">
        <f>IF(Source!BI342&lt;=1,H626, 0)</f>
        <v>219.34</v>
      </c>
      <c r="X626">
        <f>IF(Source!BI342=2,H626, 0)</f>
        <v>0</v>
      </c>
      <c r="Y626">
        <f>IF(Source!BI342=3,H626, 0)</f>
        <v>0</v>
      </c>
      <c r="Z626">
        <f>IF(Source!BI342=4,H626, 0)</f>
        <v>0</v>
      </c>
    </row>
    <row r="627" spans="1:26" ht="13.7" x14ac:dyDescent="0.4">
      <c r="G627" s="62">
        <f>H618+H619+H620+H621+H622+SUM(H624:H626)</f>
        <v>7114.47</v>
      </c>
      <c r="H627" s="62"/>
      <c r="J627" s="62">
        <f>K618+K619+K620+K621+K622+SUM(K624:K626)</f>
        <v>43735.49</v>
      </c>
      <c r="K627" s="62"/>
      <c r="L627" s="49">
        <f>Source!U339</f>
        <v>8.3903999999999996</v>
      </c>
      <c r="O627" s="27">
        <f>G627</f>
        <v>7114.47</v>
      </c>
      <c r="P627" s="27">
        <f>J627</f>
        <v>43735.49</v>
      </c>
      <c r="Q627" s="27">
        <f>L627</f>
        <v>8.3903999999999996</v>
      </c>
      <c r="W627">
        <f>IF(Source!BI339&lt;=1,H618+H619+H620+H621+H622, 0)</f>
        <v>361.31</v>
      </c>
      <c r="X627">
        <f>IF(Source!BI339=2,H618+H619+H620+H621+H622, 0)</f>
        <v>0</v>
      </c>
      <c r="Y627">
        <f>IF(Source!BI339=3,H618+H619+H620+H621+H622, 0)</f>
        <v>0</v>
      </c>
      <c r="Z627">
        <f>IF(Source!BI339=4,H618+H619+H620+H621+H622, 0)</f>
        <v>0</v>
      </c>
    </row>
    <row r="628" spans="1:26" ht="70" x14ac:dyDescent="0.45">
      <c r="A628" s="52" t="str">
        <f>Source!E343</f>
        <v>54</v>
      </c>
      <c r="B628" s="53" t="s">
        <v>1268</v>
      </c>
      <c r="C628" s="53" t="str">
        <f>Source!G343</f>
        <v>прим. Третья шпатлевка при высококачественной окраске по штукатурке и сборным конструкциям стен, подготовленных под окраску</v>
      </c>
      <c r="D628" s="34" t="str">
        <f>Source!H343</f>
        <v>100 м2 окрашиваемой поверхности</v>
      </c>
      <c r="E628" s="10">
        <f>Source!I343</f>
        <v>3.726</v>
      </c>
      <c r="F628" s="35">
        <f>Source!AL343+Source!AM343+Source!AO343</f>
        <v>519.44000000000005</v>
      </c>
      <c r="G628" s="36"/>
      <c r="H628" s="37"/>
      <c r="I628" s="36" t="str">
        <f>Source!BO343</f>
        <v>15-04-027-5</v>
      </c>
      <c r="J628" s="36"/>
      <c r="K628" s="37"/>
      <c r="L628" s="38"/>
      <c r="S628">
        <f>ROUND((Source!FX343/100)*((ROUND(Source!AF343*Source!I343, 2)+ROUND(Source!AE343*Source!I343, 2))), 2)</f>
        <v>462.3</v>
      </c>
      <c r="T628">
        <f>Source!X343</f>
        <v>13213</v>
      </c>
      <c r="U628">
        <f>ROUND((Source!FY343/100)*((ROUND(Source!AF343*Source!I343, 2)+ROUND(Source!AE343*Source!I343, 2))), 2)</f>
        <v>228.71</v>
      </c>
      <c r="V628">
        <f>Source!Y343</f>
        <v>6536.96</v>
      </c>
    </row>
    <row r="629" spans="1:26" x14ac:dyDescent="0.4">
      <c r="C629" s="26" t="str">
        <f>"Объем: "&amp;Source!I343&amp;"=(372,6)/"&amp;"100"</f>
        <v>Объем: 3,726=(372,6)/100</v>
      </c>
    </row>
    <row r="630" spans="1:26" ht="14" x14ac:dyDescent="0.45">
      <c r="A630" s="52"/>
      <c r="B630" s="53"/>
      <c r="C630" s="53" t="s">
        <v>1255</v>
      </c>
      <c r="D630" s="34"/>
      <c r="E630" s="10"/>
      <c r="F630" s="35">
        <f>Source!AO343</f>
        <v>114.02</v>
      </c>
      <c r="G630" s="36" t="str">
        <f>Source!DG343</f>
        <v>)*1,15</v>
      </c>
      <c r="H630" s="37">
        <f>ROUND(Source!AF343*Source!I343, 2)</f>
        <v>488.56</v>
      </c>
      <c r="I630" s="36"/>
      <c r="J630" s="36">
        <f>IF(Source!BA343&lt;&gt; 0, Source!BA343, 1)</f>
        <v>28.43</v>
      </c>
      <c r="K630" s="37">
        <f>Source!S343</f>
        <v>13889.88</v>
      </c>
      <c r="L630" s="38"/>
      <c r="R630">
        <f>H630</f>
        <v>488.56</v>
      </c>
    </row>
    <row r="631" spans="1:26" ht="14" x14ac:dyDescent="0.45">
      <c r="A631" s="52"/>
      <c r="B631" s="53"/>
      <c r="C631" s="53" t="s">
        <v>169</v>
      </c>
      <c r="D631" s="34"/>
      <c r="E631" s="10"/>
      <c r="F631" s="35">
        <f>Source!AM343</f>
        <v>2.93</v>
      </c>
      <c r="G631" s="36" t="str">
        <f>Source!DE343</f>
        <v>)*1,25</v>
      </c>
      <c r="H631" s="37">
        <f>ROUND(Source!AD343*Source!I343, 2)</f>
        <v>13.65</v>
      </c>
      <c r="I631" s="36"/>
      <c r="J631" s="36">
        <f>IF(Source!BB343&lt;&gt; 0, Source!BB343, 1)</f>
        <v>10.08</v>
      </c>
      <c r="K631" s="37">
        <f>Source!Q343</f>
        <v>137.56</v>
      </c>
      <c r="L631" s="38"/>
    </row>
    <row r="632" spans="1:26" ht="14" x14ac:dyDescent="0.45">
      <c r="A632" s="52"/>
      <c r="B632" s="53"/>
      <c r="C632" s="53" t="s">
        <v>1264</v>
      </c>
      <c r="D632" s="34"/>
      <c r="E632" s="10"/>
      <c r="F632" s="35">
        <f>Source!AN343</f>
        <v>0.14000000000000001</v>
      </c>
      <c r="G632" s="36" t="str">
        <f>Source!DF343</f>
        <v>)*1,25</v>
      </c>
      <c r="H632" s="51">
        <f>ROUND(Source!AE343*Source!I343, 2)</f>
        <v>0.65</v>
      </c>
      <c r="I632" s="36"/>
      <c r="J632" s="36">
        <f>IF(Source!BS343&lt;&gt; 0, Source!BS343, 1)</f>
        <v>28.43</v>
      </c>
      <c r="K632" s="51">
        <f>Source!R343</f>
        <v>18.54</v>
      </c>
      <c r="L632" s="38"/>
      <c r="R632">
        <f>H632</f>
        <v>0.65</v>
      </c>
    </row>
    <row r="633" spans="1:26" ht="14" x14ac:dyDescent="0.45">
      <c r="A633" s="52"/>
      <c r="B633" s="53"/>
      <c r="C633" s="53" t="s">
        <v>1256</v>
      </c>
      <c r="D633" s="34"/>
      <c r="E633" s="10"/>
      <c r="F633" s="35">
        <f>Source!AL343</f>
        <v>402.49</v>
      </c>
      <c r="G633" s="36" t="str">
        <f>Source!DD343</f>
        <v/>
      </c>
      <c r="H633" s="37">
        <f>ROUND(Source!AC343*Source!I343, 2)</f>
        <v>1499.68</v>
      </c>
      <c r="I633" s="36"/>
      <c r="J633" s="36">
        <f>IF(Source!BC343&lt;&gt; 0, Source!BC343, 1)</f>
        <v>3.13</v>
      </c>
      <c r="K633" s="37">
        <f>Source!P343</f>
        <v>4693.99</v>
      </c>
      <c r="L633" s="38"/>
    </row>
    <row r="634" spans="1:26" ht="14" x14ac:dyDescent="0.45">
      <c r="A634" s="52"/>
      <c r="B634" s="53"/>
      <c r="C634" s="53" t="s">
        <v>1257</v>
      </c>
      <c r="D634" s="34" t="s">
        <v>1258</v>
      </c>
      <c r="E634" s="10">
        <f>Source!BZ343</f>
        <v>105</v>
      </c>
      <c r="F634" s="58" t="str">
        <f>CONCATENATE(" )", Source!DL343, Source!FT343, "=", Source!FX343)</f>
        <v xml:space="preserve"> )*0,9=94,5</v>
      </c>
      <c r="G634" s="59"/>
      <c r="H634" s="37">
        <f>SUM(S628:S636)</f>
        <v>462.3</v>
      </c>
      <c r="I634" s="39"/>
      <c r="J634" s="33">
        <f>Source!AT343</f>
        <v>95</v>
      </c>
      <c r="K634" s="37">
        <f>SUM(T628:T636)</f>
        <v>13213</v>
      </c>
      <c r="L634" s="38"/>
    </row>
    <row r="635" spans="1:26" ht="14" x14ac:dyDescent="0.45">
      <c r="A635" s="52"/>
      <c r="B635" s="53"/>
      <c r="C635" s="53" t="s">
        <v>1259</v>
      </c>
      <c r="D635" s="34" t="s">
        <v>1258</v>
      </c>
      <c r="E635" s="10">
        <f>Source!CA343</f>
        <v>55</v>
      </c>
      <c r="F635" s="58" t="str">
        <f>CONCATENATE(" )", Source!DM343, Source!FU343, "=", Source!FY343)</f>
        <v xml:space="preserve"> )*0,85=46,75</v>
      </c>
      <c r="G635" s="59"/>
      <c r="H635" s="37">
        <f>SUM(U628:U636)</f>
        <v>228.71</v>
      </c>
      <c r="I635" s="39"/>
      <c r="J635" s="33">
        <f>Source!AU343</f>
        <v>47</v>
      </c>
      <c r="K635" s="37">
        <f>SUM(V628:V636)</f>
        <v>6536.96</v>
      </c>
      <c r="L635" s="38"/>
    </row>
    <row r="636" spans="1:26" ht="14" x14ac:dyDescent="0.45">
      <c r="A636" s="54"/>
      <c r="B636" s="55"/>
      <c r="C636" s="55" t="s">
        <v>1260</v>
      </c>
      <c r="D636" s="42" t="s">
        <v>1261</v>
      </c>
      <c r="E636" s="43">
        <f>Source!AQ343</f>
        <v>11.99</v>
      </c>
      <c r="F636" s="44"/>
      <c r="G636" s="47" t="str">
        <f>Source!DI343</f>
        <v>)*1,15</v>
      </c>
      <c r="H636" s="46"/>
      <c r="I636" s="47"/>
      <c r="J636" s="47"/>
      <c r="K636" s="46"/>
      <c r="L636" s="50">
        <f>Source!U343</f>
        <v>51.375950999999993</v>
      </c>
    </row>
    <row r="637" spans="1:26" ht="13.7" x14ac:dyDescent="0.4">
      <c r="G637" s="62">
        <f>H630+H631+H633+H634+H635</f>
        <v>2692.9</v>
      </c>
      <c r="H637" s="62"/>
      <c r="J637" s="62">
        <f>K630+K631+K633+K634+K635</f>
        <v>38471.39</v>
      </c>
      <c r="K637" s="62"/>
      <c r="L637" s="49">
        <f>Source!U343</f>
        <v>51.375950999999993</v>
      </c>
      <c r="O637" s="27">
        <f>G637</f>
        <v>2692.9</v>
      </c>
      <c r="P637" s="27">
        <f>J637</f>
        <v>38471.39</v>
      </c>
      <c r="Q637" s="27">
        <f>L637</f>
        <v>51.375950999999993</v>
      </c>
      <c r="W637">
        <f>IF(Source!BI343&lt;=1,H630+H631+H633+H634+H635, 0)</f>
        <v>2692.9</v>
      </c>
      <c r="X637">
        <f>IF(Source!BI343=2,H630+H631+H633+H634+H635, 0)</f>
        <v>0</v>
      </c>
      <c r="Y637">
        <f>IF(Source!BI343=3,H630+H631+H633+H634+H635, 0)</f>
        <v>0</v>
      </c>
      <c r="Z637">
        <f>IF(Source!BI343=4,H630+H631+H633+H634+H635, 0)</f>
        <v>0</v>
      </c>
    </row>
    <row r="638" spans="1:26" ht="64.349999999999994" x14ac:dyDescent="0.45">
      <c r="A638" s="52" t="str">
        <f>Source!E344</f>
        <v>55</v>
      </c>
      <c r="B638" s="53" t="s">
        <v>1269</v>
      </c>
      <c r="C638" s="53" t="str">
        <f>Source!G344</f>
        <v>Покрытие поверхностей грунтовкой глубокого проникновения за 1 раз стен</v>
      </c>
      <c r="D638" s="34" t="str">
        <f>Source!H344</f>
        <v>100 м2 покрытия</v>
      </c>
      <c r="E638" s="10">
        <f>Source!I344</f>
        <v>3.726</v>
      </c>
      <c r="F638" s="35">
        <f>Source!AL344+Source!AM344+Source!AO344</f>
        <v>64.37</v>
      </c>
      <c r="G638" s="36"/>
      <c r="H638" s="37"/>
      <c r="I638" s="36" t="str">
        <f>Source!BO344</f>
        <v>15-04-006-3</v>
      </c>
      <c r="J638" s="36"/>
      <c r="K638" s="37"/>
      <c r="L638" s="38"/>
      <c r="S638">
        <f>ROUND((Source!FX344/100)*((ROUND(Source!AF344*Source!I344, 2)+ROUND(Source!AE344*Source!I344, 2))), 2)</f>
        <v>255.75</v>
      </c>
      <c r="T638">
        <f>Source!X344</f>
        <v>7309.68</v>
      </c>
      <c r="U638">
        <f>ROUND((Source!FY344/100)*((ROUND(Source!AF344*Source!I344, 2)+ROUND(Source!AE344*Source!I344, 2))), 2)</f>
        <v>126.52</v>
      </c>
      <c r="V638">
        <f>Source!Y344</f>
        <v>3616.37</v>
      </c>
    </row>
    <row r="639" spans="1:26" ht="14" x14ac:dyDescent="0.45">
      <c r="A639" s="52"/>
      <c r="B639" s="53"/>
      <c r="C639" s="53" t="s">
        <v>1255</v>
      </c>
      <c r="D639" s="34"/>
      <c r="E639" s="10"/>
      <c r="F639" s="35">
        <f>Source!AO344</f>
        <v>63.01</v>
      </c>
      <c r="G639" s="36" t="str">
        <f>Source!DG344</f>
        <v>)*1,15</v>
      </c>
      <c r="H639" s="37">
        <f>ROUND(Source!AF344*Source!I344, 2)</f>
        <v>269.99</v>
      </c>
      <c r="I639" s="36"/>
      <c r="J639" s="36">
        <f>IF(Source!BA344&lt;&gt; 0, Source!BA344, 1)</f>
        <v>28.43</v>
      </c>
      <c r="K639" s="37">
        <f>Source!S344</f>
        <v>7675.86</v>
      </c>
      <c r="L639" s="38"/>
      <c r="R639">
        <f>H639</f>
        <v>269.99</v>
      </c>
    </row>
    <row r="640" spans="1:26" ht="14" x14ac:dyDescent="0.45">
      <c r="A640" s="52"/>
      <c r="B640" s="53"/>
      <c r="C640" s="53" t="s">
        <v>169</v>
      </c>
      <c r="D640" s="34"/>
      <c r="E640" s="10"/>
      <c r="F640" s="35">
        <f>Source!AM344</f>
        <v>1.18</v>
      </c>
      <c r="G640" s="36" t="str">
        <f>Source!DE344</f>
        <v>)*1,25</v>
      </c>
      <c r="H640" s="37">
        <f>ROUND(Source!AD344*Source!I344, 2)</f>
        <v>5.5</v>
      </c>
      <c r="I640" s="36"/>
      <c r="J640" s="36">
        <f>IF(Source!BB344&lt;&gt; 0, Source!BB344, 1)</f>
        <v>10.6</v>
      </c>
      <c r="K640" s="37">
        <f>Source!Q344</f>
        <v>58.26</v>
      </c>
      <c r="L640" s="38"/>
    </row>
    <row r="641" spans="1:26" ht="14" x14ac:dyDescent="0.45">
      <c r="A641" s="52"/>
      <c r="B641" s="53"/>
      <c r="C641" s="53" t="s">
        <v>1264</v>
      </c>
      <c r="D641" s="34"/>
      <c r="E641" s="10"/>
      <c r="F641" s="35">
        <f>Source!AN344</f>
        <v>0.14000000000000001</v>
      </c>
      <c r="G641" s="36" t="str">
        <f>Source!DF344</f>
        <v>)*1,25</v>
      </c>
      <c r="H641" s="51">
        <f>ROUND(Source!AE344*Source!I344, 2)</f>
        <v>0.65</v>
      </c>
      <c r="I641" s="36"/>
      <c r="J641" s="36">
        <f>IF(Source!BS344&lt;&gt; 0, Source!BS344, 1)</f>
        <v>28.43</v>
      </c>
      <c r="K641" s="51">
        <f>Source!R344</f>
        <v>18.54</v>
      </c>
      <c r="L641" s="38"/>
      <c r="R641">
        <f>H641</f>
        <v>0.65</v>
      </c>
    </row>
    <row r="642" spans="1:26" ht="14" x14ac:dyDescent="0.45">
      <c r="A642" s="52"/>
      <c r="B642" s="53"/>
      <c r="C642" s="53" t="s">
        <v>1256</v>
      </c>
      <c r="D642" s="34"/>
      <c r="E642" s="10"/>
      <c r="F642" s="35">
        <f>Source!AL344</f>
        <v>0.18</v>
      </c>
      <c r="G642" s="36" t="str">
        <f>Source!DD344</f>
        <v/>
      </c>
      <c r="H642" s="37">
        <f>ROUND(Source!AC344*Source!I344, 2)</f>
        <v>0.67</v>
      </c>
      <c r="I642" s="36"/>
      <c r="J642" s="36">
        <f>IF(Source!BC344&lt;&gt; 0, Source!BC344, 1)</f>
        <v>25.39</v>
      </c>
      <c r="K642" s="37">
        <f>Source!P344</f>
        <v>17.03</v>
      </c>
      <c r="L642" s="38"/>
    </row>
    <row r="643" spans="1:26" ht="14" x14ac:dyDescent="0.45">
      <c r="A643" s="52"/>
      <c r="B643" s="53"/>
      <c r="C643" s="53" t="s">
        <v>1257</v>
      </c>
      <c r="D643" s="34" t="s">
        <v>1258</v>
      </c>
      <c r="E643" s="10">
        <f>Source!BZ344</f>
        <v>105</v>
      </c>
      <c r="F643" s="58" t="str">
        <f>CONCATENATE(" )", Source!DL344, Source!FT344, "=", Source!FX344)</f>
        <v xml:space="preserve"> )*0,9=94,5</v>
      </c>
      <c r="G643" s="59"/>
      <c r="H643" s="37">
        <f>SUM(S638:S646)</f>
        <v>255.75</v>
      </c>
      <c r="I643" s="39"/>
      <c r="J643" s="33">
        <f>Source!AT344</f>
        <v>95</v>
      </c>
      <c r="K643" s="37">
        <f>SUM(T638:T646)</f>
        <v>7309.68</v>
      </c>
      <c r="L643" s="38"/>
    </row>
    <row r="644" spans="1:26" ht="14" x14ac:dyDescent="0.45">
      <c r="A644" s="52"/>
      <c r="B644" s="53"/>
      <c r="C644" s="53" t="s">
        <v>1259</v>
      </c>
      <c r="D644" s="34" t="s">
        <v>1258</v>
      </c>
      <c r="E644" s="10">
        <f>Source!CA344</f>
        <v>55</v>
      </c>
      <c r="F644" s="58" t="str">
        <f>CONCATENATE(" )", Source!DM344, Source!FU344, "=", Source!FY344)</f>
        <v xml:space="preserve"> )*0,85=46,75</v>
      </c>
      <c r="G644" s="59"/>
      <c r="H644" s="37">
        <f>SUM(U638:U646)</f>
        <v>126.52</v>
      </c>
      <c r="I644" s="39"/>
      <c r="J644" s="33">
        <f>Source!AU344</f>
        <v>47</v>
      </c>
      <c r="K644" s="37">
        <f>SUM(V638:V646)</f>
        <v>3616.37</v>
      </c>
      <c r="L644" s="38"/>
    </row>
    <row r="645" spans="1:26" ht="14" x14ac:dyDescent="0.45">
      <c r="A645" s="52"/>
      <c r="B645" s="53"/>
      <c r="C645" s="53" t="s">
        <v>1260</v>
      </c>
      <c r="D645" s="34" t="s">
        <v>1261</v>
      </c>
      <c r="E645" s="10">
        <f>Source!AQ344</f>
        <v>6.55</v>
      </c>
      <c r="F645" s="35"/>
      <c r="G645" s="36" t="str">
        <f>Source!DI344</f>
        <v>)*1,15</v>
      </c>
      <c r="H645" s="37"/>
      <c r="I645" s="36"/>
      <c r="J645" s="36"/>
      <c r="K645" s="37"/>
      <c r="L645" s="40">
        <f>Source!U344</f>
        <v>28.066094999999997</v>
      </c>
    </row>
    <row r="646" spans="1:26" ht="14" x14ac:dyDescent="0.45">
      <c r="A646" s="54" t="str">
        <f>Source!E345</f>
        <v>55,1</v>
      </c>
      <c r="B646" s="55" t="str">
        <f>Source!F345</f>
        <v>101-2416</v>
      </c>
      <c r="C646" s="55" t="str">
        <f>Source!G345</f>
        <v>Грунтовка: "Бетоконтакт", КНАУФ</v>
      </c>
      <c r="D646" s="42" t="str">
        <f>Source!H345</f>
        <v>кг</v>
      </c>
      <c r="E646" s="43">
        <f>Source!I345</f>
        <v>48.438000000000002</v>
      </c>
      <c r="F646" s="44">
        <f>Source!AL345+Source!AM345+Source!AO345</f>
        <v>22.91</v>
      </c>
      <c r="G646" s="45" t="s">
        <v>3</v>
      </c>
      <c r="H646" s="46">
        <f>ROUND(Source!AC345*Source!I345, 2)+ROUND(Source!AD345*Source!I345, 2)+ROUND(Source!AF345*Source!I345, 2)</f>
        <v>1109.71</v>
      </c>
      <c r="I646" s="47"/>
      <c r="J646" s="47">
        <f>IF(Source!BC345&lt;&gt; 0, Source!BC345, 1)</f>
        <v>5.38</v>
      </c>
      <c r="K646" s="46">
        <f>Source!O345</f>
        <v>5970.26</v>
      </c>
      <c r="L646" s="48"/>
      <c r="S646">
        <f>ROUND((Source!FX345/100)*((ROUND(Source!AF345*Source!I345, 2)+ROUND(Source!AE345*Source!I345, 2))), 2)</f>
        <v>0</v>
      </c>
      <c r="T646">
        <f>Source!X345</f>
        <v>0</v>
      </c>
      <c r="U646">
        <f>ROUND((Source!FY345/100)*((ROUND(Source!AF345*Source!I345, 2)+ROUND(Source!AE345*Source!I345, 2))), 2)</f>
        <v>0</v>
      </c>
      <c r="V646">
        <f>Source!Y345</f>
        <v>0</v>
      </c>
      <c r="W646">
        <f>IF(Source!BI345&lt;=1,H646, 0)</f>
        <v>1109.71</v>
      </c>
      <c r="X646">
        <f>IF(Source!BI345=2,H646, 0)</f>
        <v>0</v>
      </c>
      <c r="Y646">
        <f>IF(Source!BI345=3,H646, 0)</f>
        <v>0</v>
      </c>
      <c r="Z646">
        <f>IF(Source!BI345=4,H646, 0)</f>
        <v>0</v>
      </c>
    </row>
    <row r="647" spans="1:26" ht="13.7" x14ac:dyDescent="0.4">
      <c r="G647" s="62">
        <f>H639+H640+H642+H643+H644+SUM(H646:H646)</f>
        <v>1768.14</v>
      </c>
      <c r="H647" s="62"/>
      <c r="J647" s="62">
        <f>K639+K640+K642+K643+K644+SUM(K646:K646)</f>
        <v>24647.46</v>
      </c>
      <c r="K647" s="62"/>
      <c r="L647" s="49">
        <f>Source!U344</f>
        <v>28.066094999999997</v>
      </c>
      <c r="O647" s="27">
        <f>G647</f>
        <v>1768.14</v>
      </c>
      <c r="P647" s="27">
        <f>J647</f>
        <v>24647.46</v>
      </c>
      <c r="Q647" s="27">
        <f>L647</f>
        <v>28.066094999999997</v>
      </c>
      <c r="W647">
        <f>IF(Source!BI344&lt;=1,H639+H640+H642+H643+H644, 0)</f>
        <v>658.43000000000006</v>
      </c>
      <c r="X647">
        <f>IF(Source!BI344=2,H639+H640+H642+H643+H644, 0)</f>
        <v>0</v>
      </c>
      <c r="Y647">
        <f>IF(Source!BI344=3,H639+H640+H642+H643+H644, 0)</f>
        <v>0</v>
      </c>
      <c r="Z647">
        <f>IF(Source!BI344=4,H639+H640+H642+H643+H644, 0)</f>
        <v>0</v>
      </c>
    </row>
    <row r="648" spans="1:26" ht="68.349999999999994" x14ac:dyDescent="0.45">
      <c r="A648" s="52" t="str">
        <f>Source!E346</f>
        <v>56</v>
      </c>
      <c r="B648" s="53" t="str">
        <f>Source!F346</f>
        <v>61-1-9</v>
      </c>
      <c r="C648" s="53" t="str">
        <f>Source!G346</f>
        <v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v>
      </c>
      <c r="D648" s="34" t="str">
        <f>Source!H346</f>
        <v>100 м2 поверхности</v>
      </c>
      <c r="E648" s="10">
        <f>Source!I346</f>
        <v>0.24</v>
      </c>
      <c r="F648" s="35">
        <f>Source!AL346+Source!AM346+Source!AO346</f>
        <v>867.06999999999994</v>
      </c>
      <c r="G648" s="36"/>
      <c r="H648" s="37"/>
      <c r="I648" s="36" t="str">
        <f>Source!BO346</f>
        <v>61-1-9</v>
      </c>
      <c r="J648" s="36"/>
      <c r="K648" s="37"/>
      <c r="L648" s="38"/>
      <c r="S648">
        <f>ROUND((Source!FX346/100)*((ROUND(Source!AF346*Source!I346, 2)+ROUND(Source!AE346*Source!I346, 2))), 2)</f>
        <v>140.49</v>
      </c>
      <c r="T648">
        <f>Source!X346</f>
        <v>3994.12</v>
      </c>
      <c r="U648">
        <f>ROUND((Source!FY346/100)*((ROUND(Source!AF346*Source!I346, 2)+ROUND(Source!AE346*Source!I346, 2))), 2)</f>
        <v>88.92</v>
      </c>
      <c r="V648">
        <f>Source!Y346</f>
        <v>2527.9299999999998</v>
      </c>
    </row>
    <row r="649" spans="1:26" x14ac:dyDescent="0.4">
      <c r="C649" s="26" t="str">
        <f>"Объем: "&amp;Source!I346&amp;"=(24)/"&amp;"100"</f>
        <v>Объем: 0,24=(24)/100</v>
      </c>
    </row>
    <row r="650" spans="1:26" ht="14" x14ac:dyDescent="0.45">
      <c r="A650" s="52"/>
      <c r="B650" s="53"/>
      <c r="C650" s="53" t="s">
        <v>1255</v>
      </c>
      <c r="D650" s="34"/>
      <c r="E650" s="10"/>
      <c r="F650" s="35">
        <f>Source!AO346</f>
        <v>720.29</v>
      </c>
      <c r="G650" s="36" t="str">
        <f>Source!DG346</f>
        <v/>
      </c>
      <c r="H650" s="37">
        <f>ROUND(Source!AF346*Source!I346, 2)</f>
        <v>172.87</v>
      </c>
      <c r="I650" s="36"/>
      <c r="J650" s="36">
        <f>IF(Source!BA346&lt;&gt; 0, Source!BA346, 1)</f>
        <v>28.43</v>
      </c>
      <c r="K650" s="37">
        <f>Source!S346</f>
        <v>4914.68</v>
      </c>
      <c r="L650" s="38"/>
      <c r="R650">
        <f>H650</f>
        <v>172.87</v>
      </c>
    </row>
    <row r="651" spans="1:26" ht="14" x14ac:dyDescent="0.45">
      <c r="A651" s="52"/>
      <c r="B651" s="53"/>
      <c r="C651" s="53" t="s">
        <v>169</v>
      </c>
      <c r="D651" s="34"/>
      <c r="E651" s="10"/>
      <c r="F651" s="35">
        <f>Source!AM346</f>
        <v>32.24</v>
      </c>
      <c r="G651" s="36" t="str">
        <f>Source!DE346</f>
        <v/>
      </c>
      <c r="H651" s="37">
        <f>ROUND(Source!AD346*Source!I346, 2)</f>
        <v>7.74</v>
      </c>
      <c r="I651" s="36"/>
      <c r="J651" s="36">
        <f>IF(Source!BB346&lt;&gt; 0, Source!BB346, 1)</f>
        <v>19.600000000000001</v>
      </c>
      <c r="K651" s="37">
        <f>Source!Q346</f>
        <v>151.66</v>
      </c>
      <c r="L651" s="38"/>
    </row>
    <row r="652" spans="1:26" ht="14" x14ac:dyDescent="0.45">
      <c r="A652" s="52"/>
      <c r="B652" s="53"/>
      <c r="C652" s="53" t="s">
        <v>1264</v>
      </c>
      <c r="D652" s="34"/>
      <c r="E652" s="10"/>
      <c r="F652" s="35">
        <f>Source!AN346</f>
        <v>20.69</v>
      </c>
      <c r="G652" s="36" t="str">
        <f>Source!DF346</f>
        <v/>
      </c>
      <c r="H652" s="51">
        <f>ROUND(Source!AE346*Source!I346, 2)</f>
        <v>4.97</v>
      </c>
      <c r="I652" s="36"/>
      <c r="J652" s="36">
        <f>IF(Source!BS346&lt;&gt; 0, Source!BS346, 1)</f>
        <v>28.43</v>
      </c>
      <c r="K652" s="51">
        <f>Source!R346</f>
        <v>141.16999999999999</v>
      </c>
      <c r="L652" s="38"/>
      <c r="R652">
        <f>H652</f>
        <v>4.97</v>
      </c>
    </row>
    <row r="653" spans="1:26" ht="14" x14ac:dyDescent="0.45">
      <c r="A653" s="52"/>
      <c r="B653" s="53"/>
      <c r="C653" s="53" t="s">
        <v>1256</v>
      </c>
      <c r="D653" s="34"/>
      <c r="E653" s="10"/>
      <c r="F653" s="35">
        <f>Source!AL346</f>
        <v>114.54</v>
      </c>
      <c r="G653" s="36" t="str">
        <f>Source!DD346</f>
        <v/>
      </c>
      <c r="H653" s="37">
        <f>ROUND(Source!AC346*Source!I346, 2)</f>
        <v>27.49</v>
      </c>
      <c r="I653" s="36"/>
      <c r="J653" s="36">
        <f>IF(Source!BC346&lt;&gt; 0, Source!BC346, 1)</f>
        <v>6.05</v>
      </c>
      <c r="K653" s="37">
        <f>Source!P346</f>
        <v>166.31</v>
      </c>
      <c r="L653" s="38"/>
    </row>
    <row r="654" spans="1:26" ht="14" x14ac:dyDescent="0.45">
      <c r="A654" s="52"/>
      <c r="B654" s="53"/>
      <c r="C654" s="53" t="s">
        <v>1257</v>
      </c>
      <c r="D654" s="34" t="s">
        <v>1258</v>
      </c>
      <c r="E654" s="10">
        <f>Source!BZ346</f>
        <v>79</v>
      </c>
      <c r="F654" s="56"/>
      <c r="G654" s="36"/>
      <c r="H654" s="37">
        <f>SUM(S648:S657)</f>
        <v>140.49</v>
      </c>
      <c r="I654" s="39"/>
      <c r="J654" s="33">
        <f>Source!AT346</f>
        <v>79</v>
      </c>
      <c r="K654" s="37">
        <f>SUM(T648:T657)</f>
        <v>3994.12</v>
      </c>
      <c r="L654" s="38"/>
    </row>
    <row r="655" spans="1:26" ht="14" x14ac:dyDescent="0.45">
      <c r="A655" s="52"/>
      <c r="B655" s="53"/>
      <c r="C655" s="53" t="s">
        <v>1259</v>
      </c>
      <c r="D655" s="34" t="s">
        <v>1258</v>
      </c>
      <c r="E655" s="10">
        <f>Source!CA346</f>
        <v>50</v>
      </c>
      <c r="F655" s="56"/>
      <c r="G655" s="36"/>
      <c r="H655" s="37">
        <f>SUM(U648:U657)</f>
        <v>88.92</v>
      </c>
      <c r="I655" s="39"/>
      <c r="J655" s="33">
        <f>Source!AU346</f>
        <v>50</v>
      </c>
      <c r="K655" s="37">
        <f>SUM(V648:V657)</f>
        <v>2527.9299999999998</v>
      </c>
      <c r="L655" s="38"/>
    </row>
    <row r="656" spans="1:26" ht="14" x14ac:dyDescent="0.45">
      <c r="A656" s="52"/>
      <c r="B656" s="53"/>
      <c r="C656" s="53" t="s">
        <v>1260</v>
      </c>
      <c r="D656" s="34" t="s">
        <v>1261</v>
      </c>
      <c r="E656" s="10">
        <f>Source!AQ346</f>
        <v>73.8</v>
      </c>
      <c r="F656" s="35"/>
      <c r="G656" s="36" t="str">
        <f>Source!DI346</f>
        <v/>
      </c>
      <c r="H656" s="37"/>
      <c r="I656" s="36"/>
      <c r="J656" s="36"/>
      <c r="K656" s="37"/>
      <c r="L656" s="40">
        <f>Source!U346</f>
        <v>17.712</v>
      </c>
    </row>
    <row r="657" spans="1:26" ht="14" x14ac:dyDescent="0.45">
      <c r="A657" s="54" t="str">
        <f>Source!E347</f>
        <v>56,1</v>
      </c>
      <c r="B657" s="55" t="str">
        <f>Source!F347</f>
        <v>101-3171</v>
      </c>
      <c r="C657" s="55" t="str">
        <f>Source!G347</f>
        <v>Шпатлевка Ветонит LR</v>
      </c>
      <c r="D657" s="42" t="str">
        <f>Source!H347</f>
        <v>т</v>
      </c>
      <c r="E657" s="43">
        <f>Source!I347</f>
        <v>0.23039999999999999</v>
      </c>
      <c r="F657" s="44">
        <f>Source!AL347+Source!AM347+Source!AO347</f>
        <v>8245.61</v>
      </c>
      <c r="G657" s="45" t="s">
        <v>3</v>
      </c>
      <c r="H657" s="46">
        <f>ROUND(Source!AC347*Source!I347, 2)+ROUND(Source!AD347*Source!I347, 2)+ROUND(Source!AF347*Source!I347, 2)</f>
        <v>1899.79</v>
      </c>
      <c r="I657" s="47"/>
      <c r="J657" s="47">
        <f>IF(Source!BC347&lt;&gt; 0, Source!BC347, 1)</f>
        <v>4.1500000000000004</v>
      </c>
      <c r="K657" s="46">
        <f>Source!O347</f>
        <v>7884.12</v>
      </c>
      <c r="L657" s="48"/>
      <c r="S657">
        <f>ROUND((Source!FX347/100)*((ROUND(Source!AF347*Source!I347, 2)+ROUND(Source!AE347*Source!I347, 2))), 2)</f>
        <v>0</v>
      </c>
      <c r="T657">
        <f>Source!X347</f>
        <v>0</v>
      </c>
      <c r="U657">
        <f>ROUND((Source!FY347/100)*((ROUND(Source!AF347*Source!I347, 2)+ROUND(Source!AE347*Source!I347, 2))), 2)</f>
        <v>0</v>
      </c>
      <c r="V657">
        <f>Source!Y347</f>
        <v>0</v>
      </c>
      <c r="W657">
        <f>IF(Source!BI347&lt;=1,H657, 0)</f>
        <v>1899.79</v>
      </c>
      <c r="X657">
        <f>IF(Source!BI347=2,H657, 0)</f>
        <v>0</v>
      </c>
      <c r="Y657">
        <f>IF(Source!BI347=3,H657, 0)</f>
        <v>0</v>
      </c>
      <c r="Z657">
        <f>IF(Source!BI347=4,H657, 0)</f>
        <v>0</v>
      </c>
    </row>
    <row r="658" spans="1:26" ht="13.7" x14ac:dyDescent="0.4">
      <c r="G658" s="62">
        <f>H650+H651+H653+H654+H655+SUM(H657:H657)</f>
        <v>2337.3000000000002</v>
      </c>
      <c r="H658" s="62"/>
      <c r="J658" s="62">
        <f>K650+K651+K653+K654+K655+SUM(K657:K657)</f>
        <v>19638.82</v>
      </c>
      <c r="K658" s="62"/>
      <c r="L658" s="49">
        <f>Source!U346</f>
        <v>17.712</v>
      </c>
      <c r="O658" s="27">
        <f>G658</f>
        <v>2337.3000000000002</v>
      </c>
      <c r="P658" s="27">
        <f>J658</f>
        <v>19638.82</v>
      </c>
      <c r="Q658" s="27">
        <f>L658</f>
        <v>17.712</v>
      </c>
      <c r="W658">
        <f>IF(Source!BI346&lt;=1,H650+H651+H653+H654+H655, 0)</f>
        <v>437.51000000000005</v>
      </c>
      <c r="X658">
        <f>IF(Source!BI346=2,H650+H651+H653+H654+H655, 0)</f>
        <v>0</v>
      </c>
      <c r="Y658">
        <f>IF(Source!BI346=3,H650+H651+H653+H654+H655, 0)</f>
        <v>0</v>
      </c>
      <c r="Z658">
        <f>IF(Source!BI346=4,H650+H651+H653+H654+H655, 0)</f>
        <v>0</v>
      </c>
    </row>
    <row r="659" spans="1:26" ht="70" x14ac:dyDescent="0.45">
      <c r="A659" s="52" t="str">
        <f>Source!E348</f>
        <v>57</v>
      </c>
      <c r="B659" s="53" t="s">
        <v>1270</v>
      </c>
      <c r="C659" s="53" t="str">
        <f>Source!G348</f>
        <v>Окраска водно-дисперсионными акриловыми составами улучшенная по сборным конструкциям стен, подготовленным под окраску</v>
      </c>
      <c r="D659" s="34" t="str">
        <f>Source!H348</f>
        <v>100 м2 окрашиваемой поверхности</v>
      </c>
      <c r="E659" s="10">
        <f>Source!I348</f>
        <v>3.726</v>
      </c>
      <c r="F659" s="35">
        <f>Source!AL348+Source!AM348+Source!AO348</f>
        <v>863.6</v>
      </c>
      <c r="G659" s="36"/>
      <c r="H659" s="37"/>
      <c r="I659" s="36" t="str">
        <f>Source!BO348</f>
        <v>15-04-007-3</v>
      </c>
      <c r="J659" s="36"/>
      <c r="K659" s="37"/>
      <c r="L659" s="38"/>
      <c r="S659">
        <f>ROUND((Source!FX348/100)*((ROUND(Source!AF348*Source!I348, 2)+ROUND(Source!AE348*Source!I348, 2))), 2)</f>
        <v>1174.77</v>
      </c>
      <c r="T659">
        <f>Source!X348</f>
        <v>33575.269999999997</v>
      </c>
      <c r="U659">
        <f>ROUND((Source!FY348/100)*((ROUND(Source!AF348*Source!I348, 2)+ROUND(Source!AE348*Source!I348, 2))), 2)</f>
        <v>581.16999999999996</v>
      </c>
      <c r="V659">
        <f>Source!Y348</f>
        <v>16610.919999999998</v>
      </c>
    </row>
    <row r="660" spans="1:26" ht="14" x14ac:dyDescent="0.45">
      <c r="A660" s="52"/>
      <c r="B660" s="53"/>
      <c r="C660" s="53" t="s">
        <v>1255</v>
      </c>
      <c r="D660" s="34"/>
      <c r="E660" s="10"/>
      <c r="F660" s="35">
        <f>Source!AO348</f>
        <v>289.99</v>
      </c>
      <c r="G660" s="36" t="str">
        <f>Source!DG348</f>
        <v>)*1,15</v>
      </c>
      <c r="H660" s="37">
        <f>ROUND(Source!AF348*Source!I348, 2)</f>
        <v>1242.58</v>
      </c>
      <c r="I660" s="36"/>
      <c r="J660" s="36">
        <f>IF(Source!BA348&lt;&gt; 0, Source!BA348, 1)</f>
        <v>28.43</v>
      </c>
      <c r="K660" s="37">
        <f>Source!S348</f>
        <v>35326.5</v>
      </c>
      <c r="L660" s="38"/>
      <c r="R660">
        <f>H660</f>
        <v>1242.58</v>
      </c>
    </row>
    <row r="661" spans="1:26" ht="14" x14ac:dyDescent="0.45">
      <c r="A661" s="52"/>
      <c r="B661" s="53"/>
      <c r="C661" s="53" t="s">
        <v>169</v>
      </c>
      <c r="D661" s="34"/>
      <c r="E661" s="10"/>
      <c r="F661" s="35">
        <f>Source!AM348</f>
        <v>8.99</v>
      </c>
      <c r="G661" s="36" t="str">
        <f>Source!DE348</f>
        <v>)*1,25</v>
      </c>
      <c r="H661" s="37">
        <f>ROUND(Source!AD348*Source!I348, 2)</f>
        <v>41.87</v>
      </c>
      <c r="I661" s="36"/>
      <c r="J661" s="36">
        <f>IF(Source!BB348&lt;&gt; 0, Source!BB348, 1)</f>
        <v>9.8800000000000008</v>
      </c>
      <c r="K661" s="37">
        <f>Source!Q348</f>
        <v>413.68</v>
      </c>
      <c r="L661" s="38"/>
    </row>
    <row r="662" spans="1:26" ht="14" x14ac:dyDescent="0.45">
      <c r="A662" s="52"/>
      <c r="B662" s="53"/>
      <c r="C662" s="53" t="s">
        <v>1264</v>
      </c>
      <c r="D662" s="34"/>
      <c r="E662" s="10"/>
      <c r="F662" s="35">
        <f>Source!AN348</f>
        <v>0.12</v>
      </c>
      <c r="G662" s="36" t="str">
        <f>Source!DF348</f>
        <v>)*1,25</v>
      </c>
      <c r="H662" s="51">
        <f>ROUND(Source!AE348*Source!I348, 2)</f>
        <v>0.56000000000000005</v>
      </c>
      <c r="I662" s="36"/>
      <c r="J662" s="36">
        <f>IF(Source!BS348&lt;&gt; 0, Source!BS348, 1)</f>
        <v>28.43</v>
      </c>
      <c r="K662" s="51">
        <f>Source!R348</f>
        <v>15.89</v>
      </c>
      <c r="L662" s="38"/>
      <c r="R662">
        <f>H662</f>
        <v>0.56000000000000005</v>
      </c>
    </row>
    <row r="663" spans="1:26" ht="14" x14ac:dyDescent="0.45">
      <c r="A663" s="52"/>
      <c r="B663" s="53"/>
      <c r="C663" s="53" t="s">
        <v>1256</v>
      </c>
      <c r="D663" s="34"/>
      <c r="E663" s="10"/>
      <c r="F663" s="35">
        <f>Source!AL348</f>
        <v>564.62</v>
      </c>
      <c r="G663" s="36" t="str">
        <f>Source!DD348</f>
        <v/>
      </c>
      <c r="H663" s="37">
        <f>ROUND(Source!AC348*Source!I348, 2)</f>
        <v>2103.77</v>
      </c>
      <c r="I663" s="36"/>
      <c r="J663" s="36">
        <f>IF(Source!BC348&lt;&gt; 0, Source!BC348, 1)</f>
        <v>6.84</v>
      </c>
      <c r="K663" s="37">
        <f>Source!P348</f>
        <v>14389.81</v>
      </c>
      <c r="L663" s="38"/>
    </row>
    <row r="664" spans="1:26" ht="14" x14ac:dyDescent="0.45">
      <c r="A664" s="52"/>
      <c r="B664" s="53"/>
      <c r="C664" s="53" t="s">
        <v>1257</v>
      </c>
      <c r="D664" s="34" t="s">
        <v>1258</v>
      </c>
      <c r="E664" s="10">
        <f>Source!BZ348</f>
        <v>105</v>
      </c>
      <c r="F664" s="58" t="str">
        <f>CONCATENATE(" )", Source!DL348, Source!FT348, "=", Source!FX348)</f>
        <v xml:space="preserve"> )*0,9=94,5</v>
      </c>
      <c r="G664" s="59"/>
      <c r="H664" s="37">
        <f>SUM(S659:S666)</f>
        <v>1174.77</v>
      </c>
      <c r="I664" s="39"/>
      <c r="J664" s="33">
        <f>Source!AT348</f>
        <v>95</v>
      </c>
      <c r="K664" s="37">
        <f>SUM(T659:T666)</f>
        <v>33575.269999999997</v>
      </c>
      <c r="L664" s="38"/>
    </row>
    <row r="665" spans="1:26" ht="14" x14ac:dyDescent="0.45">
      <c r="A665" s="52"/>
      <c r="B665" s="53"/>
      <c r="C665" s="53" t="s">
        <v>1259</v>
      </c>
      <c r="D665" s="34" t="s">
        <v>1258</v>
      </c>
      <c r="E665" s="10">
        <f>Source!CA348</f>
        <v>55</v>
      </c>
      <c r="F665" s="58" t="str">
        <f>CONCATENATE(" )", Source!DM348, Source!FU348, "=", Source!FY348)</f>
        <v xml:space="preserve"> )*0,85=46,75</v>
      </c>
      <c r="G665" s="59"/>
      <c r="H665" s="37">
        <f>SUM(U659:U666)</f>
        <v>581.16999999999996</v>
      </c>
      <c r="I665" s="39"/>
      <c r="J665" s="33">
        <f>Source!AU348</f>
        <v>47</v>
      </c>
      <c r="K665" s="37">
        <f>SUM(V659:V666)</f>
        <v>16610.919999999998</v>
      </c>
      <c r="L665" s="38"/>
    </row>
    <row r="666" spans="1:26" ht="14" x14ac:dyDescent="0.45">
      <c r="A666" s="54"/>
      <c r="B666" s="55"/>
      <c r="C666" s="55" t="s">
        <v>1260</v>
      </c>
      <c r="D666" s="42" t="s">
        <v>1261</v>
      </c>
      <c r="E666" s="43">
        <f>Source!AQ348</f>
        <v>32.729999999999997</v>
      </c>
      <c r="F666" s="44"/>
      <c r="G666" s="47" t="str">
        <f>Source!DI348</f>
        <v>)*1,15</v>
      </c>
      <c r="H666" s="46"/>
      <c r="I666" s="47"/>
      <c r="J666" s="47"/>
      <c r="K666" s="46"/>
      <c r="L666" s="50">
        <f>Source!U348</f>
        <v>140.24477699999997</v>
      </c>
    </row>
    <row r="667" spans="1:26" ht="13.7" x14ac:dyDescent="0.4">
      <c r="G667" s="62">
        <f>H660+H661+H663+H664+H665</f>
        <v>5144.16</v>
      </c>
      <c r="H667" s="62"/>
      <c r="J667" s="62">
        <f>K660+K661+K663+K664+K665</f>
        <v>100316.18</v>
      </c>
      <c r="K667" s="62"/>
      <c r="L667" s="49">
        <f>Source!U348</f>
        <v>140.24477699999997</v>
      </c>
      <c r="O667" s="27">
        <f>G667</f>
        <v>5144.16</v>
      </c>
      <c r="P667" s="27">
        <f>J667</f>
        <v>100316.18</v>
      </c>
      <c r="Q667" s="27">
        <f>L667</f>
        <v>140.24477699999997</v>
      </c>
      <c r="W667">
        <f>IF(Source!BI348&lt;=1,H660+H661+H663+H664+H665, 0)</f>
        <v>5144.16</v>
      </c>
      <c r="X667">
        <f>IF(Source!BI348=2,H660+H661+H663+H664+H665, 0)</f>
        <v>0</v>
      </c>
      <c r="Y667">
        <f>IF(Source!BI348=3,H660+H661+H663+H664+H665, 0)</f>
        <v>0</v>
      </c>
      <c r="Z667">
        <f>IF(Source!BI348=4,H660+H661+H663+H664+H665, 0)</f>
        <v>0</v>
      </c>
    </row>
    <row r="668" spans="1:26" ht="68.349999999999994" x14ac:dyDescent="0.45">
      <c r="A668" s="52" t="str">
        <f>Source!E349</f>
        <v>58</v>
      </c>
      <c r="B668" s="53" t="s">
        <v>1271</v>
      </c>
      <c r="C668" s="53" t="str">
        <f>Source!G349</f>
        <v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v>
      </c>
      <c r="D668" s="34" t="str">
        <f>Source!H349</f>
        <v>100 м2 поверхности облицовки</v>
      </c>
      <c r="E668" s="10">
        <f>Source!I349</f>
        <v>0.59250000000000003</v>
      </c>
      <c r="F668" s="35">
        <f>Source!AL349+Source!AM349+Source!AO349</f>
        <v>10008.869999999999</v>
      </c>
      <c r="G668" s="36"/>
      <c r="H668" s="37"/>
      <c r="I668" s="36" t="str">
        <f>Source!BO349</f>
        <v>15-01-019-1</v>
      </c>
      <c r="J668" s="36"/>
      <c r="K668" s="37"/>
      <c r="L668" s="38"/>
      <c r="S668">
        <f>ROUND((Source!FX349/100)*((ROUND(Source!AF349*Source!I349, 2)+ROUND(Source!AE349*Source!I349, 2))), 2)</f>
        <v>1355.72</v>
      </c>
      <c r="T668">
        <f>Source!X349</f>
        <v>38746.879999999997</v>
      </c>
      <c r="U668">
        <f>ROUND((Source!FY349/100)*((ROUND(Source!AF349*Source!I349, 2)+ROUND(Source!AE349*Source!I349, 2))), 2)</f>
        <v>670.68</v>
      </c>
      <c r="V668">
        <f>Source!Y349</f>
        <v>19169.509999999998</v>
      </c>
    </row>
    <row r="669" spans="1:26" x14ac:dyDescent="0.4">
      <c r="C669" s="26" t="str">
        <f>"Объем: "&amp;Source!I349&amp;"=(59,25)/"&amp;"100"</f>
        <v>Объем: 0,5925=(59,25)/100</v>
      </c>
    </row>
    <row r="670" spans="1:26" ht="14" x14ac:dyDescent="0.45">
      <c r="A670" s="52"/>
      <c r="B670" s="53"/>
      <c r="C670" s="53" t="s">
        <v>1255</v>
      </c>
      <c r="D670" s="34"/>
      <c r="E670" s="10"/>
      <c r="F670" s="35">
        <f>Source!AO349</f>
        <v>2093.04</v>
      </c>
      <c r="G670" s="36" t="str">
        <f>Source!DG349</f>
        <v>)*1,15</v>
      </c>
      <c r="H670" s="37">
        <f>ROUND(Source!AF349*Source!I349, 2)</f>
        <v>1426.15</v>
      </c>
      <c r="I670" s="36"/>
      <c r="J670" s="36">
        <f>IF(Source!BA349&lt;&gt; 0, Source!BA349, 1)</f>
        <v>28.43</v>
      </c>
      <c r="K670" s="37">
        <f>Source!S349</f>
        <v>40545.31</v>
      </c>
      <c r="L670" s="38"/>
      <c r="R670">
        <f>H670</f>
        <v>1426.15</v>
      </c>
    </row>
    <row r="671" spans="1:26" ht="14" x14ac:dyDescent="0.45">
      <c r="A671" s="52"/>
      <c r="B671" s="53"/>
      <c r="C671" s="53" t="s">
        <v>169</v>
      </c>
      <c r="D671" s="34"/>
      <c r="E671" s="10"/>
      <c r="F671" s="35">
        <f>Source!AM349</f>
        <v>30.32</v>
      </c>
      <c r="G671" s="36" t="str">
        <f>Source!DE349</f>
        <v>)*1,25</v>
      </c>
      <c r="H671" s="37">
        <f>ROUND(Source!AD349*Source!I349, 2)</f>
        <v>22.46</v>
      </c>
      <c r="I671" s="36"/>
      <c r="J671" s="36">
        <f>IF(Source!BB349&lt;&gt; 0, Source!BB349, 1)</f>
        <v>11.98</v>
      </c>
      <c r="K671" s="37">
        <f>Source!Q349</f>
        <v>269.02</v>
      </c>
      <c r="L671" s="38"/>
    </row>
    <row r="672" spans="1:26" ht="14" x14ac:dyDescent="0.45">
      <c r="A672" s="52"/>
      <c r="B672" s="53"/>
      <c r="C672" s="53" t="s">
        <v>1264</v>
      </c>
      <c r="D672" s="34"/>
      <c r="E672" s="10"/>
      <c r="F672" s="35">
        <f>Source!AN349</f>
        <v>11.44</v>
      </c>
      <c r="G672" s="36" t="str">
        <f>Source!DF349</f>
        <v>)*1,25</v>
      </c>
      <c r="H672" s="51">
        <f>ROUND(Source!AE349*Source!I349, 2)</f>
        <v>8.4700000000000006</v>
      </c>
      <c r="I672" s="36"/>
      <c r="J672" s="36">
        <f>IF(Source!BS349&lt;&gt; 0, Source!BS349, 1)</f>
        <v>28.43</v>
      </c>
      <c r="K672" s="51">
        <f>Source!R349</f>
        <v>240.88</v>
      </c>
      <c r="L672" s="38"/>
      <c r="R672">
        <f>H672</f>
        <v>8.4700000000000006</v>
      </c>
    </row>
    <row r="673" spans="1:26" ht="14" x14ac:dyDescent="0.45">
      <c r="A673" s="52"/>
      <c r="B673" s="53"/>
      <c r="C673" s="53" t="s">
        <v>1256</v>
      </c>
      <c r="D673" s="34"/>
      <c r="E673" s="10"/>
      <c r="F673" s="35">
        <f>Source!AL349</f>
        <v>7885.51</v>
      </c>
      <c r="G673" s="36" t="str">
        <f>Source!DD349</f>
        <v/>
      </c>
      <c r="H673" s="37">
        <f>ROUND(Source!AC349*Source!I349, 2)</f>
        <v>4672.16</v>
      </c>
      <c r="I673" s="36"/>
      <c r="J673" s="36">
        <f>IF(Source!BC349&lt;&gt; 0, Source!BC349, 1)</f>
        <v>4.88</v>
      </c>
      <c r="K673" s="37">
        <f>Source!P349</f>
        <v>22800.16</v>
      </c>
      <c r="L673" s="38"/>
    </row>
    <row r="674" spans="1:26" ht="14" x14ac:dyDescent="0.45">
      <c r="A674" s="52"/>
      <c r="B674" s="53"/>
      <c r="C674" s="53" t="s">
        <v>1257</v>
      </c>
      <c r="D674" s="34" t="s">
        <v>1258</v>
      </c>
      <c r="E674" s="10">
        <f>Source!BZ349</f>
        <v>105</v>
      </c>
      <c r="F674" s="58" t="str">
        <f>CONCATENATE(" )", Source!DL349, Source!FT349, "=", Source!FX349)</f>
        <v xml:space="preserve"> )*0,9=94,5</v>
      </c>
      <c r="G674" s="59"/>
      <c r="H674" s="37">
        <f>SUM(S668:S676)</f>
        <v>1355.72</v>
      </c>
      <c r="I674" s="39"/>
      <c r="J674" s="33">
        <f>Source!AT349</f>
        <v>95</v>
      </c>
      <c r="K674" s="37">
        <f>SUM(T668:T676)</f>
        <v>38746.879999999997</v>
      </c>
      <c r="L674" s="38"/>
    </row>
    <row r="675" spans="1:26" ht="14" x14ac:dyDescent="0.45">
      <c r="A675" s="52"/>
      <c r="B675" s="53"/>
      <c r="C675" s="53" t="s">
        <v>1259</v>
      </c>
      <c r="D675" s="34" t="s">
        <v>1258</v>
      </c>
      <c r="E675" s="10">
        <f>Source!CA349</f>
        <v>55</v>
      </c>
      <c r="F675" s="58" t="str">
        <f>CONCATENATE(" )", Source!DM349, Source!FU349, "=", Source!FY349)</f>
        <v xml:space="preserve"> )*0,85=46,75</v>
      </c>
      <c r="G675" s="59"/>
      <c r="H675" s="37">
        <f>SUM(U668:U676)</f>
        <v>670.68</v>
      </c>
      <c r="I675" s="39"/>
      <c r="J675" s="33">
        <f>Source!AU349</f>
        <v>47</v>
      </c>
      <c r="K675" s="37">
        <f>SUM(V668:V676)</f>
        <v>19169.509999999998</v>
      </c>
      <c r="L675" s="38"/>
    </row>
    <row r="676" spans="1:26" ht="14" x14ac:dyDescent="0.45">
      <c r="A676" s="54"/>
      <c r="B676" s="55"/>
      <c r="C676" s="55" t="s">
        <v>1260</v>
      </c>
      <c r="D676" s="42" t="s">
        <v>1261</v>
      </c>
      <c r="E676" s="43">
        <f>Source!AQ349</f>
        <v>228</v>
      </c>
      <c r="F676" s="44"/>
      <c r="G676" s="47" t="str">
        <f>Source!DI349</f>
        <v>)*1,15</v>
      </c>
      <c r="H676" s="46"/>
      <c r="I676" s="47"/>
      <c r="J676" s="47"/>
      <c r="K676" s="46"/>
      <c r="L676" s="50">
        <f>Source!U349</f>
        <v>155.3535</v>
      </c>
    </row>
    <row r="677" spans="1:26" ht="13.7" x14ac:dyDescent="0.4">
      <c r="G677" s="62">
        <f>H670+H671+H673+H674+H675</f>
        <v>8147.170000000001</v>
      </c>
      <c r="H677" s="62"/>
      <c r="J677" s="62">
        <f>K670+K671+K673+K674+K675</f>
        <v>121530.87999999999</v>
      </c>
      <c r="K677" s="62"/>
      <c r="L677" s="49">
        <f>Source!U349</f>
        <v>155.3535</v>
      </c>
      <c r="O677" s="27">
        <f>G677</f>
        <v>8147.170000000001</v>
      </c>
      <c r="P677" s="27">
        <f>J677</f>
        <v>121530.87999999999</v>
      </c>
      <c r="Q677" s="27">
        <f>L677</f>
        <v>155.3535</v>
      </c>
      <c r="W677">
        <f>IF(Source!BI349&lt;=1,H670+H671+H673+H674+H675, 0)</f>
        <v>8147.170000000001</v>
      </c>
      <c r="X677">
        <f>IF(Source!BI349=2,H670+H671+H673+H674+H675, 0)</f>
        <v>0</v>
      </c>
      <c r="Y677">
        <f>IF(Source!BI349=3,H670+H671+H673+H674+H675, 0)</f>
        <v>0</v>
      </c>
      <c r="Z677">
        <f>IF(Source!BI349=4,H670+H671+H673+H674+H675, 0)</f>
        <v>0</v>
      </c>
    </row>
    <row r="678" spans="1:26" ht="70" x14ac:dyDescent="0.45">
      <c r="A678" s="52" t="str">
        <f>Source!E350</f>
        <v>59</v>
      </c>
      <c r="B678" s="53" t="s">
        <v>1272</v>
      </c>
      <c r="C678" s="53" t="str">
        <f>Source!G350</f>
        <v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глухих // короб для скрытия труб</v>
      </c>
      <c r="D678" s="34" t="str">
        <f>Source!H350</f>
        <v>100 м2 перегородок (за вычетом проемов)</v>
      </c>
      <c r="E678" s="10">
        <f>Source!I350</f>
        <v>1.4999999999999999E-2</v>
      </c>
      <c r="F678" s="35">
        <f>Source!AL350+Source!AM350+Source!AO350</f>
        <v>8390.77</v>
      </c>
      <c r="G678" s="36"/>
      <c r="H678" s="37"/>
      <c r="I678" s="36" t="str">
        <f>Source!BO350</f>
        <v>10-05-001-1</v>
      </c>
      <c r="J678" s="36"/>
      <c r="K678" s="37"/>
      <c r="L678" s="38"/>
      <c r="S678">
        <f>ROUND((Source!FX350/100)*((ROUND(Source!AF350*Source!I350, 2)+ROUND(Source!AE350*Source!I350, 2))), 2)</f>
        <v>16.28</v>
      </c>
      <c r="T678">
        <f>Source!X350</f>
        <v>462.06</v>
      </c>
      <c r="U678">
        <f>ROUND((Source!FY350/100)*((ROUND(Source!AF350*Source!I350, 2)+ROUND(Source!AE350*Source!I350, 2))), 2)</f>
        <v>8.2100000000000009</v>
      </c>
      <c r="V678">
        <f>Source!Y350</f>
        <v>235.39</v>
      </c>
    </row>
    <row r="679" spans="1:26" x14ac:dyDescent="0.4">
      <c r="C679" s="26" t="str">
        <f>"Объем: "&amp;Source!I350&amp;"=(1,5)/"&amp;"100"</f>
        <v>Объем: 0,015=(1,5)/100</v>
      </c>
    </row>
    <row r="680" spans="1:26" ht="14" x14ac:dyDescent="0.45">
      <c r="A680" s="52"/>
      <c r="B680" s="53"/>
      <c r="C680" s="53" t="s">
        <v>1255</v>
      </c>
      <c r="D680" s="34"/>
      <c r="E680" s="10"/>
      <c r="F680" s="35">
        <f>Source!AO350</f>
        <v>888.86</v>
      </c>
      <c r="G680" s="36" t="str">
        <f>Source!DG350</f>
        <v>)*1,15</v>
      </c>
      <c r="H680" s="37">
        <f>ROUND(Source!AF350*Source!I350, 2)</f>
        <v>15.33</v>
      </c>
      <c r="I680" s="36"/>
      <c r="J680" s="36">
        <f>IF(Source!BA350&lt;&gt; 0, Source!BA350, 1)</f>
        <v>28.43</v>
      </c>
      <c r="K680" s="37">
        <f>Source!S350</f>
        <v>435.91</v>
      </c>
      <c r="L680" s="38"/>
      <c r="R680">
        <f>H680</f>
        <v>15.33</v>
      </c>
    </row>
    <row r="681" spans="1:26" ht="14" x14ac:dyDescent="0.45">
      <c r="A681" s="52"/>
      <c r="B681" s="53"/>
      <c r="C681" s="53" t="s">
        <v>169</v>
      </c>
      <c r="D681" s="34"/>
      <c r="E681" s="10"/>
      <c r="F681" s="35">
        <f>Source!AM350</f>
        <v>28.76</v>
      </c>
      <c r="G681" s="36" t="str">
        <f>Source!DE350</f>
        <v>)*1,25</v>
      </c>
      <c r="H681" s="37">
        <f>ROUND(Source!AD350*Source!I350, 2)</f>
        <v>0.54</v>
      </c>
      <c r="I681" s="36"/>
      <c r="J681" s="36">
        <f>IF(Source!BB350&lt;&gt; 0, Source!BB350, 1)</f>
        <v>5.55</v>
      </c>
      <c r="K681" s="37">
        <f>Source!Q350</f>
        <v>2.99</v>
      </c>
      <c r="L681" s="38"/>
    </row>
    <row r="682" spans="1:26" ht="14" x14ac:dyDescent="0.45">
      <c r="A682" s="52"/>
      <c r="B682" s="53"/>
      <c r="C682" s="53" t="s">
        <v>1256</v>
      </c>
      <c r="D682" s="34"/>
      <c r="E682" s="10"/>
      <c r="F682" s="35">
        <f>Source!AL350</f>
        <v>7473.15</v>
      </c>
      <c r="G682" s="36" t="str">
        <f>Source!DD350</f>
        <v/>
      </c>
      <c r="H682" s="37">
        <f>ROUND(Source!AC350*Source!I350, 2)</f>
        <v>112.1</v>
      </c>
      <c r="I682" s="36"/>
      <c r="J682" s="36">
        <f>IF(Source!BC350&lt;&gt; 0, Source!BC350, 1)</f>
        <v>5.29</v>
      </c>
      <c r="K682" s="37">
        <f>Source!P350</f>
        <v>592.99</v>
      </c>
      <c r="L682" s="38"/>
    </row>
    <row r="683" spans="1:26" ht="14" x14ac:dyDescent="0.45">
      <c r="A683" s="52"/>
      <c r="B683" s="53"/>
      <c r="C683" s="53" t="s">
        <v>1257</v>
      </c>
      <c r="D683" s="34" t="s">
        <v>1258</v>
      </c>
      <c r="E683" s="10">
        <f>Source!BZ350</f>
        <v>118</v>
      </c>
      <c r="F683" s="58" t="str">
        <f>CONCATENATE(" )", Source!DL350, Source!FT350, "=", Source!FX350)</f>
        <v xml:space="preserve"> )*0,9=106,2</v>
      </c>
      <c r="G683" s="59"/>
      <c r="H683" s="37">
        <f>SUM(S678:S685)</f>
        <v>16.28</v>
      </c>
      <c r="I683" s="39"/>
      <c r="J683" s="33">
        <f>Source!AT350</f>
        <v>106</v>
      </c>
      <c r="K683" s="37">
        <f>SUM(T678:T685)</f>
        <v>462.06</v>
      </c>
      <c r="L683" s="38"/>
    </row>
    <row r="684" spans="1:26" ht="14" x14ac:dyDescent="0.45">
      <c r="A684" s="52"/>
      <c r="B684" s="53"/>
      <c r="C684" s="53" t="s">
        <v>1259</v>
      </c>
      <c r="D684" s="34" t="s">
        <v>1258</v>
      </c>
      <c r="E684" s="10">
        <f>Source!CA350</f>
        <v>63</v>
      </c>
      <c r="F684" s="58" t="str">
        <f>CONCATENATE(" )", Source!DM350, Source!FU350, "=", Source!FY350)</f>
        <v xml:space="preserve"> )*0,85=53,55</v>
      </c>
      <c r="G684" s="59"/>
      <c r="H684" s="37">
        <f>SUM(U678:U685)</f>
        <v>8.2100000000000009</v>
      </c>
      <c r="I684" s="39"/>
      <c r="J684" s="33">
        <f>Source!AU350</f>
        <v>54</v>
      </c>
      <c r="K684" s="37">
        <f>SUM(V678:V685)</f>
        <v>235.39</v>
      </c>
      <c r="L684" s="38"/>
    </row>
    <row r="685" spans="1:26" ht="14" x14ac:dyDescent="0.45">
      <c r="A685" s="54"/>
      <c r="B685" s="55"/>
      <c r="C685" s="55" t="s">
        <v>1260</v>
      </c>
      <c r="D685" s="42" t="s">
        <v>1261</v>
      </c>
      <c r="E685" s="43">
        <f>Source!AQ350</f>
        <v>98</v>
      </c>
      <c r="F685" s="44"/>
      <c r="G685" s="47" t="str">
        <f>Source!DI350</f>
        <v>)*1,15</v>
      </c>
      <c r="H685" s="46"/>
      <c r="I685" s="47"/>
      <c r="J685" s="47"/>
      <c r="K685" s="46"/>
      <c r="L685" s="50">
        <f>Source!U350</f>
        <v>1.6904999999999997</v>
      </c>
    </row>
    <row r="686" spans="1:26" ht="13.7" x14ac:dyDescent="0.4">
      <c r="G686" s="62">
        <f>H680+H681+H682+H683+H684</f>
        <v>152.46</v>
      </c>
      <c r="H686" s="62"/>
      <c r="J686" s="62">
        <f>K680+K681+K682+K683+K684</f>
        <v>1729.3400000000001</v>
      </c>
      <c r="K686" s="62"/>
      <c r="L686" s="49">
        <f>Source!U350</f>
        <v>1.6904999999999997</v>
      </c>
      <c r="O686" s="27">
        <f>G686</f>
        <v>152.46</v>
      </c>
      <c r="P686" s="27">
        <f>J686</f>
        <v>1729.3400000000001</v>
      </c>
      <c r="Q686" s="27">
        <f>L686</f>
        <v>1.6904999999999997</v>
      </c>
      <c r="W686">
        <f>IF(Source!BI350&lt;=1,H680+H681+H682+H683+H684, 0)</f>
        <v>152.46</v>
      </c>
      <c r="X686">
        <f>IF(Source!BI350=2,H680+H681+H682+H683+H684, 0)</f>
        <v>0</v>
      </c>
      <c r="Y686">
        <f>IF(Source!BI350=3,H680+H681+H682+H683+H684, 0)</f>
        <v>0</v>
      </c>
      <c r="Z686">
        <f>IF(Source!BI350=4,H680+H681+H682+H683+H684, 0)</f>
        <v>0</v>
      </c>
    </row>
    <row r="688" spans="1:26" ht="13.7" x14ac:dyDescent="0.4">
      <c r="A688" s="61" t="str">
        <f>CONCATENATE("Итого по подразделу: ",IF(Source!G352&lt;&gt;"Новый подраздел", Source!G352, ""))</f>
        <v>Итого по подразделу: Перегородки</v>
      </c>
      <c r="B688" s="61"/>
      <c r="C688" s="61"/>
      <c r="D688" s="61"/>
      <c r="E688" s="61"/>
      <c r="F688" s="61"/>
      <c r="G688" s="60">
        <f>SUM(O571:O687)</f>
        <v>99794.950000000012</v>
      </c>
      <c r="H688" s="60"/>
      <c r="I688" s="32"/>
      <c r="J688" s="60">
        <f>SUM(P571:P687)</f>
        <v>1100451.94</v>
      </c>
      <c r="K688" s="60"/>
      <c r="L688" s="49">
        <f>SUM(Q571:Q687)</f>
        <v>1052.7269707</v>
      </c>
    </row>
    <row r="692" spans="1:26" ht="16.350000000000001" x14ac:dyDescent="0.5">
      <c r="A692" s="63" t="str">
        <f>CONCATENATE("Подраздел: ",IF(Source!G381&lt;&gt;"Новый подраздел", Source!G381, ""))</f>
        <v>Подраздел: Потолки</v>
      </c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</row>
    <row r="693" spans="1:26" ht="64.349999999999994" x14ac:dyDescent="0.45">
      <c r="A693" s="52" t="str">
        <f>Source!E385</f>
        <v>60</v>
      </c>
      <c r="B693" s="53" t="s">
        <v>1273</v>
      </c>
      <c r="C693" s="53" t="str">
        <f>Source!G385</f>
        <v>Монтаж каркасов подвесных потолков с подвесками и деталями крепления</v>
      </c>
      <c r="D693" s="34" t="str">
        <f>Source!H385</f>
        <v>1 т конструкций</v>
      </c>
      <c r="E693" s="10">
        <f>Source!I385</f>
        <v>0.64527500000000004</v>
      </c>
      <c r="F693" s="35">
        <f>Source!AL385+Source!AM385+Source!AO385</f>
        <v>1694.01</v>
      </c>
      <c r="G693" s="36"/>
      <c r="H693" s="37"/>
      <c r="I693" s="36" t="str">
        <f>Source!BO385</f>
        <v>09-03-047-1</v>
      </c>
      <c r="J693" s="36"/>
      <c r="K693" s="37"/>
      <c r="L693" s="38"/>
      <c r="S693">
        <f>ROUND((Source!FX385/100)*((ROUND(Source!AF385*Source!I385, 2)+ROUND(Source!AE385*Source!I385, 2))), 2)</f>
        <v>457.14</v>
      </c>
      <c r="T693">
        <f>Source!X385</f>
        <v>12996.47</v>
      </c>
      <c r="U693">
        <f>ROUND((Source!FY385/100)*((ROUND(Source!AF385*Source!I385, 2)+ROUND(Source!AE385*Source!I385, 2))), 2)</f>
        <v>407.76</v>
      </c>
      <c r="V693">
        <f>Source!Y385</f>
        <v>11552.42</v>
      </c>
    </row>
    <row r="694" spans="1:26" x14ac:dyDescent="0.4">
      <c r="C694" s="26" t="str">
        <f>"Объем: "&amp;Source!I385&amp;"=2,5*"&amp;"258,11/"&amp;"1000"</f>
        <v>Объем: 0,645275=2,5*258,11/1000</v>
      </c>
    </row>
    <row r="695" spans="1:26" ht="14" x14ac:dyDescent="0.45">
      <c r="A695" s="52"/>
      <c r="B695" s="53"/>
      <c r="C695" s="53" t="s">
        <v>1255</v>
      </c>
      <c r="D695" s="34"/>
      <c r="E695" s="10"/>
      <c r="F695" s="35">
        <f>Source!AO385</f>
        <v>749.56</v>
      </c>
      <c r="G695" s="36" t="str">
        <f>Source!DG385</f>
        <v>)*1,15</v>
      </c>
      <c r="H695" s="37">
        <f>ROUND(Source!AF385*Source!I385, 2)</f>
        <v>556.22</v>
      </c>
      <c r="I695" s="36"/>
      <c r="J695" s="36">
        <f>IF(Source!BA385&lt;&gt; 0, Source!BA385, 1)</f>
        <v>28.43</v>
      </c>
      <c r="K695" s="37">
        <f>Source!S385</f>
        <v>15813.42</v>
      </c>
      <c r="L695" s="38"/>
      <c r="R695">
        <f>H695</f>
        <v>556.22</v>
      </c>
    </row>
    <row r="696" spans="1:26" ht="14" x14ac:dyDescent="0.45">
      <c r="A696" s="52"/>
      <c r="B696" s="53"/>
      <c r="C696" s="53" t="s">
        <v>169</v>
      </c>
      <c r="D696" s="34"/>
      <c r="E696" s="10"/>
      <c r="F696" s="35">
        <f>Source!AM385</f>
        <v>496.83</v>
      </c>
      <c r="G696" s="36" t="str">
        <f>Source!DE385</f>
        <v>)*1,25</v>
      </c>
      <c r="H696" s="37">
        <f>ROUND(Source!AD385*Source!I385, 2)</f>
        <v>400.74</v>
      </c>
      <c r="I696" s="36"/>
      <c r="J696" s="36">
        <f>IF(Source!BB385&lt;&gt; 0, Source!BB385, 1)</f>
        <v>7.97</v>
      </c>
      <c r="K696" s="37">
        <f>Source!Q385</f>
        <v>3193.9</v>
      </c>
      <c r="L696" s="38"/>
    </row>
    <row r="697" spans="1:26" ht="14" x14ac:dyDescent="0.45">
      <c r="A697" s="52"/>
      <c r="B697" s="53"/>
      <c r="C697" s="53" t="s">
        <v>1264</v>
      </c>
      <c r="D697" s="34"/>
      <c r="E697" s="10"/>
      <c r="F697" s="35">
        <f>Source!AN385</f>
        <v>10.1</v>
      </c>
      <c r="G697" s="36" t="str">
        <f>Source!DF385</f>
        <v>)*1,25</v>
      </c>
      <c r="H697" s="51">
        <f>ROUND(Source!AE385*Source!I385, 2)</f>
        <v>8.15</v>
      </c>
      <c r="I697" s="36"/>
      <c r="J697" s="36">
        <f>IF(Source!BS385&lt;&gt; 0, Source!BS385, 1)</f>
        <v>28.43</v>
      </c>
      <c r="K697" s="51">
        <f>Source!R385</f>
        <v>231.61</v>
      </c>
      <c r="L697" s="38"/>
      <c r="R697">
        <f>H697</f>
        <v>8.15</v>
      </c>
    </row>
    <row r="698" spans="1:26" ht="14" x14ac:dyDescent="0.45">
      <c r="A698" s="52"/>
      <c r="B698" s="53"/>
      <c r="C698" s="53" t="s">
        <v>1256</v>
      </c>
      <c r="D698" s="34"/>
      <c r="E698" s="10"/>
      <c r="F698" s="35">
        <f>Source!AL385</f>
        <v>447.62</v>
      </c>
      <c r="G698" s="36" t="str">
        <f>Source!DD385</f>
        <v/>
      </c>
      <c r="H698" s="37">
        <f>ROUND(Source!AC385*Source!I385, 2)</f>
        <v>288.83999999999997</v>
      </c>
      <c r="I698" s="36"/>
      <c r="J698" s="36">
        <f>IF(Source!BC385&lt;&gt; 0, Source!BC385, 1)</f>
        <v>8.5399999999999991</v>
      </c>
      <c r="K698" s="37">
        <f>Source!P385</f>
        <v>2466.6799999999998</v>
      </c>
      <c r="L698" s="38"/>
    </row>
    <row r="699" spans="1:26" ht="14" x14ac:dyDescent="0.45">
      <c r="A699" s="52"/>
      <c r="B699" s="53"/>
      <c r="C699" s="53" t="s">
        <v>1257</v>
      </c>
      <c r="D699" s="34" t="s">
        <v>1258</v>
      </c>
      <c r="E699" s="10">
        <f>Source!BZ385</f>
        <v>90</v>
      </c>
      <c r="F699" s="58" t="str">
        <f>CONCATENATE(" )", Source!DL385, Source!FT385, "=", Source!FX385)</f>
        <v xml:space="preserve"> )*0,9=81</v>
      </c>
      <c r="G699" s="59"/>
      <c r="H699" s="37">
        <f>SUM(S693:S702)</f>
        <v>457.14</v>
      </c>
      <c r="I699" s="39"/>
      <c r="J699" s="33">
        <f>Source!AT385</f>
        <v>81</v>
      </c>
      <c r="K699" s="37">
        <f>SUM(T693:T702)</f>
        <v>12996.47</v>
      </c>
      <c r="L699" s="38"/>
    </row>
    <row r="700" spans="1:26" ht="14" x14ac:dyDescent="0.45">
      <c r="A700" s="52"/>
      <c r="B700" s="53"/>
      <c r="C700" s="53" t="s">
        <v>1259</v>
      </c>
      <c r="D700" s="34" t="s">
        <v>1258</v>
      </c>
      <c r="E700" s="10">
        <f>Source!CA385</f>
        <v>85</v>
      </c>
      <c r="F700" s="58" t="str">
        <f>CONCATENATE(" )", Source!DM385, Source!FU385, "=", Source!FY385)</f>
        <v xml:space="preserve"> )*0,85=72,25</v>
      </c>
      <c r="G700" s="59"/>
      <c r="H700" s="37">
        <f>SUM(U693:U702)</f>
        <v>407.76</v>
      </c>
      <c r="I700" s="39"/>
      <c r="J700" s="33">
        <f>Source!AU385</f>
        <v>72</v>
      </c>
      <c r="K700" s="37">
        <f>SUM(V693:V702)</f>
        <v>11552.42</v>
      </c>
      <c r="L700" s="38"/>
    </row>
    <row r="701" spans="1:26" ht="14" x14ac:dyDescent="0.45">
      <c r="A701" s="52"/>
      <c r="B701" s="53"/>
      <c r="C701" s="53" t="s">
        <v>1260</v>
      </c>
      <c r="D701" s="34" t="s">
        <v>1261</v>
      </c>
      <c r="E701" s="10">
        <f>Source!AQ385</f>
        <v>75.56</v>
      </c>
      <c r="F701" s="35"/>
      <c r="G701" s="36" t="str">
        <f>Source!DI385</f>
        <v>)*1,15</v>
      </c>
      <c r="H701" s="37"/>
      <c r="I701" s="36"/>
      <c r="J701" s="36"/>
      <c r="K701" s="37"/>
      <c r="L701" s="40">
        <f>Source!U385</f>
        <v>56.070525849999996</v>
      </c>
    </row>
    <row r="702" spans="1:26" ht="27.35" x14ac:dyDescent="0.45">
      <c r="A702" s="54" t="str">
        <f>Source!E386</f>
        <v>60,1</v>
      </c>
      <c r="B702" s="55" t="str">
        <f>Source!F386</f>
        <v>201-0587</v>
      </c>
      <c r="C702" s="55" t="str">
        <f>Source!G386</f>
        <v>Каркасы подвесных потолков с подвесками и деталями крепления</v>
      </c>
      <c r="D702" s="42" t="str">
        <f>Source!H386</f>
        <v>т</v>
      </c>
      <c r="E702" s="43">
        <f>Source!I386</f>
        <v>0.64527500000000004</v>
      </c>
      <c r="F702" s="44">
        <f>Source!AL386+Source!AM386+Source!AO386</f>
        <v>6747</v>
      </c>
      <c r="G702" s="45" t="s">
        <v>3</v>
      </c>
      <c r="H702" s="46">
        <f>ROUND(Source!AC386*Source!I386, 2)+ROUND(Source!AD386*Source!I386, 2)+ROUND(Source!AF386*Source!I386, 2)</f>
        <v>4353.67</v>
      </c>
      <c r="I702" s="47"/>
      <c r="J702" s="47">
        <f>IF(Source!BC386&lt;&gt; 0, Source!BC386, 1)</f>
        <v>9.8800000000000008</v>
      </c>
      <c r="K702" s="46">
        <f>Source!O386</f>
        <v>43014.26</v>
      </c>
      <c r="L702" s="48"/>
      <c r="S702">
        <f>ROUND((Source!FX386/100)*((ROUND(Source!AF386*Source!I386, 2)+ROUND(Source!AE386*Source!I386, 2))), 2)</f>
        <v>0</v>
      </c>
      <c r="T702">
        <f>Source!X386</f>
        <v>0</v>
      </c>
      <c r="U702">
        <f>ROUND((Source!FY386/100)*((ROUND(Source!AF386*Source!I386, 2)+ROUND(Source!AE386*Source!I386, 2))), 2)</f>
        <v>0</v>
      </c>
      <c r="V702">
        <f>Source!Y386</f>
        <v>0</v>
      </c>
      <c r="W702">
        <f>IF(Source!BI386&lt;=1,H702, 0)</f>
        <v>4353.67</v>
      </c>
      <c r="X702">
        <f>IF(Source!BI386=2,H702, 0)</f>
        <v>0</v>
      </c>
      <c r="Y702">
        <f>IF(Source!BI386=3,H702, 0)</f>
        <v>0</v>
      </c>
      <c r="Z702">
        <f>IF(Source!BI386=4,H702, 0)</f>
        <v>0</v>
      </c>
    </row>
    <row r="703" spans="1:26" ht="13.7" x14ac:dyDescent="0.4">
      <c r="G703" s="62">
        <f>H695+H696+H698+H699+H700+SUM(H702:H702)</f>
        <v>6464.37</v>
      </c>
      <c r="H703" s="62"/>
      <c r="J703" s="62">
        <f>K695+K696+K698+K699+K700+SUM(K702:K702)</f>
        <v>89037.15</v>
      </c>
      <c r="K703" s="62"/>
      <c r="L703" s="49">
        <f>Source!U385</f>
        <v>56.070525849999996</v>
      </c>
      <c r="O703" s="27">
        <f>G703</f>
        <v>6464.37</v>
      </c>
      <c r="P703" s="27">
        <f>J703</f>
        <v>89037.15</v>
      </c>
      <c r="Q703" s="27">
        <f>L703</f>
        <v>56.070525849999996</v>
      </c>
      <c r="W703">
        <f>IF(Source!BI385&lt;=1,H695+H696+H698+H699+H700, 0)</f>
        <v>2110.6999999999998</v>
      </c>
      <c r="X703">
        <f>IF(Source!BI385=2,H695+H696+H698+H699+H700, 0)</f>
        <v>0</v>
      </c>
      <c r="Y703">
        <f>IF(Source!BI385=3,H695+H696+H698+H699+H700, 0)</f>
        <v>0</v>
      </c>
      <c r="Z703">
        <f>IF(Source!BI385=4,H695+H696+H698+H699+H700, 0)</f>
        <v>0</v>
      </c>
    </row>
    <row r="704" spans="1:26" ht="78" x14ac:dyDescent="0.45">
      <c r="A704" s="52" t="str">
        <f>Source!E387</f>
        <v>61</v>
      </c>
      <c r="B704" s="53" t="s">
        <v>1274</v>
      </c>
      <c r="C704" s="53" t="str">
        <f>Source!G387</f>
        <v>Устройство подвесных потолков типа &lt;Армстронг&gt; по каркасу из оцинкованного профиля</v>
      </c>
      <c r="D704" s="34" t="str">
        <f>Source!H387</f>
        <v>100 м2 поверхности облицовки</v>
      </c>
      <c r="E704" s="10">
        <f>Source!I387</f>
        <v>2.5811000000000002</v>
      </c>
      <c r="F704" s="35">
        <f>Source!AL387+Source!AM387+Source!AO387</f>
        <v>6747.4000000000005</v>
      </c>
      <c r="G704" s="36"/>
      <c r="H704" s="37"/>
      <c r="I704" s="36" t="str">
        <f>Source!BO387</f>
        <v>15-01-047-15</v>
      </c>
      <c r="J704" s="36"/>
      <c r="K704" s="37"/>
      <c r="L704" s="38"/>
      <c r="S704">
        <f>ROUND((Source!FX387/100)*((ROUND(Source!AF387*Source!I387, 2)+ROUND(Source!AE387*Source!I387, 2))), 2)</f>
        <v>2732.85</v>
      </c>
      <c r="T704">
        <f>Source!X387</f>
        <v>78105.83</v>
      </c>
      <c r="U704">
        <f>ROUND((Source!FY387/100)*((ROUND(Source!AF387*Source!I387, 2)+ROUND(Source!AE387*Source!I387, 2))), 2)</f>
        <v>1351.96</v>
      </c>
      <c r="V704">
        <f>Source!Y387</f>
        <v>38641.83</v>
      </c>
    </row>
    <row r="705" spans="1:26" x14ac:dyDescent="0.4">
      <c r="C705" s="26" t="str">
        <f>"Объем: "&amp;Source!I387&amp;"=(258,11)/"&amp;"100"</f>
        <v>Объем: 2,5811=(258,11)/100</v>
      </c>
    </row>
    <row r="706" spans="1:26" ht="14" x14ac:dyDescent="0.45">
      <c r="A706" s="52"/>
      <c r="B706" s="53"/>
      <c r="C706" s="53" t="s">
        <v>1255</v>
      </c>
      <c r="D706" s="34"/>
      <c r="E706" s="10"/>
      <c r="F706" s="35">
        <f>Source!AO387</f>
        <v>963.12</v>
      </c>
      <c r="G706" s="36" t="str">
        <f>Source!DG387</f>
        <v>)*1,15</v>
      </c>
      <c r="H706" s="37">
        <f>ROUND(Source!AF387*Source!I387, 2)</f>
        <v>2858.8</v>
      </c>
      <c r="I706" s="36"/>
      <c r="J706" s="36">
        <f>IF(Source!BA387&lt;&gt; 0, Source!BA387, 1)</f>
        <v>28.43</v>
      </c>
      <c r="K706" s="37">
        <f>Source!S387</f>
        <v>81275.55</v>
      </c>
      <c r="L706" s="38"/>
      <c r="R706">
        <f>H706</f>
        <v>2858.8</v>
      </c>
    </row>
    <row r="707" spans="1:26" ht="14" x14ac:dyDescent="0.45">
      <c r="A707" s="52"/>
      <c r="B707" s="53"/>
      <c r="C707" s="53" t="s">
        <v>169</v>
      </c>
      <c r="D707" s="34"/>
      <c r="E707" s="10"/>
      <c r="F707" s="35">
        <f>Source!AM387</f>
        <v>433.43</v>
      </c>
      <c r="G707" s="36" t="str">
        <f>Source!DE387</f>
        <v>)*1,25</v>
      </c>
      <c r="H707" s="37">
        <f>ROUND(Source!AD387*Source!I387, 2)</f>
        <v>1398.41</v>
      </c>
      <c r="I707" s="36"/>
      <c r="J707" s="36">
        <f>IF(Source!BB387&lt;&gt; 0, Source!BB387, 1)</f>
        <v>9.7899999999999991</v>
      </c>
      <c r="K707" s="37">
        <f>Source!Q387</f>
        <v>13690.41</v>
      </c>
      <c r="L707" s="38"/>
    </row>
    <row r="708" spans="1:26" ht="14" x14ac:dyDescent="0.45">
      <c r="A708" s="52"/>
      <c r="B708" s="53"/>
      <c r="C708" s="53" t="s">
        <v>1264</v>
      </c>
      <c r="D708" s="34"/>
      <c r="E708" s="10"/>
      <c r="F708" s="35">
        <f>Source!AN387</f>
        <v>10.26</v>
      </c>
      <c r="G708" s="36" t="str">
        <f>Source!DF387</f>
        <v>)*1,25</v>
      </c>
      <c r="H708" s="51">
        <f>ROUND(Source!AE387*Source!I387, 2)</f>
        <v>33.1</v>
      </c>
      <c r="I708" s="36"/>
      <c r="J708" s="36">
        <f>IF(Source!BS387&lt;&gt; 0, Source!BS387, 1)</f>
        <v>28.43</v>
      </c>
      <c r="K708" s="51">
        <f>Source!R387</f>
        <v>941.11</v>
      </c>
      <c r="L708" s="38"/>
      <c r="R708">
        <f>H708</f>
        <v>33.1</v>
      </c>
    </row>
    <row r="709" spans="1:26" ht="14" x14ac:dyDescent="0.45">
      <c r="A709" s="52"/>
      <c r="B709" s="53"/>
      <c r="C709" s="53" t="s">
        <v>1256</v>
      </c>
      <c r="D709" s="34"/>
      <c r="E709" s="10"/>
      <c r="F709" s="35">
        <f>Source!AL387</f>
        <v>5350.85</v>
      </c>
      <c r="G709" s="36" t="str">
        <f>Source!DD387</f>
        <v/>
      </c>
      <c r="H709" s="37">
        <f>ROUND(Source!AC387*Source!I387, 2)</f>
        <v>13811.08</v>
      </c>
      <c r="I709" s="36"/>
      <c r="J709" s="36">
        <f>IF(Source!BC387&lt;&gt; 0, Source!BC387, 1)</f>
        <v>5.01</v>
      </c>
      <c r="K709" s="37">
        <f>Source!P387</f>
        <v>69193.509999999995</v>
      </c>
      <c r="L709" s="38"/>
    </row>
    <row r="710" spans="1:26" ht="14" x14ac:dyDescent="0.45">
      <c r="A710" s="52"/>
      <c r="B710" s="53"/>
      <c r="C710" s="53" t="s">
        <v>1257</v>
      </c>
      <c r="D710" s="34" t="s">
        <v>1258</v>
      </c>
      <c r="E710" s="10">
        <f>Source!BZ387</f>
        <v>105</v>
      </c>
      <c r="F710" s="58" t="str">
        <f>CONCATENATE(" )", Source!DL387, Source!FT387, "=", Source!FX387)</f>
        <v xml:space="preserve"> )*0,9=94,5</v>
      </c>
      <c r="G710" s="59"/>
      <c r="H710" s="37">
        <f>SUM(S704:S712)</f>
        <v>2732.85</v>
      </c>
      <c r="I710" s="39"/>
      <c r="J710" s="33">
        <f>Source!AT387</f>
        <v>95</v>
      </c>
      <c r="K710" s="37">
        <f>SUM(T704:T712)</f>
        <v>78105.83</v>
      </c>
      <c r="L710" s="38"/>
    </row>
    <row r="711" spans="1:26" ht="14" x14ac:dyDescent="0.45">
      <c r="A711" s="52"/>
      <c r="B711" s="53"/>
      <c r="C711" s="53" t="s">
        <v>1259</v>
      </c>
      <c r="D711" s="34" t="s">
        <v>1258</v>
      </c>
      <c r="E711" s="10">
        <f>Source!CA387</f>
        <v>55</v>
      </c>
      <c r="F711" s="58" t="str">
        <f>CONCATENATE(" )", Source!DM387, Source!FU387, "=", Source!FY387)</f>
        <v xml:space="preserve"> )*0,85=46,75</v>
      </c>
      <c r="G711" s="59"/>
      <c r="H711" s="37">
        <f>SUM(U704:U712)</f>
        <v>1351.96</v>
      </c>
      <c r="I711" s="39"/>
      <c r="J711" s="33">
        <f>Source!AU387</f>
        <v>47</v>
      </c>
      <c r="K711" s="37">
        <f>SUM(V704:V712)</f>
        <v>38641.83</v>
      </c>
      <c r="L711" s="38"/>
    </row>
    <row r="712" spans="1:26" ht="14" x14ac:dyDescent="0.45">
      <c r="A712" s="54"/>
      <c r="B712" s="55"/>
      <c r="C712" s="55" t="s">
        <v>1260</v>
      </c>
      <c r="D712" s="42" t="s">
        <v>1261</v>
      </c>
      <c r="E712" s="43">
        <f>Source!AQ387</f>
        <v>102.46</v>
      </c>
      <c r="F712" s="44"/>
      <c r="G712" s="47" t="str">
        <f>Source!DI387</f>
        <v>)*1,15</v>
      </c>
      <c r="H712" s="46"/>
      <c r="I712" s="47"/>
      <c r="J712" s="47"/>
      <c r="K712" s="46"/>
      <c r="L712" s="50">
        <f>Source!U387</f>
        <v>304.12843189999995</v>
      </c>
    </row>
    <row r="713" spans="1:26" ht="13.7" x14ac:dyDescent="0.4">
      <c r="G713" s="62">
        <f>H706+H707+H709+H710+H711</f>
        <v>22153.1</v>
      </c>
      <c r="H713" s="62"/>
      <c r="J713" s="62">
        <f>K706+K707+K709+K710+K711</f>
        <v>280907.13</v>
      </c>
      <c r="K713" s="62"/>
      <c r="L713" s="49">
        <f>Source!U387</f>
        <v>304.12843189999995</v>
      </c>
      <c r="O713" s="27">
        <f>G713</f>
        <v>22153.1</v>
      </c>
      <c r="P713" s="27">
        <f>J713</f>
        <v>280907.13</v>
      </c>
      <c r="Q713" s="27">
        <f>L713</f>
        <v>304.12843189999995</v>
      </c>
      <c r="W713">
        <f>IF(Source!BI387&lt;=1,H706+H707+H709+H710+H711, 0)</f>
        <v>22153.1</v>
      </c>
      <c r="X713">
        <f>IF(Source!BI387=2,H706+H707+H709+H710+H711, 0)</f>
        <v>0</v>
      </c>
      <c r="Y713">
        <f>IF(Source!BI387=3,H706+H707+H709+H710+H711, 0)</f>
        <v>0</v>
      </c>
      <c r="Z713">
        <f>IF(Source!BI387=4,H706+H707+H709+H710+H711, 0)</f>
        <v>0</v>
      </c>
    </row>
    <row r="714" spans="1:26" ht="78" x14ac:dyDescent="0.45">
      <c r="A714" s="52" t="str">
        <f>Source!E388</f>
        <v>62</v>
      </c>
      <c r="B714" s="53" t="s">
        <v>1274</v>
      </c>
      <c r="C714" s="53" t="str">
        <f>Source!G388</f>
        <v>Грильято_Устройство подвесных потолков типа &lt;Армстронг&gt; по каркасу из оцинкованного профиля</v>
      </c>
      <c r="D714" s="34" t="str">
        <f>Source!H388</f>
        <v>100 м2 поверхности облицовки</v>
      </c>
      <c r="E714" s="10">
        <f>Source!I388</f>
        <v>5.1525999999999996</v>
      </c>
      <c r="F714" s="35">
        <f>Source!AL388+Source!AM388+Source!AO388</f>
        <v>6747.4000000000005</v>
      </c>
      <c r="G714" s="36"/>
      <c r="H714" s="37"/>
      <c r="I714" s="36" t="str">
        <f>Source!BO388</f>
        <v>15-01-047-15</v>
      </c>
      <c r="J714" s="36"/>
      <c r="K714" s="37"/>
      <c r="L714" s="38"/>
      <c r="S714">
        <f>ROUND((Source!FX388/100)*((ROUND(Source!AF388*Source!I388, 2)+ROUND(Source!AE388*Source!I388, 2))), 2)</f>
        <v>5455.52</v>
      </c>
      <c r="T714">
        <f>Source!X388</f>
        <v>155921.14000000001</v>
      </c>
      <c r="U714">
        <f>ROUND((Source!FY388/100)*((ROUND(Source!AF388*Source!I388, 2)+ROUND(Source!AE388*Source!I388, 2))), 2)</f>
        <v>2698.9</v>
      </c>
      <c r="V714">
        <f>Source!Y388</f>
        <v>77139.929999999993</v>
      </c>
    </row>
    <row r="715" spans="1:26" x14ac:dyDescent="0.4">
      <c r="C715" s="26" t="str">
        <f>"Объем: "&amp;Source!I388&amp;"=(515,26)/"&amp;"100"</f>
        <v>Объем: 5,1526=(515,26)/100</v>
      </c>
    </row>
    <row r="716" spans="1:26" ht="14" x14ac:dyDescent="0.45">
      <c r="A716" s="52"/>
      <c r="B716" s="53"/>
      <c r="C716" s="53" t="s">
        <v>1255</v>
      </c>
      <c r="D716" s="34"/>
      <c r="E716" s="10"/>
      <c r="F716" s="35">
        <f>Source!AO388</f>
        <v>963.12</v>
      </c>
      <c r="G716" s="36" t="str">
        <f>Source!DG388</f>
        <v>)*1,15</v>
      </c>
      <c r="H716" s="37">
        <f>ROUND(Source!AF388*Source!I388, 2)</f>
        <v>5706.96</v>
      </c>
      <c r="I716" s="36"/>
      <c r="J716" s="36">
        <f>IF(Source!BA388&lt;&gt; 0, Source!BA388, 1)</f>
        <v>28.43</v>
      </c>
      <c r="K716" s="37">
        <f>Source!S388</f>
        <v>162248.81</v>
      </c>
      <c r="L716" s="38"/>
      <c r="R716">
        <f>H716</f>
        <v>5706.96</v>
      </c>
    </row>
    <row r="717" spans="1:26" ht="14" x14ac:dyDescent="0.45">
      <c r="A717" s="52"/>
      <c r="B717" s="53"/>
      <c r="C717" s="53" t="s">
        <v>169</v>
      </c>
      <c r="D717" s="34"/>
      <c r="E717" s="10"/>
      <c r="F717" s="35">
        <f>Source!AM388</f>
        <v>433.43</v>
      </c>
      <c r="G717" s="36" t="str">
        <f>Source!DE388</f>
        <v>)*1,25</v>
      </c>
      <c r="H717" s="37">
        <f>ROUND(Source!AD388*Source!I388, 2)</f>
        <v>2791.61</v>
      </c>
      <c r="I717" s="36"/>
      <c r="J717" s="36">
        <f>IF(Source!BB388&lt;&gt; 0, Source!BB388, 1)</f>
        <v>9.7899999999999991</v>
      </c>
      <c r="K717" s="37">
        <f>Source!Q388</f>
        <v>27329.9</v>
      </c>
      <c r="L717" s="38"/>
    </row>
    <row r="718" spans="1:26" ht="14" x14ac:dyDescent="0.45">
      <c r="A718" s="52"/>
      <c r="B718" s="53"/>
      <c r="C718" s="53" t="s">
        <v>1264</v>
      </c>
      <c r="D718" s="34"/>
      <c r="E718" s="10"/>
      <c r="F718" s="35">
        <f>Source!AN388</f>
        <v>10.26</v>
      </c>
      <c r="G718" s="36" t="str">
        <f>Source!DF388</f>
        <v>)*1,25</v>
      </c>
      <c r="H718" s="51">
        <f>ROUND(Source!AE388*Source!I388, 2)</f>
        <v>66.08</v>
      </c>
      <c r="I718" s="36"/>
      <c r="J718" s="36">
        <f>IF(Source!BS388&lt;&gt; 0, Source!BS388, 1)</f>
        <v>28.43</v>
      </c>
      <c r="K718" s="51">
        <f>Source!R388</f>
        <v>1878.71</v>
      </c>
      <c r="L718" s="38"/>
      <c r="R718">
        <f>H718</f>
        <v>66.08</v>
      </c>
    </row>
    <row r="719" spans="1:26" ht="14" x14ac:dyDescent="0.45">
      <c r="A719" s="52"/>
      <c r="B719" s="53"/>
      <c r="C719" s="53" t="s">
        <v>1256</v>
      </c>
      <c r="D719" s="34"/>
      <c r="E719" s="10"/>
      <c r="F719" s="35">
        <f>Source!AL388</f>
        <v>5350.85</v>
      </c>
      <c r="G719" s="36" t="str">
        <f>Source!DD388</f>
        <v/>
      </c>
      <c r="H719" s="37">
        <f>ROUND(Source!AC388*Source!I388, 2)</f>
        <v>27570.79</v>
      </c>
      <c r="I719" s="36"/>
      <c r="J719" s="36">
        <f>IF(Source!BC388&lt;&gt; 0, Source!BC388, 1)</f>
        <v>5.01</v>
      </c>
      <c r="K719" s="37">
        <f>Source!P388</f>
        <v>138129.66</v>
      </c>
      <c r="L719" s="38"/>
    </row>
    <row r="720" spans="1:26" ht="14" x14ac:dyDescent="0.45">
      <c r="A720" s="52"/>
      <c r="B720" s="53"/>
      <c r="C720" s="53" t="s">
        <v>1257</v>
      </c>
      <c r="D720" s="34" t="s">
        <v>1258</v>
      </c>
      <c r="E720" s="10">
        <f>Source!BZ388</f>
        <v>105</v>
      </c>
      <c r="F720" s="58" t="str">
        <f>CONCATENATE(" )", Source!DL388, Source!FT388, "=", Source!FX388)</f>
        <v xml:space="preserve"> )*0,9=94,5</v>
      </c>
      <c r="G720" s="59"/>
      <c r="H720" s="37">
        <f>SUM(S714:S724)</f>
        <v>5455.52</v>
      </c>
      <c r="I720" s="39"/>
      <c r="J720" s="33">
        <f>Source!AT388</f>
        <v>95</v>
      </c>
      <c r="K720" s="37">
        <f>SUM(T714:T724)</f>
        <v>155921.14000000001</v>
      </c>
      <c r="L720" s="38"/>
    </row>
    <row r="721" spans="1:26" ht="14" x14ac:dyDescent="0.45">
      <c r="A721" s="52"/>
      <c r="B721" s="53"/>
      <c r="C721" s="53" t="s">
        <v>1259</v>
      </c>
      <c r="D721" s="34" t="s">
        <v>1258</v>
      </c>
      <c r="E721" s="10">
        <f>Source!CA388</f>
        <v>55</v>
      </c>
      <c r="F721" s="58" t="str">
        <f>CONCATENATE(" )", Source!DM388, Source!FU388, "=", Source!FY388)</f>
        <v xml:space="preserve"> )*0,85=46,75</v>
      </c>
      <c r="G721" s="59"/>
      <c r="H721" s="37">
        <f>SUM(U714:U724)</f>
        <v>2698.9</v>
      </c>
      <c r="I721" s="39"/>
      <c r="J721" s="33">
        <f>Source!AU388</f>
        <v>47</v>
      </c>
      <c r="K721" s="37">
        <f>SUM(V714:V724)</f>
        <v>77139.929999999993</v>
      </c>
      <c r="L721" s="38"/>
    </row>
    <row r="722" spans="1:26" ht="14" x14ac:dyDescent="0.45">
      <c r="A722" s="52"/>
      <c r="B722" s="53"/>
      <c r="C722" s="53" t="s">
        <v>1260</v>
      </c>
      <c r="D722" s="34" t="s">
        <v>1261</v>
      </c>
      <c r="E722" s="10">
        <f>Source!AQ388</f>
        <v>102.46</v>
      </c>
      <c r="F722" s="35"/>
      <c r="G722" s="36" t="str">
        <f>Source!DI388</f>
        <v>)*1,15</v>
      </c>
      <c r="H722" s="37"/>
      <c r="I722" s="36"/>
      <c r="J722" s="36"/>
      <c r="K722" s="37"/>
      <c r="L722" s="40">
        <f>Source!U388</f>
        <v>607.1257053999999</v>
      </c>
    </row>
    <row r="723" spans="1:26" ht="27.35" x14ac:dyDescent="0.45">
      <c r="A723" s="52" t="str">
        <f>Source!E389</f>
        <v>62,1</v>
      </c>
      <c r="B723" s="53" t="str">
        <f>Source!F389</f>
        <v>101-2414</v>
      </c>
      <c r="C723" s="53" t="str">
        <f>Source!G389</f>
        <v>Панели потолочные с комплектующими «Армстронг»</v>
      </c>
      <c r="D723" s="34" t="str">
        <f>Source!H389</f>
        <v>м2</v>
      </c>
      <c r="E723" s="10">
        <f>Source!I389</f>
        <v>-530.71780000000001</v>
      </c>
      <c r="F723" s="35">
        <f>Source!AL389+Source!AM389+Source!AO389</f>
        <v>51.95</v>
      </c>
      <c r="G723" s="41" t="s">
        <v>3</v>
      </c>
      <c r="H723" s="37">
        <f>ROUND(Source!AC389*Source!I389, 2)+ROUND(Source!AD389*Source!I389, 2)+ROUND(Source!AF389*Source!I389, 2)</f>
        <v>-27570.79</v>
      </c>
      <c r="I723" s="36"/>
      <c r="J723" s="36">
        <f>IF(Source!BC389&lt;&gt; 0, Source!BC389, 1)</f>
        <v>5.01</v>
      </c>
      <c r="K723" s="37">
        <f>Source!O389</f>
        <v>-138129.66</v>
      </c>
      <c r="L723" s="38"/>
      <c r="S723">
        <f>ROUND((Source!FX389/100)*((ROUND(Source!AF389*Source!I389, 2)+ROUND(Source!AE389*Source!I389, 2))), 2)</f>
        <v>0</v>
      </c>
      <c r="T723">
        <f>Source!X389</f>
        <v>0</v>
      </c>
      <c r="U723">
        <f>ROUND((Source!FY389/100)*((ROUND(Source!AF389*Source!I389, 2)+ROUND(Source!AE389*Source!I389, 2))), 2)</f>
        <v>0</v>
      </c>
      <c r="V723">
        <f>Source!Y389</f>
        <v>0</v>
      </c>
      <c r="W723">
        <f>IF(Source!BI389&lt;=1,H723, 0)</f>
        <v>-27570.79</v>
      </c>
      <c r="X723">
        <f>IF(Source!BI389=2,H723, 0)</f>
        <v>0</v>
      </c>
      <c r="Y723">
        <f>IF(Source!BI389=3,H723, 0)</f>
        <v>0</v>
      </c>
      <c r="Z723">
        <f>IF(Source!BI389=4,H723, 0)</f>
        <v>0</v>
      </c>
    </row>
    <row r="724" spans="1:26" ht="39" x14ac:dyDescent="0.45">
      <c r="A724" s="54" t="str">
        <f>Source!E390</f>
        <v>62,2</v>
      </c>
      <c r="B724" s="55" t="str">
        <f>Source!F390</f>
        <v>Цена поставщика</v>
      </c>
      <c r="C724" s="55" t="s">
        <v>1275</v>
      </c>
      <c r="D724" s="42" t="str">
        <f>Source!H390</f>
        <v>м2</v>
      </c>
      <c r="E724" s="43">
        <f>Source!I390</f>
        <v>530.71780000000001</v>
      </c>
      <c r="F724" s="44">
        <f>Source!AL390+Source!AM390+Source!AO390</f>
        <v>408</v>
      </c>
      <c r="G724" s="45" t="s">
        <v>3</v>
      </c>
      <c r="H724" s="46">
        <f>ROUND(Source!AC390*Source!I390, 2)+ROUND(Source!AD390*Source!I390, 2)+ROUND(Source!AF390*Source!I390, 2)</f>
        <v>216532.86</v>
      </c>
      <c r="I724" s="47"/>
      <c r="J724" s="47">
        <f>IF(Source!BC390&lt;&gt; 0, Source!BC390, 1)</f>
        <v>1</v>
      </c>
      <c r="K724" s="46">
        <f>Source!O390</f>
        <v>216532.86</v>
      </c>
      <c r="L724" s="48"/>
      <c r="S724">
        <f>ROUND((Source!FX390/100)*((ROUND(Source!AF390*Source!I390, 2)+ROUND(Source!AE390*Source!I390, 2))), 2)</f>
        <v>0</v>
      </c>
      <c r="T724">
        <f>Source!X390</f>
        <v>0</v>
      </c>
      <c r="U724">
        <f>ROUND((Source!FY390/100)*((ROUND(Source!AF390*Source!I390, 2)+ROUND(Source!AE390*Source!I390, 2))), 2)</f>
        <v>0</v>
      </c>
      <c r="V724">
        <f>Source!Y390</f>
        <v>0</v>
      </c>
      <c r="W724">
        <f>IF(Source!BI390&lt;=1,H724, 0)</f>
        <v>0</v>
      </c>
      <c r="X724">
        <f>IF(Source!BI390=2,H724, 0)</f>
        <v>0</v>
      </c>
      <c r="Y724">
        <f>IF(Source!BI390=3,H724, 0)</f>
        <v>0</v>
      </c>
      <c r="Z724">
        <f>IF(Source!BI390=4,H724, 0)</f>
        <v>216532.86</v>
      </c>
    </row>
    <row r="725" spans="1:26" ht="13.7" x14ac:dyDescent="0.4">
      <c r="G725" s="62">
        <f>H716+H717+H719+H720+H721+SUM(H723:H724)</f>
        <v>233185.84999999998</v>
      </c>
      <c r="H725" s="62"/>
      <c r="J725" s="62">
        <f>K716+K717+K719+K720+K721+SUM(K723:K724)</f>
        <v>639172.6399999999</v>
      </c>
      <c r="K725" s="62"/>
      <c r="L725" s="49">
        <f>Source!U388</f>
        <v>607.1257053999999</v>
      </c>
      <c r="O725" s="27">
        <f>G725</f>
        <v>233185.84999999998</v>
      </c>
      <c r="P725" s="27">
        <f>J725</f>
        <v>639172.6399999999</v>
      </c>
      <c r="Q725" s="27">
        <f>L725</f>
        <v>607.1257053999999</v>
      </c>
      <c r="W725">
        <f>IF(Source!BI388&lt;=1,H716+H717+H719+H720+H721, 0)</f>
        <v>44223.780000000006</v>
      </c>
      <c r="X725">
        <f>IF(Source!BI388=2,H716+H717+H719+H720+H721, 0)</f>
        <v>0</v>
      </c>
      <c r="Y725">
        <f>IF(Source!BI388=3,H716+H717+H719+H720+H721, 0)</f>
        <v>0</v>
      </c>
      <c r="Z725">
        <f>IF(Source!BI388=4,H716+H717+H719+H720+H721, 0)</f>
        <v>0</v>
      </c>
    </row>
    <row r="727" spans="1:26" ht="13.7" x14ac:dyDescent="0.4">
      <c r="A727" s="61" t="str">
        <f>CONCATENATE("Итого по подразделу: ",IF(Source!G392&lt;&gt;"Новый подраздел", Source!G392, ""))</f>
        <v>Итого по подразделу: Потолки</v>
      </c>
      <c r="B727" s="61"/>
      <c r="C727" s="61"/>
      <c r="D727" s="61"/>
      <c r="E727" s="61"/>
      <c r="F727" s="61"/>
      <c r="G727" s="60">
        <f>SUM(O692:O726)</f>
        <v>261803.31999999998</v>
      </c>
      <c r="H727" s="60"/>
      <c r="I727" s="32"/>
      <c r="J727" s="60">
        <f>SUM(P692:P726)</f>
        <v>1009116.9199999999</v>
      </c>
      <c r="K727" s="60"/>
      <c r="L727" s="49">
        <f>SUM(Q692:Q726)</f>
        <v>967.32466314999988</v>
      </c>
    </row>
    <row r="731" spans="1:26" ht="16.350000000000001" x14ac:dyDescent="0.5">
      <c r="A731" s="63" t="str">
        <f>CONCATENATE("Подраздел: ",IF(Source!G421&lt;&gt;"Новый подраздел", Source!G421, ""))</f>
        <v>Подраздел: Электромонтажные работы</v>
      </c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</row>
    <row r="732" spans="1:26" ht="54.7" x14ac:dyDescent="0.45">
      <c r="A732" s="52" t="str">
        <f>Source!E425</f>
        <v>63</v>
      </c>
      <c r="B732" s="53" t="str">
        <f>Source!F425</f>
        <v>69-3-3</v>
      </c>
      <c r="C732" s="53" t="str">
        <f>Source!G425</f>
        <v>прим. Прорезка отверстий для водогазопроводных и чугунных трубопроводов в деревянных перегородках оштукатуренных</v>
      </c>
      <c r="D732" s="34" t="str">
        <f>Source!H425</f>
        <v>100 отверстий</v>
      </c>
      <c r="E732" s="10">
        <f>Source!I425</f>
        <v>0.68</v>
      </c>
      <c r="F732" s="35">
        <f>Source!AL425+Source!AM425+Source!AO425</f>
        <v>820.1</v>
      </c>
      <c r="G732" s="36"/>
      <c r="H732" s="37"/>
      <c r="I732" s="36" t="str">
        <f>Source!BO425</f>
        <v>69-3-3</v>
      </c>
      <c r="J732" s="36"/>
      <c r="K732" s="37"/>
      <c r="L732" s="38"/>
      <c r="S732">
        <f>ROUND((Source!FX425/100)*((ROUND(Source!AF425*Source!I425, 2)+ROUND(Source!AE425*Source!I425, 2))), 2)</f>
        <v>324.85000000000002</v>
      </c>
      <c r="T732">
        <f>Source!X425</f>
        <v>9235.2999999999993</v>
      </c>
      <c r="U732">
        <f>ROUND((Source!FY425/100)*((ROUND(Source!AF425*Source!I425, 2)+ROUND(Source!AE425*Source!I425, 2))), 2)</f>
        <v>208.24</v>
      </c>
      <c r="V732">
        <f>Source!Y425</f>
        <v>5920.07</v>
      </c>
    </row>
    <row r="733" spans="1:26" x14ac:dyDescent="0.4">
      <c r="C733" s="26" t="str">
        <f>"Объем: "&amp;Source!I425&amp;"=(68)/"&amp;"100"</f>
        <v>Объем: 0,68=(68)/100</v>
      </c>
    </row>
    <row r="734" spans="1:26" ht="14" x14ac:dyDescent="0.45">
      <c r="A734" s="52"/>
      <c r="B734" s="53"/>
      <c r="C734" s="53" t="s">
        <v>1255</v>
      </c>
      <c r="D734" s="34"/>
      <c r="E734" s="10"/>
      <c r="F734" s="35">
        <f>Source!AO425</f>
        <v>612.45000000000005</v>
      </c>
      <c r="G734" s="36" t="str">
        <f>Source!DG425</f>
        <v/>
      </c>
      <c r="H734" s="37">
        <f>ROUND(Source!AF425*Source!I425, 2)</f>
        <v>416.47</v>
      </c>
      <c r="I734" s="36"/>
      <c r="J734" s="36">
        <f>IF(Source!BA425&lt;&gt; 0, Source!BA425, 1)</f>
        <v>28.43</v>
      </c>
      <c r="K734" s="37">
        <f>Source!S425</f>
        <v>11840.13</v>
      </c>
      <c r="L734" s="38"/>
      <c r="R734">
        <f>H734</f>
        <v>416.47</v>
      </c>
    </row>
    <row r="735" spans="1:26" ht="14" x14ac:dyDescent="0.45">
      <c r="A735" s="52"/>
      <c r="B735" s="53"/>
      <c r="C735" s="53" t="s">
        <v>169</v>
      </c>
      <c r="D735" s="34"/>
      <c r="E735" s="10"/>
      <c r="F735" s="35">
        <f>Source!AM425</f>
        <v>207.65</v>
      </c>
      <c r="G735" s="36" t="str">
        <f>Source!DE425</f>
        <v/>
      </c>
      <c r="H735" s="37">
        <f>ROUND(Source!AD425*Source!I425, 2)</f>
        <v>141.19999999999999</v>
      </c>
      <c r="I735" s="36"/>
      <c r="J735" s="36">
        <f>IF(Source!BB425&lt;&gt; 0, Source!BB425, 1)</f>
        <v>7.77</v>
      </c>
      <c r="K735" s="37">
        <f>Source!Q425</f>
        <v>1097.1400000000001</v>
      </c>
      <c r="L735" s="38"/>
    </row>
    <row r="736" spans="1:26" ht="14" x14ac:dyDescent="0.45">
      <c r="A736" s="52"/>
      <c r="B736" s="53"/>
      <c r="C736" s="53" t="s">
        <v>1257</v>
      </c>
      <c r="D736" s="34" t="s">
        <v>1258</v>
      </c>
      <c r="E736" s="10">
        <f>Source!BZ425</f>
        <v>78</v>
      </c>
      <c r="F736" s="56"/>
      <c r="G736" s="36"/>
      <c r="H736" s="37">
        <f>SUM(S732:S739)</f>
        <v>324.85000000000002</v>
      </c>
      <c r="I736" s="39"/>
      <c r="J736" s="33">
        <f>Source!AT425</f>
        <v>78</v>
      </c>
      <c r="K736" s="37">
        <f>SUM(T732:T739)</f>
        <v>9235.2999999999993</v>
      </c>
      <c r="L736" s="38"/>
    </row>
    <row r="737" spans="1:26" ht="14" x14ac:dyDescent="0.45">
      <c r="A737" s="52"/>
      <c r="B737" s="53"/>
      <c r="C737" s="53" t="s">
        <v>1259</v>
      </c>
      <c r="D737" s="34" t="s">
        <v>1258</v>
      </c>
      <c r="E737" s="10">
        <f>Source!CA425</f>
        <v>50</v>
      </c>
      <c r="F737" s="56"/>
      <c r="G737" s="36"/>
      <c r="H737" s="37">
        <f>SUM(U732:U739)</f>
        <v>208.24</v>
      </c>
      <c r="I737" s="39"/>
      <c r="J737" s="33">
        <f>Source!AU425</f>
        <v>50</v>
      </c>
      <c r="K737" s="37">
        <f>SUM(V732:V739)</f>
        <v>5920.07</v>
      </c>
      <c r="L737" s="38"/>
    </row>
    <row r="738" spans="1:26" ht="14" x14ac:dyDescent="0.45">
      <c r="A738" s="52"/>
      <c r="B738" s="53"/>
      <c r="C738" s="53" t="s">
        <v>1260</v>
      </c>
      <c r="D738" s="34" t="s">
        <v>1261</v>
      </c>
      <c r="E738" s="10">
        <f>Source!AQ425</f>
        <v>71.8</v>
      </c>
      <c r="F738" s="35"/>
      <c r="G738" s="36" t="str">
        <f>Source!DI425</f>
        <v/>
      </c>
      <c r="H738" s="37"/>
      <c r="I738" s="36"/>
      <c r="J738" s="36"/>
      <c r="K738" s="37"/>
      <c r="L738" s="40">
        <f>Source!U425</f>
        <v>48.823999999999998</v>
      </c>
    </row>
    <row r="739" spans="1:26" ht="14" x14ac:dyDescent="0.45">
      <c r="A739" s="54" t="str">
        <f>Source!E426</f>
        <v>63,1</v>
      </c>
      <c r="B739" s="55" t="str">
        <f>Source!F426</f>
        <v>509-9900</v>
      </c>
      <c r="C739" s="55" t="str">
        <f>Source!G426</f>
        <v>Строительный мусор</v>
      </c>
      <c r="D739" s="42" t="str">
        <f>Source!H426</f>
        <v>т</v>
      </c>
      <c r="E739" s="43">
        <f>Source!I426</f>
        <v>0.27200000000000002</v>
      </c>
      <c r="F739" s="44">
        <f>Source!AL426+Source!AM426+Source!AO426</f>
        <v>0</v>
      </c>
      <c r="G739" s="45" t="s">
        <v>3</v>
      </c>
      <c r="H739" s="46">
        <f>ROUND(Source!AC426*Source!I426, 2)+ROUND(Source!AD426*Source!I426, 2)+ROUND(Source!AF426*Source!I426, 2)</f>
        <v>0</v>
      </c>
      <c r="I739" s="47"/>
      <c r="J739" s="47">
        <f>IF(Source!BC426&lt;&gt; 0, Source!BC426, 1)</f>
        <v>1</v>
      </c>
      <c r="K739" s="46">
        <f>Source!O426</f>
        <v>0</v>
      </c>
      <c r="L739" s="48"/>
      <c r="S739">
        <f>ROUND((Source!FX426/100)*((ROUND(Source!AF426*Source!I426, 2)+ROUND(Source!AE426*Source!I426, 2))), 2)</f>
        <v>0</v>
      </c>
      <c r="T739">
        <f>Source!X426</f>
        <v>0</v>
      </c>
      <c r="U739">
        <f>ROUND((Source!FY426/100)*((ROUND(Source!AF426*Source!I426, 2)+ROUND(Source!AE426*Source!I426, 2))), 2)</f>
        <v>0</v>
      </c>
      <c r="V739">
        <f>Source!Y426</f>
        <v>0</v>
      </c>
      <c r="W739">
        <f>IF(Source!BI426&lt;=1,H739, 0)</f>
        <v>0</v>
      </c>
      <c r="X739">
        <f>IF(Source!BI426=2,H739, 0)</f>
        <v>0</v>
      </c>
      <c r="Y739">
        <f>IF(Source!BI426=3,H739, 0)</f>
        <v>0</v>
      </c>
      <c r="Z739">
        <f>IF(Source!BI426=4,H739, 0)</f>
        <v>0</v>
      </c>
    </row>
    <row r="740" spans="1:26" ht="13.7" x14ac:dyDescent="0.4">
      <c r="G740" s="62">
        <f>H734+H735+H736+H737+SUM(H739:H739)</f>
        <v>1090.7600000000002</v>
      </c>
      <c r="H740" s="62"/>
      <c r="J740" s="62">
        <f>K734+K735+K736+K737+SUM(K739:K739)</f>
        <v>28092.639999999999</v>
      </c>
      <c r="K740" s="62"/>
      <c r="L740" s="49">
        <f>Source!U425</f>
        <v>48.823999999999998</v>
      </c>
      <c r="O740" s="27">
        <f>G740</f>
        <v>1090.7600000000002</v>
      </c>
      <c r="P740" s="27">
        <f>J740</f>
        <v>28092.639999999999</v>
      </c>
      <c r="Q740" s="27">
        <f>L740</f>
        <v>48.823999999999998</v>
      </c>
      <c r="W740">
        <f>IF(Source!BI425&lt;=1,H734+H735+H736+H737, 0)</f>
        <v>1090.7600000000002</v>
      </c>
      <c r="X740">
        <f>IF(Source!BI425=2,H734+H735+H736+H737, 0)</f>
        <v>0</v>
      </c>
      <c r="Y740">
        <f>IF(Source!BI425=3,H734+H735+H736+H737, 0)</f>
        <v>0</v>
      </c>
      <c r="Z740">
        <f>IF(Source!BI425=4,H734+H735+H736+H737, 0)</f>
        <v>0</v>
      </c>
    </row>
    <row r="741" spans="1:26" ht="27.35" x14ac:dyDescent="0.45">
      <c r="A741" s="52" t="str">
        <f>Source!E427</f>
        <v>64</v>
      </c>
      <c r="B741" s="53" t="str">
        <f>Source!F427</f>
        <v>м08-02-390-2</v>
      </c>
      <c r="C741" s="53" t="str">
        <f>Source!G427</f>
        <v>Короба пластмассовые шириной до 63 мм</v>
      </c>
      <c r="D741" s="34" t="str">
        <f>Source!H427</f>
        <v>100 м</v>
      </c>
      <c r="E741" s="10">
        <f>Source!I427</f>
        <v>0.27</v>
      </c>
      <c r="F741" s="35">
        <f>Source!AL427+Source!AM427+Source!AO427</f>
        <v>279.77999999999997</v>
      </c>
      <c r="G741" s="36"/>
      <c r="H741" s="37"/>
      <c r="I741" s="36" t="str">
        <f>Source!BO427</f>
        <v>м08-02-390-2</v>
      </c>
      <c r="J741" s="36"/>
      <c r="K741" s="37"/>
      <c r="L741" s="38"/>
      <c r="S741">
        <f>ROUND((Source!FX427/100)*((ROUND(Source!AF427*Source!I427, 2)+ROUND(Source!AE427*Source!I427, 2))), 2)</f>
        <v>44.9</v>
      </c>
      <c r="T741">
        <f>Source!X427</f>
        <v>1276.3599999999999</v>
      </c>
      <c r="U741">
        <f>ROUND((Source!FY427/100)*((ROUND(Source!AF427*Source!I427, 2)+ROUND(Source!AE427*Source!I427, 2))), 2)</f>
        <v>30.72</v>
      </c>
      <c r="V741">
        <f>Source!Y427</f>
        <v>873.3</v>
      </c>
    </row>
    <row r="742" spans="1:26" x14ac:dyDescent="0.4">
      <c r="C742" s="26" t="str">
        <f>"Объем: "&amp;Source!I427&amp;"=(27)/"&amp;"100"</f>
        <v>Объем: 0,27=(27)/100</v>
      </c>
    </row>
    <row r="743" spans="1:26" ht="14" x14ac:dyDescent="0.45">
      <c r="A743" s="52"/>
      <c r="B743" s="53"/>
      <c r="C743" s="53" t="s">
        <v>1255</v>
      </c>
      <c r="D743" s="34"/>
      <c r="E743" s="10"/>
      <c r="F743" s="35">
        <f>Source!AO427</f>
        <v>174.89</v>
      </c>
      <c r="G743" s="36" t="str">
        <f>Source!DG427</f>
        <v/>
      </c>
      <c r="H743" s="37">
        <f>ROUND(Source!AF427*Source!I427, 2)</f>
        <v>47.22</v>
      </c>
      <c r="I743" s="36"/>
      <c r="J743" s="36">
        <f>IF(Source!BA427&lt;&gt; 0, Source!BA427, 1)</f>
        <v>28.43</v>
      </c>
      <c r="K743" s="37">
        <f>Source!S427</f>
        <v>1342.47</v>
      </c>
      <c r="L743" s="38"/>
      <c r="R743">
        <f>H743</f>
        <v>47.22</v>
      </c>
    </row>
    <row r="744" spans="1:26" ht="14" x14ac:dyDescent="0.45">
      <c r="A744" s="52"/>
      <c r="B744" s="53"/>
      <c r="C744" s="53" t="s">
        <v>169</v>
      </c>
      <c r="D744" s="34"/>
      <c r="E744" s="10"/>
      <c r="F744" s="35">
        <f>Source!AM427</f>
        <v>35.26</v>
      </c>
      <c r="G744" s="36" t="str">
        <f>Source!DE427</f>
        <v/>
      </c>
      <c r="H744" s="37">
        <f>ROUND(Source!AD427*Source!I427, 2)</f>
        <v>9.52</v>
      </c>
      <c r="I744" s="36"/>
      <c r="J744" s="36">
        <f>IF(Source!BB427&lt;&gt; 0, Source!BB427, 1)</f>
        <v>8.75</v>
      </c>
      <c r="K744" s="37">
        <f>Source!Q427</f>
        <v>83.3</v>
      </c>
      <c r="L744" s="38"/>
    </row>
    <row r="745" spans="1:26" ht="14" x14ac:dyDescent="0.45">
      <c r="A745" s="52"/>
      <c r="B745" s="53"/>
      <c r="C745" s="53" t="s">
        <v>1264</v>
      </c>
      <c r="D745" s="34"/>
      <c r="E745" s="10"/>
      <c r="F745" s="35">
        <f>Source!AN427</f>
        <v>0.14000000000000001</v>
      </c>
      <c r="G745" s="36" t="str">
        <f>Source!DF427</f>
        <v/>
      </c>
      <c r="H745" s="51">
        <f>ROUND(Source!AE427*Source!I427, 2)</f>
        <v>0.04</v>
      </c>
      <c r="I745" s="36"/>
      <c r="J745" s="36">
        <f>IF(Source!BS427&lt;&gt; 0, Source!BS427, 1)</f>
        <v>28.43</v>
      </c>
      <c r="K745" s="51">
        <f>Source!R427</f>
        <v>1.07</v>
      </c>
      <c r="L745" s="38"/>
      <c r="R745">
        <f>H745</f>
        <v>0.04</v>
      </c>
    </row>
    <row r="746" spans="1:26" ht="14" x14ac:dyDescent="0.45">
      <c r="A746" s="52"/>
      <c r="B746" s="53"/>
      <c r="C746" s="53" t="s">
        <v>1256</v>
      </c>
      <c r="D746" s="34"/>
      <c r="E746" s="10"/>
      <c r="F746" s="35">
        <f>Source!AL427</f>
        <v>69.63</v>
      </c>
      <c r="G746" s="36" t="str">
        <f>Source!DD427</f>
        <v/>
      </c>
      <c r="H746" s="37">
        <f>ROUND(Source!AC427*Source!I427, 2)</f>
        <v>18.8</v>
      </c>
      <c r="I746" s="36"/>
      <c r="J746" s="36">
        <f>IF(Source!BC427&lt;&gt; 0, Source!BC427, 1)</f>
        <v>3.55</v>
      </c>
      <c r="K746" s="37">
        <f>Source!P427</f>
        <v>66.739999999999995</v>
      </c>
      <c r="L746" s="38"/>
    </row>
    <row r="747" spans="1:26" ht="14" x14ac:dyDescent="0.45">
      <c r="A747" s="52"/>
      <c r="B747" s="53"/>
      <c r="C747" s="53" t="s">
        <v>1257</v>
      </c>
      <c r="D747" s="34" t="s">
        <v>1258</v>
      </c>
      <c r="E747" s="10">
        <f>Source!BZ427</f>
        <v>95</v>
      </c>
      <c r="F747" s="56"/>
      <c r="G747" s="36"/>
      <c r="H747" s="37">
        <f>SUM(S741:S750)</f>
        <v>44.9</v>
      </c>
      <c r="I747" s="39"/>
      <c r="J747" s="33">
        <f>Source!AT427</f>
        <v>95</v>
      </c>
      <c r="K747" s="37">
        <f>SUM(T741:T750)</f>
        <v>1276.3599999999999</v>
      </c>
      <c r="L747" s="38"/>
    </row>
    <row r="748" spans="1:26" ht="14" x14ac:dyDescent="0.45">
      <c r="A748" s="52"/>
      <c r="B748" s="53"/>
      <c r="C748" s="53" t="s">
        <v>1259</v>
      </c>
      <c r="D748" s="34" t="s">
        <v>1258</v>
      </c>
      <c r="E748" s="10">
        <f>Source!CA427</f>
        <v>65</v>
      </c>
      <c r="F748" s="56"/>
      <c r="G748" s="36"/>
      <c r="H748" s="37">
        <f>SUM(U741:U750)</f>
        <v>30.72</v>
      </c>
      <c r="I748" s="39"/>
      <c r="J748" s="33">
        <f>Source!AU427</f>
        <v>65</v>
      </c>
      <c r="K748" s="37">
        <f>SUM(V741:V750)</f>
        <v>873.3</v>
      </c>
      <c r="L748" s="38"/>
    </row>
    <row r="749" spans="1:26" ht="14" x14ac:dyDescent="0.45">
      <c r="A749" s="52"/>
      <c r="B749" s="53"/>
      <c r="C749" s="53" t="s">
        <v>1260</v>
      </c>
      <c r="D749" s="34" t="s">
        <v>1261</v>
      </c>
      <c r="E749" s="10">
        <f>Source!AQ427</f>
        <v>18.39</v>
      </c>
      <c r="F749" s="35"/>
      <c r="G749" s="36" t="str">
        <f>Source!DI427</f>
        <v/>
      </c>
      <c r="H749" s="37"/>
      <c r="I749" s="36"/>
      <c r="J749" s="36"/>
      <c r="K749" s="37"/>
      <c r="L749" s="40">
        <f>Source!U427</f>
        <v>4.9653</v>
      </c>
    </row>
    <row r="750" spans="1:26" ht="14" x14ac:dyDescent="0.45">
      <c r="A750" s="54" t="str">
        <f>Source!E428</f>
        <v>64,1</v>
      </c>
      <c r="B750" s="55" t="str">
        <f>Source!F428</f>
        <v>509-1845</v>
      </c>
      <c r="C750" s="55" t="str">
        <f>Source!G428</f>
        <v>Кабель-канал (короб) "Legrand" 50х100 мм</v>
      </c>
      <c r="D750" s="42" t="str">
        <f>Source!H428</f>
        <v>100 м</v>
      </c>
      <c r="E750" s="43">
        <f>Source!I428</f>
        <v>0.27</v>
      </c>
      <c r="F750" s="44">
        <f>Source!AL428+Source!AM428+Source!AO428</f>
        <v>7275</v>
      </c>
      <c r="G750" s="45" t="s">
        <v>3</v>
      </c>
      <c r="H750" s="46">
        <f>ROUND(Source!AC428*Source!I428, 2)+ROUND(Source!AD428*Source!I428, 2)+ROUND(Source!AF428*Source!I428, 2)</f>
        <v>1964.25</v>
      </c>
      <c r="I750" s="47"/>
      <c r="J750" s="47">
        <f>IF(Source!BC428&lt;&gt; 0, Source!BC428, 1)</f>
        <v>3.26</v>
      </c>
      <c r="K750" s="46">
        <f>Source!O428</f>
        <v>6403.46</v>
      </c>
      <c r="L750" s="48"/>
      <c r="S750">
        <f>ROUND((Source!FX428/100)*((ROUND(Source!AF428*Source!I428, 2)+ROUND(Source!AE428*Source!I428, 2))), 2)</f>
        <v>0</v>
      </c>
      <c r="T750">
        <f>Source!X428</f>
        <v>0</v>
      </c>
      <c r="U750">
        <f>ROUND((Source!FY428/100)*((ROUND(Source!AF428*Source!I428, 2)+ROUND(Source!AE428*Source!I428, 2))), 2)</f>
        <v>0</v>
      </c>
      <c r="V750">
        <f>Source!Y428</f>
        <v>0</v>
      </c>
      <c r="W750">
        <f>IF(Source!BI428&lt;=1,H750, 0)</f>
        <v>0</v>
      </c>
      <c r="X750">
        <f>IF(Source!BI428=2,H750, 0)</f>
        <v>1964.25</v>
      </c>
      <c r="Y750">
        <f>IF(Source!BI428=3,H750, 0)</f>
        <v>0</v>
      </c>
      <c r="Z750">
        <f>IF(Source!BI428=4,H750, 0)</f>
        <v>0</v>
      </c>
    </row>
    <row r="751" spans="1:26" ht="13.7" x14ac:dyDescent="0.4">
      <c r="G751" s="62">
        <f>H743+H744+H746+H747+H748+SUM(H750:H750)</f>
        <v>2115.41</v>
      </c>
      <c r="H751" s="62"/>
      <c r="J751" s="62">
        <f>K743+K744+K746+K747+K748+SUM(K750:K750)</f>
        <v>10045.630000000001</v>
      </c>
      <c r="K751" s="62"/>
      <c r="L751" s="49">
        <f>Source!U427</f>
        <v>4.9653</v>
      </c>
      <c r="O751" s="27">
        <f>G751</f>
        <v>2115.41</v>
      </c>
      <c r="P751" s="27">
        <f>J751</f>
        <v>10045.630000000001</v>
      </c>
      <c r="Q751" s="27">
        <f>L751</f>
        <v>4.9653</v>
      </c>
      <c r="W751">
        <f>IF(Source!BI427&lt;=1,H743+H744+H746+H747+H748, 0)</f>
        <v>0</v>
      </c>
      <c r="X751">
        <f>IF(Source!BI427=2,H743+H744+H746+H747+H748, 0)</f>
        <v>151.16</v>
      </c>
      <c r="Y751">
        <f>IF(Source!BI427=3,H743+H744+H746+H747+H748, 0)</f>
        <v>0</v>
      </c>
      <c r="Z751">
        <f>IF(Source!BI427=4,H743+H744+H746+H747+H748, 0)</f>
        <v>0</v>
      </c>
    </row>
    <row r="752" spans="1:26" ht="27.35" x14ac:dyDescent="0.45">
      <c r="A752" s="52" t="str">
        <f>Source!E429</f>
        <v>65</v>
      </c>
      <c r="B752" s="53" t="str">
        <f>Source!F429</f>
        <v>503-0606</v>
      </c>
      <c r="C752" s="53" t="str">
        <f>Source!G429</f>
        <v>Коробка для установки розеток и выключателей скрытой проводки</v>
      </c>
      <c r="D752" s="34" t="str">
        <f>Source!H429</f>
        <v>1000 шт.</v>
      </c>
      <c r="E752" s="10">
        <f>Source!I429</f>
        <v>6.8000000000000005E-2</v>
      </c>
      <c r="F752" s="35">
        <f>Source!AL429</f>
        <v>1998.42</v>
      </c>
      <c r="G752" s="36" t="str">
        <f>Source!DD429</f>
        <v/>
      </c>
      <c r="H752" s="37">
        <f>ROUND(Source!AC429*Source!I429, 2)</f>
        <v>135.88999999999999</v>
      </c>
      <c r="I752" s="36" t="str">
        <f>Source!BO429</f>
        <v>503-0606</v>
      </c>
      <c r="J752" s="36">
        <f>IF(Source!BC429&lt;&gt; 0, Source!BC429, 1)</f>
        <v>2.11</v>
      </c>
      <c r="K752" s="37">
        <f>Source!P429</f>
        <v>286.73</v>
      </c>
      <c r="L752" s="38"/>
      <c r="S752">
        <f>ROUND((Source!FX429/100)*((ROUND(Source!AF429*Source!I429, 2)+ROUND(Source!AE429*Source!I429, 2))), 2)</f>
        <v>0</v>
      </c>
      <c r="T752">
        <f>Source!X429</f>
        <v>0</v>
      </c>
      <c r="U752">
        <f>ROUND((Source!FY429/100)*((ROUND(Source!AF429*Source!I429, 2)+ROUND(Source!AE429*Source!I429, 2))), 2)</f>
        <v>0</v>
      </c>
      <c r="V752">
        <f>Source!Y429</f>
        <v>0</v>
      </c>
    </row>
    <row r="753" spans="1:26" x14ac:dyDescent="0.4">
      <c r="A753" s="29"/>
      <c r="B753" s="29"/>
      <c r="C753" s="30" t="str">
        <f>"Объем: "&amp;Source!I429&amp;"=(68)/"&amp;"1000"</f>
        <v>Объем: 0,068=(68)/1000</v>
      </c>
      <c r="D753" s="29"/>
      <c r="E753" s="29"/>
      <c r="F753" s="29"/>
      <c r="G753" s="29"/>
      <c r="H753" s="29"/>
      <c r="I753" s="29"/>
      <c r="J753" s="29"/>
      <c r="K753" s="29"/>
      <c r="L753" s="29"/>
    </row>
    <row r="754" spans="1:26" ht="13.7" x14ac:dyDescent="0.4">
      <c r="G754" s="62">
        <f>H752</f>
        <v>135.88999999999999</v>
      </c>
      <c r="H754" s="62"/>
      <c r="J754" s="62">
        <f>K752</f>
        <v>286.73</v>
      </c>
      <c r="K754" s="62"/>
      <c r="L754" s="49">
        <f>Source!U429</f>
        <v>0</v>
      </c>
      <c r="O754" s="27">
        <f>G754</f>
        <v>135.88999999999999</v>
      </c>
      <c r="P754" s="27">
        <f>J754</f>
        <v>286.73</v>
      </c>
      <c r="Q754" s="27">
        <f>L754</f>
        <v>0</v>
      </c>
      <c r="W754">
        <f>IF(Source!BI429&lt;=1,H752, 0)</f>
        <v>0</v>
      </c>
      <c r="X754">
        <f>IF(Source!BI429=2,H752, 0)</f>
        <v>135.88999999999999</v>
      </c>
      <c r="Y754">
        <f>IF(Source!BI429=3,H752, 0)</f>
        <v>0</v>
      </c>
      <c r="Z754">
        <f>IF(Source!BI429=4,H752, 0)</f>
        <v>0</v>
      </c>
    </row>
    <row r="755" spans="1:26" ht="27.35" x14ac:dyDescent="0.45">
      <c r="A755" s="52" t="str">
        <f>Source!E430</f>
        <v>66</v>
      </c>
      <c r="B755" s="53" t="str">
        <f>Source!F430</f>
        <v>м08-02-390-1</v>
      </c>
      <c r="C755" s="53" t="str">
        <f>Source!G430</f>
        <v>Короба пластмассовые шириной до 40 мм</v>
      </c>
      <c r="D755" s="34" t="str">
        <f>Source!H430</f>
        <v>100 м</v>
      </c>
      <c r="E755" s="10">
        <f>Source!I430</f>
        <v>0.14000000000000001</v>
      </c>
      <c r="F755" s="35">
        <f>Source!AL430+Source!AM430+Source!AO430</f>
        <v>237.45</v>
      </c>
      <c r="G755" s="36"/>
      <c r="H755" s="37"/>
      <c r="I755" s="36" t="str">
        <f>Source!BO430</f>
        <v>м08-02-390-1</v>
      </c>
      <c r="J755" s="36"/>
      <c r="K755" s="37"/>
      <c r="L755" s="38"/>
      <c r="S755">
        <f>ROUND((Source!FX430/100)*((ROUND(Source!AF430*Source!I430, 2)+ROUND(Source!AE430*Source!I430, 2))), 2)</f>
        <v>20.62</v>
      </c>
      <c r="T755">
        <f>Source!X430</f>
        <v>586.30999999999995</v>
      </c>
      <c r="U755">
        <f>ROUND((Source!FY430/100)*((ROUND(Source!AF430*Source!I430, 2)+ROUND(Source!AE430*Source!I430, 2))), 2)</f>
        <v>14.11</v>
      </c>
      <c r="V755">
        <f>Source!Y430</f>
        <v>401.16</v>
      </c>
    </row>
    <row r="756" spans="1:26" x14ac:dyDescent="0.4">
      <c r="C756" s="26" t="str">
        <f>"Объем: "&amp;Source!I430&amp;"=(14)/"&amp;"100"</f>
        <v>Объем: 0,14=(14)/100</v>
      </c>
    </row>
    <row r="757" spans="1:26" ht="14" x14ac:dyDescent="0.45">
      <c r="A757" s="52"/>
      <c r="B757" s="53"/>
      <c r="C757" s="53" t="s">
        <v>1255</v>
      </c>
      <c r="D757" s="34"/>
      <c r="E757" s="10"/>
      <c r="F757" s="35">
        <f>Source!AO430</f>
        <v>154.91999999999999</v>
      </c>
      <c r="G757" s="36" t="str">
        <f>Source!DG430</f>
        <v/>
      </c>
      <c r="H757" s="37">
        <f>ROUND(Source!AF430*Source!I430, 2)</f>
        <v>21.69</v>
      </c>
      <c r="I757" s="36"/>
      <c r="J757" s="36">
        <f>IF(Source!BA430&lt;&gt; 0, Source!BA430, 1)</f>
        <v>28.43</v>
      </c>
      <c r="K757" s="37">
        <f>Source!S430</f>
        <v>616.61</v>
      </c>
      <c r="L757" s="38"/>
      <c r="R757">
        <f>H757</f>
        <v>21.69</v>
      </c>
    </row>
    <row r="758" spans="1:26" ht="14" x14ac:dyDescent="0.45">
      <c r="A758" s="52"/>
      <c r="B758" s="53"/>
      <c r="C758" s="53" t="s">
        <v>169</v>
      </c>
      <c r="D758" s="34"/>
      <c r="E758" s="10"/>
      <c r="F758" s="35">
        <f>Source!AM430</f>
        <v>31.2</v>
      </c>
      <c r="G758" s="36" t="str">
        <f>Source!DE430</f>
        <v/>
      </c>
      <c r="H758" s="37">
        <f>ROUND(Source!AD430*Source!I430, 2)</f>
        <v>4.37</v>
      </c>
      <c r="I758" s="36"/>
      <c r="J758" s="36">
        <f>IF(Source!BB430&lt;&gt; 0, Source!BB430, 1)</f>
        <v>8.76</v>
      </c>
      <c r="K758" s="37">
        <f>Source!Q430</f>
        <v>38.26</v>
      </c>
      <c r="L758" s="38"/>
    </row>
    <row r="759" spans="1:26" ht="14" x14ac:dyDescent="0.45">
      <c r="A759" s="52"/>
      <c r="B759" s="53"/>
      <c r="C759" s="53" t="s">
        <v>1264</v>
      </c>
      <c r="D759" s="34"/>
      <c r="E759" s="10"/>
      <c r="F759" s="35">
        <f>Source!AN430</f>
        <v>0.14000000000000001</v>
      </c>
      <c r="G759" s="36" t="str">
        <f>Source!DF430</f>
        <v/>
      </c>
      <c r="H759" s="51">
        <f>ROUND(Source!AE430*Source!I430, 2)</f>
        <v>0.02</v>
      </c>
      <c r="I759" s="36"/>
      <c r="J759" s="36">
        <f>IF(Source!BS430&lt;&gt; 0, Source!BS430, 1)</f>
        <v>28.43</v>
      </c>
      <c r="K759" s="51">
        <f>Source!R430</f>
        <v>0.56000000000000005</v>
      </c>
      <c r="L759" s="38"/>
      <c r="R759">
        <f>H759</f>
        <v>0.02</v>
      </c>
    </row>
    <row r="760" spans="1:26" ht="14" x14ac:dyDescent="0.45">
      <c r="A760" s="52"/>
      <c r="B760" s="53"/>
      <c r="C760" s="53" t="s">
        <v>1256</v>
      </c>
      <c r="D760" s="34"/>
      <c r="E760" s="10"/>
      <c r="F760" s="35">
        <f>Source!AL430</f>
        <v>51.33</v>
      </c>
      <c r="G760" s="36" t="str">
        <f>Source!DD430</f>
        <v/>
      </c>
      <c r="H760" s="37">
        <f>ROUND(Source!AC430*Source!I430, 2)</f>
        <v>7.19</v>
      </c>
      <c r="I760" s="36"/>
      <c r="J760" s="36">
        <f>IF(Source!BC430&lt;&gt; 0, Source!BC430, 1)</f>
        <v>4.25</v>
      </c>
      <c r="K760" s="37">
        <f>Source!P430</f>
        <v>30.54</v>
      </c>
      <c r="L760" s="38"/>
    </row>
    <row r="761" spans="1:26" ht="14" x14ac:dyDescent="0.45">
      <c r="A761" s="52"/>
      <c r="B761" s="53"/>
      <c r="C761" s="53" t="s">
        <v>1257</v>
      </c>
      <c r="D761" s="34" t="s">
        <v>1258</v>
      </c>
      <c r="E761" s="10">
        <f>Source!BZ430</f>
        <v>95</v>
      </c>
      <c r="F761" s="56"/>
      <c r="G761" s="36"/>
      <c r="H761" s="37">
        <f>SUM(S755:S764)</f>
        <v>20.62</v>
      </c>
      <c r="I761" s="39"/>
      <c r="J761" s="33">
        <f>Source!AT430</f>
        <v>95</v>
      </c>
      <c r="K761" s="37">
        <f>SUM(T755:T764)</f>
        <v>586.30999999999995</v>
      </c>
      <c r="L761" s="38"/>
    </row>
    <row r="762" spans="1:26" ht="14" x14ac:dyDescent="0.45">
      <c r="A762" s="52"/>
      <c r="B762" s="53"/>
      <c r="C762" s="53" t="s">
        <v>1259</v>
      </c>
      <c r="D762" s="34" t="s">
        <v>1258</v>
      </c>
      <c r="E762" s="10">
        <f>Source!CA430</f>
        <v>65</v>
      </c>
      <c r="F762" s="56"/>
      <c r="G762" s="36"/>
      <c r="H762" s="37">
        <f>SUM(U755:U764)</f>
        <v>14.11</v>
      </c>
      <c r="I762" s="39"/>
      <c r="J762" s="33">
        <f>Source!AU430</f>
        <v>65</v>
      </c>
      <c r="K762" s="37">
        <f>SUM(V755:V764)</f>
        <v>401.16</v>
      </c>
      <c r="L762" s="38"/>
    </row>
    <row r="763" spans="1:26" ht="14" x14ac:dyDescent="0.45">
      <c r="A763" s="52"/>
      <c r="B763" s="53"/>
      <c r="C763" s="53" t="s">
        <v>1260</v>
      </c>
      <c r="D763" s="34" t="s">
        <v>1261</v>
      </c>
      <c r="E763" s="10">
        <f>Source!AQ430</f>
        <v>16.29</v>
      </c>
      <c r="F763" s="35"/>
      <c r="G763" s="36" t="str">
        <f>Source!DI430</f>
        <v/>
      </c>
      <c r="H763" s="37"/>
      <c r="I763" s="36"/>
      <c r="J763" s="36"/>
      <c r="K763" s="37"/>
      <c r="L763" s="40">
        <f>Source!U430</f>
        <v>2.2806000000000002</v>
      </c>
    </row>
    <row r="764" spans="1:26" ht="14" x14ac:dyDescent="0.45">
      <c r="A764" s="54" t="str">
        <f>Source!E431</f>
        <v>66,1</v>
      </c>
      <c r="B764" s="55" t="str">
        <f>Source!F431</f>
        <v>509-1841</v>
      </c>
      <c r="C764" s="55" t="str">
        <f>Source!G431</f>
        <v>Кабель-канал (короб) "Legrand" 20х12,5 мм</v>
      </c>
      <c r="D764" s="42" t="str">
        <f>Source!H431</f>
        <v>100 м</v>
      </c>
      <c r="E764" s="43">
        <f>Source!I431</f>
        <v>0.14000000000000001</v>
      </c>
      <c r="F764" s="44">
        <f>Source!AL431+Source!AM431+Source!AO431</f>
        <v>727.01</v>
      </c>
      <c r="G764" s="45" t="s">
        <v>3</v>
      </c>
      <c r="H764" s="46">
        <f>ROUND(Source!AC431*Source!I431, 2)+ROUND(Source!AD431*Source!I431, 2)+ROUND(Source!AF431*Source!I431, 2)</f>
        <v>101.78</v>
      </c>
      <c r="I764" s="47"/>
      <c r="J764" s="47">
        <f>IF(Source!BC431&lt;&gt; 0, Source!BC431, 1)</f>
        <v>7.94</v>
      </c>
      <c r="K764" s="46">
        <f>Source!O431</f>
        <v>808.14</v>
      </c>
      <c r="L764" s="48"/>
      <c r="S764">
        <f>ROUND((Source!FX431/100)*((ROUND(Source!AF431*Source!I431, 2)+ROUND(Source!AE431*Source!I431, 2))), 2)</f>
        <v>0</v>
      </c>
      <c r="T764">
        <f>Source!X431</f>
        <v>0</v>
      </c>
      <c r="U764">
        <f>ROUND((Source!FY431/100)*((ROUND(Source!AF431*Source!I431, 2)+ROUND(Source!AE431*Source!I431, 2))), 2)</f>
        <v>0</v>
      </c>
      <c r="V764">
        <f>Source!Y431</f>
        <v>0</v>
      </c>
      <c r="W764">
        <f>IF(Source!BI431&lt;=1,H764, 0)</f>
        <v>0</v>
      </c>
      <c r="X764">
        <f>IF(Source!BI431=2,H764, 0)</f>
        <v>101.78</v>
      </c>
      <c r="Y764">
        <f>IF(Source!BI431=3,H764, 0)</f>
        <v>0</v>
      </c>
      <c r="Z764">
        <f>IF(Source!BI431=4,H764, 0)</f>
        <v>0</v>
      </c>
    </row>
    <row r="765" spans="1:26" ht="13.7" x14ac:dyDescent="0.4">
      <c r="G765" s="62">
        <f>H757+H758+H760+H761+H762+SUM(H764:H764)</f>
        <v>169.76</v>
      </c>
      <c r="H765" s="62"/>
      <c r="J765" s="62">
        <f>K757+K758+K760+K761+K762+SUM(K764:K764)</f>
        <v>2481.02</v>
      </c>
      <c r="K765" s="62"/>
      <c r="L765" s="49">
        <f>Source!U430</f>
        <v>2.2806000000000002</v>
      </c>
      <c r="O765" s="27">
        <f>G765</f>
        <v>169.76</v>
      </c>
      <c r="P765" s="27">
        <f>J765</f>
        <v>2481.02</v>
      </c>
      <c r="Q765" s="27">
        <f>L765</f>
        <v>2.2806000000000002</v>
      </c>
      <c r="W765">
        <f>IF(Source!BI430&lt;=1,H757+H758+H760+H761+H762, 0)</f>
        <v>0</v>
      </c>
      <c r="X765">
        <f>IF(Source!BI430=2,H757+H758+H760+H761+H762, 0)</f>
        <v>67.98</v>
      </c>
      <c r="Y765">
        <f>IF(Source!BI430=3,H757+H758+H760+H761+H762, 0)</f>
        <v>0</v>
      </c>
      <c r="Z765">
        <f>IF(Source!BI430=4,H757+H758+H760+H761+H762, 0)</f>
        <v>0</v>
      </c>
    </row>
    <row r="766" spans="1:26" ht="41" x14ac:dyDescent="0.45">
      <c r="A766" s="52" t="str">
        <f>Source!E432</f>
        <v>67</v>
      </c>
      <c r="B766" s="53" t="str">
        <f>Source!F432</f>
        <v>м08-02-409-1</v>
      </c>
      <c r="C766" s="53" t="str">
        <f>Source!G432</f>
        <v>Труба винипластовая по установленным конструкциям, по стенам и колоннам с креплением скобами, диаметр до 25 мм</v>
      </c>
      <c r="D766" s="34" t="str">
        <f>Source!H432</f>
        <v>100 м</v>
      </c>
      <c r="E766" s="10">
        <f>Source!I432</f>
        <v>2.17</v>
      </c>
      <c r="F766" s="35">
        <f>Source!AL432+Source!AM432+Source!AO432</f>
        <v>248.60999999999999</v>
      </c>
      <c r="G766" s="36"/>
      <c r="H766" s="37"/>
      <c r="I766" s="36" t="str">
        <f>Source!BO432</f>
        <v>м08-02-409-1</v>
      </c>
      <c r="J766" s="36"/>
      <c r="K766" s="37"/>
      <c r="L766" s="38"/>
      <c r="S766">
        <f>ROUND((Source!FX432/100)*((ROUND(Source!AF432*Source!I432, 2)+ROUND(Source!AE432*Source!I432, 2))), 2)</f>
        <v>371.49</v>
      </c>
      <c r="T766">
        <f>Source!X432</f>
        <v>10561.25</v>
      </c>
      <c r="U766">
        <f>ROUND((Source!FY432/100)*((ROUND(Source!AF432*Source!I432, 2)+ROUND(Source!AE432*Source!I432, 2))), 2)</f>
        <v>254.18</v>
      </c>
      <c r="V766">
        <f>Source!Y432</f>
        <v>7226.12</v>
      </c>
    </row>
    <row r="767" spans="1:26" x14ac:dyDescent="0.4">
      <c r="C767" s="26" t="str">
        <f>"Объем: "&amp;Source!I432&amp;"=(217)/"&amp;"100"</f>
        <v>Объем: 2,17=(217)/100</v>
      </c>
    </row>
    <row r="768" spans="1:26" ht="14" x14ac:dyDescent="0.45">
      <c r="A768" s="52"/>
      <c r="B768" s="53"/>
      <c r="C768" s="53" t="s">
        <v>1255</v>
      </c>
      <c r="D768" s="34"/>
      <c r="E768" s="10"/>
      <c r="F768" s="35">
        <f>Source!AO432</f>
        <v>178.98</v>
      </c>
      <c r="G768" s="36" t="str">
        <f>Source!DG432</f>
        <v/>
      </c>
      <c r="H768" s="37">
        <f>ROUND(Source!AF432*Source!I432, 2)</f>
        <v>388.39</v>
      </c>
      <c r="I768" s="36"/>
      <c r="J768" s="36">
        <f>IF(Source!BA432&lt;&gt; 0, Source!BA432, 1)</f>
        <v>28.43</v>
      </c>
      <c r="K768" s="37">
        <f>Source!S432</f>
        <v>11041.83</v>
      </c>
      <c r="L768" s="38"/>
      <c r="R768">
        <f>H768</f>
        <v>388.39</v>
      </c>
    </row>
    <row r="769" spans="1:26" ht="14" x14ac:dyDescent="0.45">
      <c r="A769" s="52"/>
      <c r="B769" s="53"/>
      <c r="C769" s="53" t="s">
        <v>169</v>
      </c>
      <c r="D769" s="34"/>
      <c r="E769" s="10"/>
      <c r="F769" s="35">
        <f>Source!AM432</f>
        <v>45.51</v>
      </c>
      <c r="G769" s="36" t="str">
        <f>Source!DE432</f>
        <v/>
      </c>
      <c r="H769" s="37">
        <f>ROUND(Source!AD432*Source!I432, 2)</f>
        <v>98.76</v>
      </c>
      <c r="I769" s="36"/>
      <c r="J769" s="36">
        <f>IF(Source!BB432&lt;&gt; 0, Source!BB432, 1)</f>
        <v>9.08</v>
      </c>
      <c r="K769" s="37">
        <f>Source!Q432</f>
        <v>896.71</v>
      </c>
      <c r="L769" s="38"/>
    </row>
    <row r="770" spans="1:26" ht="14" x14ac:dyDescent="0.45">
      <c r="A770" s="52"/>
      <c r="B770" s="53"/>
      <c r="C770" s="53" t="s">
        <v>1264</v>
      </c>
      <c r="D770" s="34"/>
      <c r="E770" s="10"/>
      <c r="F770" s="35">
        <f>Source!AN432</f>
        <v>1.22</v>
      </c>
      <c r="G770" s="36" t="str">
        <f>Source!DF432</f>
        <v/>
      </c>
      <c r="H770" s="51">
        <f>ROUND(Source!AE432*Source!I432, 2)</f>
        <v>2.65</v>
      </c>
      <c r="I770" s="36"/>
      <c r="J770" s="36">
        <f>IF(Source!BS432&lt;&gt; 0, Source!BS432, 1)</f>
        <v>28.43</v>
      </c>
      <c r="K770" s="51">
        <f>Source!R432</f>
        <v>75.27</v>
      </c>
      <c r="L770" s="38"/>
      <c r="R770">
        <f>H770</f>
        <v>2.65</v>
      </c>
    </row>
    <row r="771" spans="1:26" ht="14" x14ac:dyDescent="0.45">
      <c r="A771" s="52"/>
      <c r="B771" s="53"/>
      <c r="C771" s="53" t="s">
        <v>1256</v>
      </c>
      <c r="D771" s="34"/>
      <c r="E771" s="10"/>
      <c r="F771" s="35">
        <f>Source!AL432</f>
        <v>24.12</v>
      </c>
      <c r="G771" s="36" t="str">
        <f>Source!DD432</f>
        <v/>
      </c>
      <c r="H771" s="37">
        <f>ROUND(Source!AC432*Source!I432, 2)</f>
        <v>52.34</v>
      </c>
      <c r="I771" s="36"/>
      <c r="J771" s="36">
        <f>IF(Source!BC432&lt;&gt; 0, Source!BC432, 1)</f>
        <v>8.49</v>
      </c>
      <c r="K771" s="37">
        <f>Source!P432</f>
        <v>444.37</v>
      </c>
      <c r="L771" s="38"/>
    </row>
    <row r="772" spans="1:26" ht="14" x14ac:dyDescent="0.45">
      <c r="A772" s="52"/>
      <c r="B772" s="53"/>
      <c r="C772" s="53" t="s">
        <v>1257</v>
      </c>
      <c r="D772" s="34" t="s">
        <v>1258</v>
      </c>
      <c r="E772" s="10">
        <f>Source!BZ432</f>
        <v>95</v>
      </c>
      <c r="F772" s="56"/>
      <c r="G772" s="36"/>
      <c r="H772" s="37">
        <f>SUM(S766:S776)</f>
        <v>371.49</v>
      </c>
      <c r="I772" s="39"/>
      <c r="J772" s="33">
        <f>Source!AT432</f>
        <v>95</v>
      </c>
      <c r="K772" s="37">
        <f>SUM(T766:T776)</f>
        <v>10561.25</v>
      </c>
      <c r="L772" s="38"/>
    </row>
    <row r="773" spans="1:26" ht="14" x14ac:dyDescent="0.45">
      <c r="A773" s="52"/>
      <c r="B773" s="53"/>
      <c r="C773" s="53" t="s">
        <v>1259</v>
      </c>
      <c r="D773" s="34" t="s">
        <v>1258</v>
      </c>
      <c r="E773" s="10">
        <f>Source!CA432</f>
        <v>65</v>
      </c>
      <c r="F773" s="56"/>
      <c r="G773" s="36"/>
      <c r="H773" s="37">
        <f>SUM(U766:U776)</f>
        <v>254.18</v>
      </c>
      <c r="I773" s="39"/>
      <c r="J773" s="33">
        <f>Source!AU432</f>
        <v>65</v>
      </c>
      <c r="K773" s="37">
        <f>SUM(V766:V776)</f>
        <v>7226.12</v>
      </c>
      <c r="L773" s="38"/>
    </row>
    <row r="774" spans="1:26" ht="14" x14ac:dyDescent="0.45">
      <c r="A774" s="52"/>
      <c r="B774" s="53"/>
      <c r="C774" s="53" t="s">
        <v>1260</v>
      </c>
      <c r="D774" s="34" t="s">
        <v>1261</v>
      </c>
      <c r="E774" s="10">
        <f>Source!AQ432</f>
        <v>19.04</v>
      </c>
      <c r="F774" s="35"/>
      <c r="G774" s="36" t="str">
        <f>Source!DI432</f>
        <v/>
      </c>
      <c r="H774" s="37"/>
      <c r="I774" s="36"/>
      <c r="J774" s="36"/>
      <c r="K774" s="37"/>
      <c r="L774" s="40">
        <f>Source!U432</f>
        <v>41.316799999999994</v>
      </c>
    </row>
    <row r="775" spans="1:26" ht="41" x14ac:dyDescent="0.45">
      <c r="A775" s="52" t="str">
        <f>Source!E433</f>
        <v>67,1</v>
      </c>
      <c r="B775" s="53" t="str">
        <f>Source!F433</f>
        <v>103-2412</v>
      </c>
      <c r="C775" s="53" t="str">
        <f>Source!G433</f>
        <v>Трубы гибкие гофрированные легкие из самозатухающего ПВХ (IP55) серии FL, с зондом, диаметром 16 мм</v>
      </c>
      <c r="D775" s="34" t="str">
        <f>Source!H433</f>
        <v>10 м</v>
      </c>
      <c r="E775" s="10">
        <f>Source!I433</f>
        <v>22.134</v>
      </c>
      <c r="F775" s="35">
        <f>Source!AL433+Source!AM433+Source!AO433</f>
        <v>16.82</v>
      </c>
      <c r="G775" s="41" t="s">
        <v>3</v>
      </c>
      <c r="H775" s="37">
        <f>ROUND(Source!AC433*Source!I433, 2)+ROUND(Source!AD433*Source!I433, 2)+ROUND(Source!AF433*Source!I433, 2)</f>
        <v>372.29</v>
      </c>
      <c r="I775" s="36"/>
      <c r="J775" s="36">
        <f>IF(Source!BC433&lt;&gt; 0, Source!BC433, 1)</f>
        <v>3.32</v>
      </c>
      <c r="K775" s="37">
        <f>Source!O433</f>
        <v>1236.02</v>
      </c>
      <c r="L775" s="38"/>
      <c r="S775">
        <f>ROUND((Source!FX433/100)*((ROUND(Source!AF433*Source!I433, 2)+ROUND(Source!AE433*Source!I433, 2))), 2)</f>
        <v>0</v>
      </c>
      <c r="T775">
        <f>Source!X433</f>
        <v>0</v>
      </c>
      <c r="U775">
        <f>ROUND((Source!FY433/100)*((ROUND(Source!AF433*Source!I433, 2)+ROUND(Source!AE433*Source!I433, 2))), 2)</f>
        <v>0</v>
      </c>
      <c r="V775">
        <f>Source!Y433</f>
        <v>0</v>
      </c>
      <c r="W775">
        <f>IF(Source!BI433&lt;=1,H775, 0)</f>
        <v>372.29</v>
      </c>
      <c r="X775">
        <f>IF(Source!BI433=2,H775, 0)</f>
        <v>0</v>
      </c>
      <c r="Y775">
        <f>IF(Source!BI433=3,H775, 0)</f>
        <v>0</v>
      </c>
      <c r="Z775">
        <f>IF(Source!BI433=4,H775, 0)</f>
        <v>0</v>
      </c>
    </row>
    <row r="776" spans="1:26" ht="27.35" x14ac:dyDescent="0.45">
      <c r="A776" s="54" t="str">
        <f>Source!E434</f>
        <v>67,2</v>
      </c>
      <c r="B776" s="55" t="str">
        <f>Source!F434</f>
        <v>103-1177</v>
      </c>
      <c r="C776" s="55" t="str">
        <f>Source!G434</f>
        <v>Клипса для крепежа гофротрубы, диаметром 16 мм</v>
      </c>
      <c r="D776" s="42" t="str">
        <f>Source!H434</f>
        <v>10 шт.</v>
      </c>
      <c r="E776" s="43">
        <f>Source!I434</f>
        <v>21.7</v>
      </c>
      <c r="F776" s="44">
        <f>Source!AL434+Source!AM434+Source!AO434</f>
        <v>1.9</v>
      </c>
      <c r="G776" s="45" t="s">
        <v>3</v>
      </c>
      <c r="H776" s="46">
        <f>ROUND(Source!AC434*Source!I434, 2)+ROUND(Source!AD434*Source!I434, 2)+ROUND(Source!AF434*Source!I434, 2)</f>
        <v>41.23</v>
      </c>
      <c r="I776" s="47"/>
      <c r="J776" s="47">
        <f>IF(Source!BC434&lt;&gt; 0, Source!BC434, 1)</f>
        <v>13.96</v>
      </c>
      <c r="K776" s="46">
        <f>Source!O434</f>
        <v>575.57000000000005</v>
      </c>
      <c r="L776" s="48"/>
      <c r="S776">
        <f>ROUND((Source!FX434/100)*((ROUND(Source!AF434*Source!I434, 2)+ROUND(Source!AE434*Source!I434, 2))), 2)</f>
        <v>0</v>
      </c>
      <c r="T776">
        <f>Source!X434</f>
        <v>0</v>
      </c>
      <c r="U776">
        <f>ROUND((Source!FY434/100)*((ROUND(Source!AF434*Source!I434, 2)+ROUND(Source!AE434*Source!I434, 2))), 2)</f>
        <v>0</v>
      </c>
      <c r="V776">
        <f>Source!Y434</f>
        <v>0</v>
      </c>
      <c r="W776">
        <f>IF(Source!BI434&lt;=1,H776, 0)</f>
        <v>41.23</v>
      </c>
      <c r="X776">
        <f>IF(Source!BI434=2,H776, 0)</f>
        <v>0</v>
      </c>
      <c r="Y776">
        <f>IF(Source!BI434=3,H776, 0)</f>
        <v>0</v>
      </c>
      <c r="Z776">
        <f>IF(Source!BI434=4,H776, 0)</f>
        <v>0</v>
      </c>
    </row>
    <row r="777" spans="1:26" ht="13.7" x14ac:dyDescent="0.4">
      <c r="G777" s="62">
        <f>H768+H769+H771+H772+H773+SUM(H775:H776)</f>
        <v>1578.68</v>
      </c>
      <c r="H777" s="62"/>
      <c r="J777" s="62">
        <f>K768+K769+K771+K772+K773+SUM(K775:K776)</f>
        <v>31981.870000000003</v>
      </c>
      <c r="K777" s="62"/>
      <c r="L777" s="49">
        <f>Source!U432</f>
        <v>41.316799999999994</v>
      </c>
      <c r="O777" s="27">
        <f>G777</f>
        <v>1578.68</v>
      </c>
      <c r="P777" s="27">
        <f>J777</f>
        <v>31981.870000000003</v>
      </c>
      <c r="Q777" s="27">
        <f>L777</f>
        <v>41.316799999999994</v>
      </c>
      <c r="W777">
        <f>IF(Source!BI432&lt;=1,H768+H769+H771+H772+H773, 0)</f>
        <v>0</v>
      </c>
      <c r="X777">
        <f>IF(Source!BI432=2,H768+H769+H771+H772+H773, 0)</f>
        <v>1165.1600000000001</v>
      </c>
      <c r="Y777">
        <f>IF(Source!BI432=3,H768+H769+H771+H772+H773, 0)</f>
        <v>0</v>
      </c>
      <c r="Z777">
        <f>IF(Source!BI432=4,H768+H769+H771+H772+H773, 0)</f>
        <v>0</v>
      </c>
    </row>
    <row r="778" spans="1:26" ht="54.7" x14ac:dyDescent="0.45">
      <c r="A778" s="52" t="str">
        <f>Source!E435</f>
        <v>68</v>
      </c>
      <c r="B778" s="53" t="str">
        <f>Source!F435</f>
        <v>м08-02-412-2</v>
      </c>
      <c r="C778" s="53" t="str">
        <f>Source!G435</f>
        <v>Затягивание провода в проложенные трубы и металлические рукава первого одножильного или многожильного в общей оплетке, суммарное сечение до 6 мм2</v>
      </c>
      <c r="D778" s="34" t="str">
        <f>Source!H435</f>
        <v>100 м</v>
      </c>
      <c r="E778" s="10">
        <f>Source!I435</f>
        <v>2.17</v>
      </c>
      <c r="F778" s="35">
        <f>Source!AL435+Source!AM435+Source!AO435</f>
        <v>69.23</v>
      </c>
      <c r="G778" s="36"/>
      <c r="H778" s="37"/>
      <c r="I778" s="36" t="str">
        <f>Source!BO435</f>
        <v>м08-02-412-2</v>
      </c>
      <c r="J778" s="36"/>
      <c r="K778" s="37"/>
      <c r="L778" s="38"/>
      <c r="S778">
        <f>ROUND((Source!FX435/100)*((ROUND(Source!AF435*Source!I435, 2)+ROUND(Source!AE435*Source!I435, 2))), 2)</f>
        <v>105.01</v>
      </c>
      <c r="T778">
        <f>Source!X435</f>
        <v>2985.52</v>
      </c>
      <c r="U778">
        <f>ROUND((Source!FY435/100)*((ROUND(Source!AF435*Source!I435, 2)+ROUND(Source!AE435*Source!I435, 2))), 2)</f>
        <v>71.849999999999994</v>
      </c>
      <c r="V778">
        <f>Source!Y435</f>
        <v>2042.72</v>
      </c>
    </row>
    <row r="779" spans="1:26" x14ac:dyDescent="0.4">
      <c r="C779" s="26" t="str">
        <f>"Объем: "&amp;Source!I435&amp;"=(217)/"&amp;"100"</f>
        <v>Объем: 2,17=(217)/100</v>
      </c>
    </row>
    <row r="780" spans="1:26" ht="14" x14ac:dyDescent="0.45">
      <c r="A780" s="52"/>
      <c r="B780" s="53"/>
      <c r="C780" s="53" t="s">
        <v>1255</v>
      </c>
      <c r="D780" s="34"/>
      <c r="E780" s="10"/>
      <c r="F780" s="35">
        <f>Source!AO435</f>
        <v>50.67</v>
      </c>
      <c r="G780" s="36" t="str">
        <f>Source!DG435</f>
        <v/>
      </c>
      <c r="H780" s="37">
        <f>ROUND(Source!AF435*Source!I435, 2)</f>
        <v>109.95</v>
      </c>
      <c r="I780" s="36"/>
      <c r="J780" s="36">
        <f>IF(Source!BA435&lt;&gt; 0, Source!BA435, 1)</f>
        <v>28.43</v>
      </c>
      <c r="K780" s="37">
        <f>Source!S435</f>
        <v>3125.99</v>
      </c>
      <c r="L780" s="38"/>
      <c r="R780">
        <f>H780</f>
        <v>109.95</v>
      </c>
    </row>
    <row r="781" spans="1:26" ht="14" x14ac:dyDescent="0.45">
      <c r="A781" s="52"/>
      <c r="B781" s="53"/>
      <c r="C781" s="53" t="s">
        <v>169</v>
      </c>
      <c r="D781" s="34"/>
      <c r="E781" s="10"/>
      <c r="F781" s="35">
        <f>Source!AM435</f>
        <v>4.4400000000000004</v>
      </c>
      <c r="G781" s="36" t="str">
        <f>Source!DE435</f>
        <v/>
      </c>
      <c r="H781" s="37">
        <f>ROUND(Source!AD435*Source!I435, 2)</f>
        <v>9.6300000000000008</v>
      </c>
      <c r="I781" s="36"/>
      <c r="J781" s="36">
        <f>IF(Source!BB435&lt;&gt; 0, Source!BB435, 1)</f>
        <v>8.39</v>
      </c>
      <c r="K781" s="37">
        <f>Source!Q435</f>
        <v>80.84</v>
      </c>
      <c r="L781" s="38"/>
    </row>
    <row r="782" spans="1:26" ht="14" x14ac:dyDescent="0.45">
      <c r="A782" s="52"/>
      <c r="B782" s="53"/>
      <c r="C782" s="53" t="s">
        <v>1264</v>
      </c>
      <c r="D782" s="34"/>
      <c r="E782" s="10"/>
      <c r="F782" s="35">
        <f>Source!AN435</f>
        <v>0.27</v>
      </c>
      <c r="G782" s="36" t="str">
        <f>Source!DF435</f>
        <v/>
      </c>
      <c r="H782" s="51">
        <f>ROUND(Source!AE435*Source!I435, 2)</f>
        <v>0.59</v>
      </c>
      <c r="I782" s="36"/>
      <c r="J782" s="36">
        <f>IF(Source!BS435&lt;&gt; 0, Source!BS435, 1)</f>
        <v>28.43</v>
      </c>
      <c r="K782" s="51">
        <f>Source!R435</f>
        <v>16.66</v>
      </c>
      <c r="L782" s="38"/>
      <c r="R782">
        <f>H782</f>
        <v>0.59</v>
      </c>
    </row>
    <row r="783" spans="1:26" ht="14" x14ac:dyDescent="0.45">
      <c r="A783" s="52"/>
      <c r="B783" s="53"/>
      <c r="C783" s="53" t="s">
        <v>1256</v>
      </c>
      <c r="D783" s="34"/>
      <c r="E783" s="10"/>
      <c r="F783" s="35">
        <f>Source!AL435</f>
        <v>14.12</v>
      </c>
      <c r="G783" s="36" t="str">
        <f>Source!DD435</f>
        <v/>
      </c>
      <c r="H783" s="37">
        <f>ROUND(Source!AC435*Source!I435, 2)</f>
        <v>30.64</v>
      </c>
      <c r="I783" s="36"/>
      <c r="J783" s="36">
        <f>IF(Source!BC435&lt;&gt; 0, Source!BC435, 1)</f>
        <v>6.3</v>
      </c>
      <c r="K783" s="37">
        <f>Source!P435</f>
        <v>193.03</v>
      </c>
      <c r="L783" s="38"/>
    </row>
    <row r="784" spans="1:26" ht="14" x14ac:dyDescent="0.45">
      <c r="A784" s="52"/>
      <c r="B784" s="53"/>
      <c r="C784" s="53" t="s">
        <v>1257</v>
      </c>
      <c r="D784" s="34" t="s">
        <v>1258</v>
      </c>
      <c r="E784" s="10">
        <f>Source!BZ435</f>
        <v>95</v>
      </c>
      <c r="F784" s="56"/>
      <c r="G784" s="36"/>
      <c r="H784" s="37">
        <f>SUM(S778:S786)</f>
        <v>105.01</v>
      </c>
      <c r="I784" s="39"/>
      <c r="J784" s="33">
        <f>Source!AT435</f>
        <v>95</v>
      </c>
      <c r="K784" s="37">
        <f>SUM(T778:T786)</f>
        <v>2985.52</v>
      </c>
      <c r="L784" s="38"/>
    </row>
    <row r="785" spans="1:26" ht="14" x14ac:dyDescent="0.45">
      <c r="A785" s="52"/>
      <c r="B785" s="53"/>
      <c r="C785" s="53" t="s">
        <v>1259</v>
      </c>
      <c r="D785" s="34" t="s">
        <v>1258</v>
      </c>
      <c r="E785" s="10">
        <f>Source!CA435</f>
        <v>65</v>
      </c>
      <c r="F785" s="56"/>
      <c r="G785" s="36"/>
      <c r="H785" s="37">
        <f>SUM(U778:U786)</f>
        <v>71.849999999999994</v>
      </c>
      <c r="I785" s="39"/>
      <c r="J785" s="33">
        <f>Source!AU435</f>
        <v>65</v>
      </c>
      <c r="K785" s="37">
        <f>SUM(V778:V786)</f>
        <v>2042.72</v>
      </c>
      <c r="L785" s="38"/>
    </row>
    <row r="786" spans="1:26" ht="14" x14ac:dyDescent="0.45">
      <c r="A786" s="54"/>
      <c r="B786" s="55"/>
      <c r="C786" s="55" t="s">
        <v>1260</v>
      </c>
      <c r="D786" s="42" t="s">
        <v>1261</v>
      </c>
      <c r="E786" s="43">
        <f>Source!AQ435</f>
        <v>5.39</v>
      </c>
      <c r="F786" s="44"/>
      <c r="G786" s="47" t="str">
        <f>Source!DI435</f>
        <v/>
      </c>
      <c r="H786" s="46"/>
      <c r="I786" s="47"/>
      <c r="J786" s="47"/>
      <c r="K786" s="46"/>
      <c r="L786" s="50">
        <f>Source!U435</f>
        <v>11.696299999999999</v>
      </c>
    </row>
    <row r="787" spans="1:26" ht="13.7" x14ac:dyDescent="0.4">
      <c r="G787" s="62">
        <f>H780+H781+H783+H784+H785</f>
        <v>327.08000000000004</v>
      </c>
      <c r="H787" s="62"/>
      <c r="J787" s="62">
        <f>K780+K781+K783+K784+K785</f>
        <v>8428.1</v>
      </c>
      <c r="K787" s="62"/>
      <c r="L787" s="49">
        <f>Source!U435</f>
        <v>11.696299999999999</v>
      </c>
      <c r="O787" s="27">
        <f>G787</f>
        <v>327.08000000000004</v>
      </c>
      <c r="P787" s="27">
        <f>J787</f>
        <v>8428.1</v>
      </c>
      <c r="Q787" s="27">
        <f>L787</f>
        <v>11.696299999999999</v>
      </c>
      <c r="W787">
        <f>IF(Source!BI435&lt;=1,H780+H781+H783+H784+H785, 0)</f>
        <v>0</v>
      </c>
      <c r="X787">
        <f>IF(Source!BI435=2,H780+H781+H783+H784+H785, 0)</f>
        <v>327.08000000000004</v>
      </c>
      <c r="Y787">
        <f>IF(Source!BI435=3,H780+H781+H783+H784+H785, 0)</f>
        <v>0</v>
      </c>
      <c r="Z787">
        <f>IF(Source!BI435=4,H780+H781+H783+H784+H785, 0)</f>
        <v>0</v>
      </c>
    </row>
    <row r="788" spans="1:26" ht="27.35" x14ac:dyDescent="0.45">
      <c r="A788" s="52" t="str">
        <f>Source!E436</f>
        <v>69</v>
      </c>
      <c r="B788" s="53" t="str">
        <f>Source!F436</f>
        <v>м08-02-399-1</v>
      </c>
      <c r="C788" s="53" t="str">
        <f>Source!G436</f>
        <v>Провод в коробах, сечением до 6 мм2</v>
      </c>
      <c r="D788" s="34" t="str">
        <f>Source!H436</f>
        <v>100 м</v>
      </c>
      <c r="E788" s="10">
        <f>Source!I436</f>
        <v>2.48</v>
      </c>
      <c r="F788" s="35">
        <f>Source!AL436+Source!AM436+Source!AO436</f>
        <v>41.59</v>
      </c>
      <c r="G788" s="36"/>
      <c r="H788" s="37"/>
      <c r="I788" s="36" t="str">
        <f>Source!BO436</f>
        <v>м08-02-399-1</v>
      </c>
      <c r="J788" s="36"/>
      <c r="K788" s="37"/>
      <c r="L788" s="38"/>
      <c r="S788">
        <f>ROUND((Source!FX436/100)*((ROUND(Source!AF436*Source!I436, 2)+ROUND(Source!AE436*Source!I436, 2))), 2)</f>
        <v>62.79</v>
      </c>
      <c r="T788">
        <f>Source!X436</f>
        <v>1785.04</v>
      </c>
      <c r="U788">
        <f>ROUND((Source!FY436/100)*((ROUND(Source!AF436*Source!I436, 2)+ROUND(Source!AE436*Source!I436, 2))), 2)</f>
        <v>42.96</v>
      </c>
      <c r="V788">
        <f>Source!Y436</f>
        <v>1221.3399999999999</v>
      </c>
    </row>
    <row r="789" spans="1:26" x14ac:dyDescent="0.4">
      <c r="C789" s="26" t="str">
        <f>"Объем: "&amp;Source!I436&amp;"=(465-"&amp;"217)/"&amp;"100"</f>
        <v>Объем: 2,48=(465-217)/100</v>
      </c>
    </row>
    <row r="790" spans="1:26" ht="14" x14ac:dyDescent="0.45">
      <c r="A790" s="52"/>
      <c r="B790" s="53"/>
      <c r="C790" s="53" t="s">
        <v>1255</v>
      </c>
      <c r="D790" s="34"/>
      <c r="E790" s="10"/>
      <c r="F790" s="35">
        <f>Source!AO436</f>
        <v>26.51</v>
      </c>
      <c r="G790" s="36" t="str">
        <f>Source!DG436</f>
        <v/>
      </c>
      <c r="H790" s="37">
        <f>ROUND(Source!AF436*Source!I436, 2)</f>
        <v>65.739999999999995</v>
      </c>
      <c r="I790" s="36"/>
      <c r="J790" s="36">
        <f>IF(Source!BA436&lt;&gt; 0, Source!BA436, 1)</f>
        <v>28.43</v>
      </c>
      <c r="K790" s="37">
        <f>Source!S436</f>
        <v>1869.12</v>
      </c>
      <c r="L790" s="38"/>
      <c r="R790">
        <f>H790</f>
        <v>65.739999999999995</v>
      </c>
    </row>
    <row r="791" spans="1:26" ht="14" x14ac:dyDescent="0.45">
      <c r="A791" s="52"/>
      <c r="B791" s="53"/>
      <c r="C791" s="53" t="s">
        <v>169</v>
      </c>
      <c r="D791" s="34"/>
      <c r="E791" s="10"/>
      <c r="F791" s="35">
        <f>Source!AM436</f>
        <v>2.2200000000000002</v>
      </c>
      <c r="G791" s="36" t="str">
        <f>Source!DE436</f>
        <v/>
      </c>
      <c r="H791" s="37">
        <f>ROUND(Source!AD436*Source!I436, 2)</f>
        <v>5.51</v>
      </c>
      <c r="I791" s="36"/>
      <c r="J791" s="36">
        <f>IF(Source!BB436&lt;&gt; 0, Source!BB436, 1)</f>
        <v>8.4</v>
      </c>
      <c r="K791" s="37">
        <f>Source!Q436</f>
        <v>46.25</v>
      </c>
      <c r="L791" s="38"/>
    </row>
    <row r="792" spans="1:26" ht="14" x14ac:dyDescent="0.45">
      <c r="A792" s="52"/>
      <c r="B792" s="53"/>
      <c r="C792" s="53" t="s">
        <v>1264</v>
      </c>
      <c r="D792" s="34"/>
      <c r="E792" s="10"/>
      <c r="F792" s="35">
        <f>Source!AN436</f>
        <v>0.14000000000000001</v>
      </c>
      <c r="G792" s="36" t="str">
        <f>Source!DF436</f>
        <v/>
      </c>
      <c r="H792" s="51">
        <f>ROUND(Source!AE436*Source!I436, 2)</f>
        <v>0.35</v>
      </c>
      <c r="I792" s="36"/>
      <c r="J792" s="36">
        <f>IF(Source!BS436&lt;&gt; 0, Source!BS436, 1)</f>
        <v>28.43</v>
      </c>
      <c r="K792" s="51">
        <f>Source!R436</f>
        <v>9.8699999999999992</v>
      </c>
      <c r="L792" s="38"/>
      <c r="R792">
        <f>H792</f>
        <v>0.35</v>
      </c>
    </row>
    <row r="793" spans="1:26" ht="14" x14ac:dyDescent="0.45">
      <c r="A793" s="52"/>
      <c r="B793" s="53"/>
      <c r="C793" s="53" t="s">
        <v>1256</v>
      </c>
      <c r="D793" s="34"/>
      <c r="E793" s="10"/>
      <c r="F793" s="35">
        <f>Source!AL436</f>
        <v>12.86</v>
      </c>
      <c r="G793" s="36" t="str">
        <f>Source!DD436</f>
        <v/>
      </c>
      <c r="H793" s="37">
        <f>ROUND(Source!AC436*Source!I436, 2)</f>
        <v>31.89</v>
      </c>
      <c r="I793" s="36"/>
      <c r="J793" s="36">
        <f>IF(Source!BC436&lt;&gt; 0, Source!BC436, 1)</f>
        <v>4.76</v>
      </c>
      <c r="K793" s="37">
        <f>Source!P436</f>
        <v>151.81</v>
      </c>
      <c r="L793" s="38"/>
    </row>
    <row r="794" spans="1:26" ht="14" x14ac:dyDescent="0.45">
      <c r="A794" s="52"/>
      <c r="B794" s="53"/>
      <c r="C794" s="53" t="s">
        <v>1257</v>
      </c>
      <c r="D794" s="34" t="s">
        <v>1258</v>
      </c>
      <c r="E794" s="10">
        <f>Source!BZ436</f>
        <v>95</v>
      </c>
      <c r="F794" s="56"/>
      <c r="G794" s="36"/>
      <c r="H794" s="37">
        <f>SUM(S788:S796)</f>
        <v>62.79</v>
      </c>
      <c r="I794" s="39"/>
      <c r="J794" s="33">
        <f>Source!AT436</f>
        <v>95</v>
      </c>
      <c r="K794" s="37">
        <f>SUM(T788:T796)</f>
        <v>1785.04</v>
      </c>
      <c r="L794" s="38"/>
    </row>
    <row r="795" spans="1:26" ht="14" x14ac:dyDescent="0.45">
      <c r="A795" s="52"/>
      <c r="B795" s="53"/>
      <c r="C795" s="53" t="s">
        <v>1259</v>
      </c>
      <c r="D795" s="34" t="s">
        <v>1258</v>
      </c>
      <c r="E795" s="10">
        <f>Source!CA436</f>
        <v>65</v>
      </c>
      <c r="F795" s="56"/>
      <c r="G795" s="36"/>
      <c r="H795" s="37">
        <f>SUM(U788:U796)</f>
        <v>42.96</v>
      </c>
      <c r="I795" s="39"/>
      <c r="J795" s="33">
        <f>Source!AU436</f>
        <v>65</v>
      </c>
      <c r="K795" s="37">
        <f>SUM(V788:V796)</f>
        <v>1221.3399999999999</v>
      </c>
      <c r="L795" s="38"/>
    </row>
    <row r="796" spans="1:26" ht="14" x14ac:dyDescent="0.45">
      <c r="A796" s="54"/>
      <c r="B796" s="55"/>
      <c r="C796" s="55" t="s">
        <v>1260</v>
      </c>
      <c r="D796" s="42" t="s">
        <v>1261</v>
      </c>
      <c r="E796" s="43">
        <f>Source!AQ436</f>
        <v>2.82</v>
      </c>
      <c r="F796" s="44"/>
      <c r="G796" s="47" t="str">
        <f>Source!DI436</f>
        <v/>
      </c>
      <c r="H796" s="46"/>
      <c r="I796" s="47"/>
      <c r="J796" s="47"/>
      <c r="K796" s="46"/>
      <c r="L796" s="50">
        <f>Source!U436</f>
        <v>6.9935999999999998</v>
      </c>
    </row>
    <row r="797" spans="1:26" ht="13.7" x14ac:dyDescent="0.4">
      <c r="G797" s="62">
        <f>H790+H791+H793+H794+H795</f>
        <v>208.89000000000001</v>
      </c>
      <c r="H797" s="62"/>
      <c r="J797" s="62">
        <f>K790+K791+K793+K794+K795</f>
        <v>5073.5599999999995</v>
      </c>
      <c r="K797" s="62"/>
      <c r="L797" s="49">
        <f>Source!U436</f>
        <v>6.9935999999999998</v>
      </c>
      <c r="O797" s="27">
        <f>G797</f>
        <v>208.89000000000001</v>
      </c>
      <c r="P797" s="27">
        <f>J797</f>
        <v>5073.5599999999995</v>
      </c>
      <c r="Q797" s="27">
        <f>L797</f>
        <v>6.9935999999999998</v>
      </c>
      <c r="W797">
        <f>IF(Source!BI436&lt;=1,H790+H791+H793+H794+H795, 0)</f>
        <v>0</v>
      </c>
      <c r="X797">
        <f>IF(Source!BI436=2,H790+H791+H793+H794+H795, 0)</f>
        <v>208.89000000000001</v>
      </c>
      <c r="Y797">
        <f>IF(Source!BI436=3,H790+H791+H793+H794+H795, 0)</f>
        <v>0</v>
      </c>
      <c r="Z797">
        <f>IF(Source!BI436=4,H790+H791+H793+H794+H795, 0)</f>
        <v>0</v>
      </c>
    </row>
    <row r="798" spans="1:26" ht="41" x14ac:dyDescent="0.45">
      <c r="A798" s="52" t="str">
        <f>Source!E437</f>
        <v>70</v>
      </c>
      <c r="B798" s="53" t="str">
        <f>Source!F437</f>
        <v>502-0516</v>
      </c>
      <c r="C798" s="53" t="str">
        <f>Source!G437</f>
        <v>Провода силовые для электрических установок на напряжение до 450 В с медной жилой марки ПВ3, сечением 2,5 мм2</v>
      </c>
      <c r="D798" s="34" t="str">
        <f>Source!H437</f>
        <v>1000 м</v>
      </c>
      <c r="E798" s="10">
        <f>Source!I437</f>
        <v>0.4743</v>
      </c>
      <c r="F798" s="35">
        <f>Source!AL437</f>
        <v>1639.99</v>
      </c>
      <c r="G798" s="36" t="str">
        <f>Source!DD437</f>
        <v/>
      </c>
      <c r="H798" s="37">
        <f>ROUND(Source!AC437*Source!I437, 2)</f>
        <v>777.85</v>
      </c>
      <c r="I798" s="36" t="str">
        <f>Source!BO437</f>
        <v>502-0516</v>
      </c>
      <c r="J798" s="36">
        <f>IF(Source!BC437&lt;&gt; 0, Source!BC437, 1)</f>
        <v>7.78</v>
      </c>
      <c r="K798" s="37">
        <f>Source!P437</f>
        <v>6051.65</v>
      </c>
      <c r="L798" s="38"/>
      <c r="S798">
        <f>ROUND((Source!FX437/100)*((ROUND(Source!AF437*Source!I437, 2)+ROUND(Source!AE437*Source!I437, 2))), 2)</f>
        <v>0</v>
      </c>
      <c r="T798">
        <f>Source!X437</f>
        <v>0</v>
      </c>
      <c r="U798">
        <f>ROUND((Source!FY437/100)*((ROUND(Source!AF437*Source!I437, 2)+ROUND(Source!AE437*Source!I437, 2))), 2)</f>
        <v>0</v>
      </c>
      <c r="V798">
        <f>Source!Y437</f>
        <v>0</v>
      </c>
    </row>
    <row r="799" spans="1:26" x14ac:dyDescent="0.4">
      <c r="A799" s="29"/>
      <c r="B799" s="29"/>
      <c r="C799" s="30" t="str">
        <f>"Объем: "&amp;Source!I437&amp;"=(465*"&amp;"1,02)/"&amp;"1000"</f>
        <v>Объем: 0,4743=(465*1,02)/1000</v>
      </c>
      <c r="D799" s="29"/>
      <c r="E799" s="29"/>
      <c r="F799" s="29"/>
      <c r="G799" s="29"/>
      <c r="H799" s="29"/>
      <c r="I799" s="29"/>
      <c r="J799" s="29"/>
      <c r="K799" s="29"/>
      <c r="L799" s="29"/>
    </row>
    <row r="800" spans="1:26" ht="13.7" x14ac:dyDescent="0.4">
      <c r="G800" s="62">
        <f>H798</f>
        <v>777.85</v>
      </c>
      <c r="H800" s="62"/>
      <c r="J800" s="62">
        <f>K798</f>
        <v>6051.65</v>
      </c>
      <c r="K800" s="62"/>
      <c r="L800" s="49">
        <f>Source!U437</f>
        <v>0</v>
      </c>
      <c r="O800" s="27">
        <f>G800</f>
        <v>777.85</v>
      </c>
      <c r="P800" s="27">
        <f>J800</f>
        <v>6051.65</v>
      </c>
      <c r="Q800" s="27">
        <f>L800</f>
        <v>0</v>
      </c>
      <c r="W800">
        <f>IF(Source!BI437&lt;=1,H798, 0)</f>
        <v>0</v>
      </c>
      <c r="X800">
        <f>IF(Source!BI437=2,H798, 0)</f>
        <v>777.85</v>
      </c>
      <c r="Y800">
        <f>IF(Source!BI437=3,H798, 0)</f>
        <v>0</v>
      </c>
      <c r="Z800">
        <f>IF(Source!BI437=4,H798, 0)</f>
        <v>0</v>
      </c>
    </row>
    <row r="801" spans="1:26" ht="27.35" x14ac:dyDescent="0.45">
      <c r="A801" s="52" t="str">
        <f>Source!E438</f>
        <v>71</v>
      </c>
      <c r="B801" s="53" t="str">
        <f>Source!F438</f>
        <v>м08-03-591-9</v>
      </c>
      <c r="C801" s="53" t="str">
        <f>Source!G438</f>
        <v>Розетка штепсельная утопленного типа при скрытой проводке</v>
      </c>
      <c r="D801" s="34" t="str">
        <f>Source!H438</f>
        <v>100 шт.</v>
      </c>
      <c r="E801" s="10">
        <f>Source!I438</f>
        <v>0.68</v>
      </c>
      <c r="F801" s="35">
        <f>Source!AL438+Source!AM438+Source!AO438</f>
        <v>371.42</v>
      </c>
      <c r="G801" s="36"/>
      <c r="H801" s="37"/>
      <c r="I801" s="36" t="str">
        <f>Source!BO438</f>
        <v>м08-03-591-9</v>
      </c>
      <c r="J801" s="36"/>
      <c r="K801" s="37"/>
      <c r="L801" s="38"/>
      <c r="S801">
        <f>ROUND((Source!FX438/100)*((ROUND(Source!AF438*Source!I438, 2)+ROUND(Source!AE438*Source!I438, 2))), 2)</f>
        <v>195.59</v>
      </c>
      <c r="T801">
        <f>Source!X438</f>
        <v>5560.61</v>
      </c>
      <c r="U801">
        <f>ROUND((Source!FY438/100)*((ROUND(Source!AF438*Source!I438, 2)+ROUND(Source!AE438*Source!I438, 2))), 2)</f>
        <v>133.82</v>
      </c>
      <c r="V801">
        <f>Source!Y438</f>
        <v>3804.63</v>
      </c>
    </row>
    <row r="802" spans="1:26" x14ac:dyDescent="0.4">
      <c r="C802" s="26" t="str">
        <f>"Объем: "&amp;Source!I438&amp;"=(68)/"&amp;"100"</f>
        <v>Объем: 0,68=(68)/100</v>
      </c>
    </row>
    <row r="803" spans="1:26" ht="14" x14ac:dyDescent="0.45">
      <c r="A803" s="52"/>
      <c r="B803" s="53"/>
      <c r="C803" s="53" t="s">
        <v>1255</v>
      </c>
      <c r="D803" s="34"/>
      <c r="E803" s="10"/>
      <c r="F803" s="35">
        <f>Source!AO438</f>
        <v>302.36</v>
      </c>
      <c r="G803" s="36" t="str">
        <f>Source!DG438</f>
        <v/>
      </c>
      <c r="H803" s="37">
        <f>ROUND(Source!AF438*Source!I438, 2)</f>
        <v>205.6</v>
      </c>
      <c r="I803" s="36"/>
      <c r="J803" s="36">
        <f>IF(Source!BA438&lt;&gt; 0, Source!BA438, 1)</f>
        <v>28.43</v>
      </c>
      <c r="K803" s="37">
        <f>Source!S438</f>
        <v>5845.34</v>
      </c>
      <c r="L803" s="38"/>
      <c r="R803">
        <f>H803</f>
        <v>205.6</v>
      </c>
    </row>
    <row r="804" spans="1:26" ht="14" x14ac:dyDescent="0.45">
      <c r="A804" s="52"/>
      <c r="B804" s="53"/>
      <c r="C804" s="53" t="s">
        <v>169</v>
      </c>
      <c r="D804" s="34"/>
      <c r="E804" s="10"/>
      <c r="F804" s="35">
        <f>Source!AM438</f>
        <v>5.78</v>
      </c>
      <c r="G804" s="36" t="str">
        <f>Source!DE438</f>
        <v/>
      </c>
      <c r="H804" s="37">
        <f>ROUND(Source!AD438*Source!I438, 2)</f>
        <v>3.93</v>
      </c>
      <c r="I804" s="36"/>
      <c r="J804" s="36">
        <f>IF(Source!BB438&lt;&gt; 0, Source!BB438, 1)</f>
        <v>8.1999999999999993</v>
      </c>
      <c r="K804" s="37">
        <f>Source!Q438</f>
        <v>32.229999999999997</v>
      </c>
      <c r="L804" s="38"/>
    </row>
    <row r="805" spans="1:26" ht="14" x14ac:dyDescent="0.45">
      <c r="A805" s="52"/>
      <c r="B805" s="53"/>
      <c r="C805" s="53" t="s">
        <v>1264</v>
      </c>
      <c r="D805" s="34"/>
      <c r="E805" s="10"/>
      <c r="F805" s="35">
        <f>Source!AN438</f>
        <v>0.41</v>
      </c>
      <c r="G805" s="36" t="str">
        <f>Source!DF438</f>
        <v/>
      </c>
      <c r="H805" s="51">
        <f>ROUND(Source!AE438*Source!I438, 2)</f>
        <v>0.28000000000000003</v>
      </c>
      <c r="I805" s="36"/>
      <c r="J805" s="36">
        <f>IF(Source!BS438&lt;&gt; 0, Source!BS438, 1)</f>
        <v>28.43</v>
      </c>
      <c r="K805" s="51">
        <f>Source!R438</f>
        <v>7.93</v>
      </c>
      <c r="L805" s="38"/>
      <c r="R805">
        <f>H805</f>
        <v>0.28000000000000003</v>
      </c>
    </row>
    <row r="806" spans="1:26" ht="14" x14ac:dyDescent="0.45">
      <c r="A806" s="52"/>
      <c r="B806" s="53"/>
      <c r="C806" s="53" t="s">
        <v>1256</v>
      </c>
      <c r="D806" s="34"/>
      <c r="E806" s="10"/>
      <c r="F806" s="35">
        <f>Source!AL438</f>
        <v>63.28</v>
      </c>
      <c r="G806" s="36" t="str">
        <f>Source!DD438</f>
        <v/>
      </c>
      <c r="H806" s="37">
        <f>ROUND(Source!AC438*Source!I438, 2)</f>
        <v>43.03</v>
      </c>
      <c r="I806" s="36"/>
      <c r="J806" s="36">
        <f>IF(Source!BC438&lt;&gt; 0, Source!BC438, 1)</f>
        <v>6.59</v>
      </c>
      <c r="K806" s="37">
        <f>Source!P438</f>
        <v>283.57</v>
      </c>
      <c r="L806" s="38"/>
    </row>
    <row r="807" spans="1:26" ht="14" x14ac:dyDescent="0.45">
      <c r="A807" s="52"/>
      <c r="B807" s="53"/>
      <c r="C807" s="53" t="s">
        <v>1257</v>
      </c>
      <c r="D807" s="34" t="s">
        <v>1258</v>
      </c>
      <c r="E807" s="10">
        <f>Source!BZ438</f>
        <v>95</v>
      </c>
      <c r="F807" s="56"/>
      <c r="G807" s="36"/>
      <c r="H807" s="37">
        <f>SUM(S801:S810)</f>
        <v>195.59</v>
      </c>
      <c r="I807" s="39"/>
      <c r="J807" s="33">
        <f>Source!AT438</f>
        <v>95</v>
      </c>
      <c r="K807" s="37">
        <f>SUM(T801:T810)</f>
        <v>5560.61</v>
      </c>
      <c r="L807" s="38"/>
    </row>
    <row r="808" spans="1:26" ht="14" x14ac:dyDescent="0.45">
      <c r="A808" s="52"/>
      <c r="B808" s="53"/>
      <c r="C808" s="53" t="s">
        <v>1259</v>
      </c>
      <c r="D808" s="34" t="s">
        <v>1258</v>
      </c>
      <c r="E808" s="10">
        <f>Source!CA438</f>
        <v>65</v>
      </c>
      <c r="F808" s="56"/>
      <c r="G808" s="36"/>
      <c r="H808" s="37">
        <f>SUM(U801:U810)</f>
        <v>133.82</v>
      </c>
      <c r="I808" s="39"/>
      <c r="J808" s="33">
        <f>Source!AU438</f>
        <v>65</v>
      </c>
      <c r="K808" s="37">
        <f>SUM(V801:V810)</f>
        <v>3804.63</v>
      </c>
      <c r="L808" s="38"/>
    </row>
    <row r="809" spans="1:26" ht="14" x14ac:dyDescent="0.45">
      <c r="A809" s="52"/>
      <c r="B809" s="53"/>
      <c r="C809" s="53" t="s">
        <v>1260</v>
      </c>
      <c r="D809" s="34" t="s">
        <v>1261</v>
      </c>
      <c r="E809" s="10">
        <f>Source!AQ438</f>
        <v>30.48</v>
      </c>
      <c r="F809" s="35"/>
      <c r="G809" s="36" t="str">
        <f>Source!DI438</f>
        <v/>
      </c>
      <c r="H809" s="37"/>
      <c r="I809" s="36"/>
      <c r="J809" s="36"/>
      <c r="K809" s="37"/>
      <c r="L809" s="40">
        <f>Source!U438</f>
        <v>20.726400000000002</v>
      </c>
    </row>
    <row r="810" spans="1:26" ht="27.35" x14ac:dyDescent="0.45">
      <c r="A810" s="54" t="str">
        <f>Source!E439</f>
        <v>71,1</v>
      </c>
      <c r="B810" s="55" t="str">
        <f>Source!F439</f>
        <v>503-0695</v>
      </c>
      <c r="C810" s="55" t="str">
        <f>Source!G439</f>
        <v>Розетка штепсельная Mosaic с заземляющим контактом</v>
      </c>
      <c r="D810" s="42" t="str">
        <f>Source!H439</f>
        <v>100 шт.</v>
      </c>
      <c r="E810" s="43">
        <f>Source!I439</f>
        <v>0.68</v>
      </c>
      <c r="F810" s="44">
        <f>Source!AL439+Source!AM439+Source!AO439</f>
        <v>9355</v>
      </c>
      <c r="G810" s="45" t="s">
        <v>3</v>
      </c>
      <c r="H810" s="46">
        <f>ROUND(Source!AC439*Source!I439, 2)+ROUND(Source!AD439*Source!I439, 2)+ROUND(Source!AF439*Source!I439, 2)</f>
        <v>6361.4</v>
      </c>
      <c r="I810" s="47"/>
      <c r="J810" s="47">
        <f>IF(Source!BC439&lt;&gt; 0, Source!BC439, 1)</f>
        <v>2.16</v>
      </c>
      <c r="K810" s="46">
        <f>Source!O439</f>
        <v>13740.62</v>
      </c>
      <c r="L810" s="48"/>
      <c r="S810">
        <f>ROUND((Source!FX439/100)*((ROUND(Source!AF439*Source!I439, 2)+ROUND(Source!AE439*Source!I439, 2))), 2)</f>
        <v>0</v>
      </c>
      <c r="T810">
        <f>Source!X439</f>
        <v>0</v>
      </c>
      <c r="U810">
        <f>ROUND((Source!FY439/100)*((ROUND(Source!AF439*Source!I439, 2)+ROUND(Source!AE439*Source!I439, 2))), 2)</f>
        <v>0</v>
      </c>
      <c r="V810">
        <f>Source!Y439</f>
        <v>0</v>
      </c>
      <c r="W810">
        <f>IF(Source!BI439&lt;=1,H810, 0)</f>
        <v>0</v>
      </c>
      <c r="X810">
        <f>IF(Source!BI439=2,H810, 0)</f>
        <v>6361.4</v>
      </c>
      <c r="Y810">
        <f>IF(Source!BI439=3,H810, 0)</f>
        <v>0</v>
      </c>
      <c r="Z810">
        <f>IF(Source!BI439=4,H810, 0)</f>
        <v>0</v>
      </c>
    </row>
    <row r="811" spans="1:26" ht="13.7" x14ac:dyDescent="0.4">
      <c r="G811" s="62">
        <f>H803+H804+H806+H807+H808+SUM(H810:H810)</f>
        <v>6943.37</v>
      </c>
      <c r="H811" s="62"/>
      <c r="J811" s="62">
        <f>K803+K804+K806+K807+K808+SUM(K810:K810)</f>
        <v>29267</v>
      </c>
      <c r="K811" s="62"/>
      <c r="L811" s="49">
        <f>Source!U438</f>
        <v>20.726400000000002</v>
      </c>
      <c r="O811" s="27">
        <f>G811</f>
        <v>6943.37</v>
      </c>
      <c r="P811" s="27">
        <f>J811</f>
        <v>29267</v>
      </c>
      <c r="Q811" s="27">
        <f>L811</f>
        <v>20.726400000000002</v>
      </c>
      <c r="W811">
        <f>IF(Source!BI438&lt;=1,H803+H804+H806+H807+H808, 0)</f>
        <v>0</v>
      </c>
      <c r="X811">
        <f>IF(Source!BI438=2,H803+H804+H806+H807+H808, 0)</f>
        <v>581.97</v>
      </c>
      <c r="Y811">
        <f>IF(Source!BI438=3,H803+H804+H806+H807+H808, 0)</f>
        <v>0</v>
      </c>
      <c r="Z811">
        <f>IF(Source!BI438=4,H803+H804+H806+H807+H808, 0)</f>
        <v>0</v>
      </c>
    </row>
    <row r="812" spans="1:26" ht="27.35" x14ac:dyDescent="0.45">
      <c r="A812" s="52" t="str">
        <f>Source!E440</f>
        <v>72</v>
      </c>
      <c r="B812" s="53" t="str">
        <f>Source!F440</f>
        <v>м08-03-591-2</v>
      </c>
      <c r="C812" s="53" t="str">
        <f>Source!G440</f>
        <v>Выключатель одноклавишный утопленного типа при скрытой проводке</v>
      </c>
      <c r="D812" s="34" t="str">
        <f>Source!H440</f>
        <v>100 шт.</v>
      </c>
      <c r="E812" s="10">
        <f>Source!I440</f>
        <v>0.09</v>
      </c>
      <c r="F812" s="35">
        <f>Source!AL440+Source!AM440+Source!AO440</f>
        <v>297.28999999999996</v>
      </c>
      <c r="G812" s="36"/>
      <c r="H812" s="37"/>
      <c r="I812" s="36" t="str">
        <f>Source!BO440</f>
        <v>м08-03-591-2</v>
      </c>
      <c r="J812" s="36"/>
      <c r="K812" s="37"/>
      <c r="L812" s="38"/>
      <c r="S812">
        <f>ROUND((Source!FX440/100)*((ROUND(Source!AF440*Source!I440, 2)+ROUND(Source!AE440*Source!I440, 2))), 2)</f>
        <v>21.89</v>
      </c>
      <c r="T812">
        <f>Source!X440</f>
        <v>622.16</v>
      </c>
      <c r="U812">
        <f>ROUND((Source!FY440/100)*((ROUND(Source!AF440*Source!I440, 2)+ROUND(Source!AE440*Source!I440, 2))), 2)</f>
        <v>14.98</v>
      </c>
      <c r="V812">
        <f>Source!Y440</f>
        <v>425.69</v>
      </c>
    </row>
    <row r="813" spans="1:26" x14ac:dyDescent="0.4">
      <c r="C813" s="26" t="str">
        <f>"Объем: "&amp;Source!I440&amp;"=(9)/"&amp;"100"</f>
        <v>Объем: 0,09=(9)/100</v>
      </c>
    </row>
    <row r="814" spans="1:26" ht="14" x14ac:dyDescent="0.45">
      <c r="A814" s="52"/>
      <c r="B814" s="53"/>
      <c r="C814" s="53" t="s">
        <v>1255</v>
      </c>
      <c r="D814" s="34"/>
      <c r="E814" s="10"/>
      <c r="F814" s="35">
        <f>Source!AO440</f>
        <v>255.54</v>
      </c>
      <c r="G814" s="36" t="str">
        <f>Source!DG440</f>
        <v/>
      </c>
      <c r="H814" s="37">
        <f>ROUND(Source!AF440*Source!I440, 2)</f>
        <v>23</v>
      </c>
      <c r="I814" s="36"/>
      <c r="J814" s="36">
        <f>IF(Source!BA440&lt;&gt; 0, Source!BA440, 1)</f>
        <v>28.43</v>
      </c>
      <c r="K814" s="37">
        <f>Source!S440</f>
        <v>653.85</v>
      </c>
      <c r="L814" s="38"/>
      <c r="R814">
        <f>H814</f>
        <v>23</v>
      </c>
    </row>
    <row r="815" spans="1:26" ht="14" x14ac:dyDescent="0.45">
      <c r="A815" s="52"/>
      <c r="B815" s="53"/>
      <c r="C815" s="53" t="s">
        <v>169</v>
      </c>
      <c r="D815" s="34"/>
      <c r="E815" s="10"/>
      <c r="F815" s="35">
        <f>Source!AM440</f>
        <v>5.78</v>
      </c>
      <c r="G815" s="36" t="str">
        <f>Source!DE440</f>
        <v/>
      </c>
      <c r="H815" s="37">
        <f>ROUND(Source!AD440*Source!I440, 2)</f>
        <v>0.52</v>
      </c>
      <c r="I815" s="36"/>
      <c r="J815" s="36">
        <f>IF(Source!BB440&lt;&gt; 0, Source!BB440, 1)</f>
        <v>8.1999999999999993</v>
      </c>
      <c r="K815" s="37">
        <f>Source!Q440</f>
        <v>4.2699999999999996</v>
      </c>
      <c r="L815" s="38"/>
    </row>
    <row r="816" spans="1:26" ht="14" x14ac:dyDescent="0.45">
      <c r="A816" s="52"/>
      <c r="B816" s="53"/>
      <c r="C816" s="53" t="s">
        <v>1264</v>
      </c>
      <c r="D816" s="34"/>
      <c r="E816" s="10"/>
      <c r="F816" s="35">
        <f>Source!AN440</f>
        <v>0.41</v>
      </c>
      <c r="G816" s="36" t="str">
        <f>Source!DF440</f>
        <v/>
      </c>
      <c r="H816" s="51">
        <f>ROUND(Source!AE440*Source!I440, 2)</f>
        <v>0.04</v>
      </c>
      <c r="I816" s="36"/>
      <c r="J816" s="36">
        <f>IF(Source!BS440&lt;&gt; 0, Source!BS440, 1)</f>
        <v>28.43</v>
      </c>
      <c r="K816" s="51">
        <f>Source!R440</f>
        <v>1.05</v>
      </c>
      <c r="L816" s="38"/>
      <c r="R816">
        <f>H816</f>
        <v>0.04</v>
      </c>
    </row>
    <row r="817" spans="1:26" ht="14" x14ac:dyDescent="0.45">
      <c r="A817" s="52"/>
      <c r="B817" s="53"/>
      <c r="C817" s="53" t="s">
        <v>1256</v>
      </c>
      <c r="D817" s="34"/>
      <c r="E817" s="10"/>
      <c r="F817" s="35">
        <f>Source!AL440</f>
        <v>35.97</v>
      </c>
      <c r="G817" s="36" t="str">
        <f>Source!DD440</f>
        <v/>
      </c>
      <c r="H817" s="37">
        <f>ROUND(Source!AC440*Source!I440, 2)</f>
        <v>3.24</v>
      </c>
      <c r="I817" s="36"/>
      <c r="J817" s="36">
        <f>IF(Source!BC440&lt;&gt; 0, Source!BC440, 1)</f>
        <v>6.42</v>
      </c>
      <c r="K817" s="37">
        <f>Source!P440</f>
        <v>20.78</v>
      </c>
      <c r="L817" s="38"/>
    </row>
    <row r="818" spans="1:26" ht="14" x14ac:dyDescent="0.45">
      <c r="A818" s="52"/>
      <c r="B818" s="53"/>
      <c r="C818" s="53" t="s">
        <v>1257</v>
      </c>
      <c r="D818" s="34" t="s">
        <v>1258</v>
      </c>
      <c r="E818" s="10">
        <f>Source!BZ440</f>
        <v>95</v>
      </c>
      <c r="F818" s="56"/>
      <c r="G818" s="36"/>
      <c r="H818" s="37">
        <f>SUM(S812:S821)</f>
        <v>21.89</v>
      </c>
      <c r="I818" s="39"/>
      <c r="J818" s="33">
        <f>Source!AT440</f>
        <v>95</v>
      </c>
      <c r="K818" s="37">
        <f>SUM(T812:T821)</f>
        <v>622.16</v>
      </c>
      <c r="L818" s="38"/>
    </row>
    <row r="819" spans="1:26" ht="14" x14ac:dyDescent="0.45">
      <c r="A819" s="52"/>
      <c r="B819" s="53"/>
      <c r="C819" s="53" t="s">
        <v>1259</v>
      </c>
      <c r="D819" s="34" t="s">
        <v>1258</v>
      </c>
      <c r="E819" s="10">
        <f>Source!CA440</f>
        <v>65</v>
      </c>
      <c r="F819" s="56"/>
      <c r="G819" s="36"/>
      <c r="H819" s="37">
        <f>SUM(U812:U821)</f>
        <v>14.98</v>
      </c>
      <c r="I819" s="39"/>
      <c r="J819" s="33">
        <f>Source!AU440</f>
        <v>65</v>
      </c>
      <c r="K819" s="37">
        <f>SUM(V812:V821)</f>
        <v>425.69</v>
      </c>
      <c r="L819" s="38"/>
    </row>
    <row r="820" spans="1:26" ht="14" x14ac:dyDescent="0.45">
      <c r="A820" s="52"/>
      <c r="B820" s="53"/>
      <c r="C820" s="53" t="s">
        <v>1260</v>
      </c>
      <c r="D820" s="34" t="s">
        <v>1261</v>
      </c>
      <c r="E820" s="10">
        <f>Source!AQ440</f>
        <v>25.76</v>
      </c>
      <c r="F820" s="35"/>
      <c r="G820" s="36" t="str">
        <f>Source!DI440</f>
        <v/>
      </c>
      <c r="H820" s="37"/>
      <c r="I820" s="36"/>
      <c r="J820" s="36"/>
      <c r="K820" s="37"/>
      <c r="L820" s="40">
        <f>Source!U440</f>
        <v>2.3184</v>
      </c>
    </row>
    <row r="821" spans="1:26" ht="41" x14ac:dyDescent="0.45">
      <c r="A821" s="54" t="str">
        <f>Source!E441</f>
        <v>72,1</v>
      </c>
      <c r="B821" s="55" t="str">
        <f>Source!F441</f>
        <v>509-4583</v>
      </c>
      <c r="C821" s="55" t="str">
        <f>Source!G441</f>
        <v>Выключатель одноклавишный для скрытой проводки серии "Прима", марка С16-053 с подсветкой, цвет белый</v>
      </c>
      <c r="D821" s="42" t="str">
        <f>Source!H441</f>
        <v>10 шт.</v>
      </c>
      <c r="E821" s="43">
        <f>Source!I441</f>
        <v>0.89999999999999991</v>
      </c>
      <c r="F821" s="44">
        <f>Source!AL441+Source!AM441+Source!AO441</f>
        <v>80</v>
      </c>
      <c r="G821" s="45" t="s">
        <v>3</v>
      </c>
      <c r="H821" s="46">
        <f>ROUND(Source!AC441*Source!I441, 2)+ROUND(Source!AD441*Source!I441, 2)+ROUND(Source!AF441*Source!I441, 2)</f>
        <v>72</v>
      </c>
      <c r="I821" s="47"/>
      <c r="J821" s="47">
        <f>IF(Source!BC441&lt;&gt; 0, Source!BC441, 1)</f>
        <v>8.2200000000000006</v>
      </c>
      <c r="K821" s="46">
        <f>Source!O441</f>
        <v>591.84</v>
      </c>
      <c r="L821" s="48"/>
      <c r="S821">
        <f>ROUND((Source!FX441/100)*((ROUND(Source!AF441*Source!I441, 2)+ROUND(Source!AE441*Source!I441, 2))), 2)</f>
        <v>0</v>
      </c>
      <c r="T821">
        <f>Source!X441</f>
        <v>0</v>
      </c>
      <c r="U821">
        <f>ROUND((Source!FY441/100)*((ROUND(Source!AF441*Source!I441, 2)+ROUND(Source!AE441*Source!I441, 2))), 2)</f>
        <v>0</v>
      </c>
      <c r="V821">
        <f>Source!Y441</f>
        <v>0</v>
      </c>
      <c r="W821">
        <f>IF(Source!BI441&lt;=1,H821, 0)</f>
        <v>0</v>
      </c>
      <c r="X821">
        <f>IF(Source!BI441=2,H821, 0)</f>
        <v>72</v>
      </c>
      <c r="Y821">
        <f>IF(Source!BI441=3,H821, 0)</f>
        <v>0</v>
      </c>
      <c r="Z821">
        <f>IF(Source!BI441=4,H821, 0)</f>
        <v>0</v>
      </c>
    </row>
    <row r="822" spans="1:26" ht="13.7" x14ac:dyDescent="0.4">
      <c r="G822" s="62">
        <f>H814+H815+H817+H818+H819+SUM(H821:H821)</f>
        <v>135.63</v>
      </c>
      <c r="H822" s="62"/>
      <c r="J822" s="62">
        <f>K814+K815+K817+K818+K819+SUM(K821:K821)</f>
        <v>2318.59</v>
      </c>
      <c r="K822" s="62"/>
      <c r="L822" s="49">
        <f>Source!U440</f>
        <v>2.3184</v>
      </c>
      <c r="O822" s="27">
        <f>G822</f>
        <v>135.63</v>
      </c>
      <c r="P822" s="27">
        <f>J822</f>
        <v>2318.59</v>
      </c>
      <c r="Q822" s="27">
        <f>L822</f>
        <v>2.3184</v>
      </c>
      <c r="W822">
        <f>IF(Source!BI440&lt;=1,H814+H815+H817+H818+H819, 0)</f>
        <v>0</v>
      </c>
      <c r="X822">
        <f>IF(Source!BI440=2,H814+H815+H817+H818+H819, 0)</f>
        <v>63.629999999999995</v>
      </c>
      <c r="Y822">
        <f>IF(Source!BI440=3,H814+H815+H817+H818+H819, 0)</f>
        <v>0</v>
      </c>
      <c r="Z822">
        <f>IF(Source!BI440=4,H814+H815+H817+H818+H819, 0)</f>
        <v>0</v>
      </c>
    </row>
    <row r="823" spans="1:26" ht="27.35" x14ac:dyDescent="0.45">
      <c r="A823" s="52" t="str">
        <f>Source!E442</f>
        <v>73</v>
      </c>
      <c r="B823" s="53" t="str">
        <f>Source!F442</f>
        <v>м08-03-591-5</v>
      </c>
      <c r="C823" s="53" t="str">
        <f>Source!G442</f>
        <v>Выключатель двухклавишный утопленного типа при скрытой проводке</v>
      </c>
      <c r="D823" s="34" t="str">
        <f>Source!H442</f>
        <v>100 шт.</v>
      </c>
      <c r="E823" s="10">
        <f>Source!I442</f>
        <v>0.08</v>
      </c>
      <c r="F823" s="35">
        <f>Source!AL442+Source!AM442+Source!AO442</f>
        <v>302.15000000000003</v>
      </c>
      <c r="G823" s="36"/>
      <c r="H823" s="37"/>
      <c r="I823" s="36" t="str">
        <f>Source!BO442</f>
        <v>м08-03-591-5</v>
      </c>
      <c r="J823" s="36"/>
      <c r="K823" s="37"/>
      <c r="L823" s="38"/>
      <c r="S823">
        <f>ROUND((Source!FX442/100)*((ROUND(Source!AF442*Source!I442, 2)+ROUND(Source!AE442*Source!I442, 2))), 2)</f>
        <v>19.809999999999999</v>
      </c>
      <c r="T823">
        <f>Source!X442</f>
        <v>563.30999999999995</v>
      </c>
      <c r="U823">
        <f>ROUND((Source!FY442/100)*((ROUND(Source!AF442*Source!I442, 2)+ROUND(Source!AE442*Source!I442, 2))), 2)</f>
        <v>13.55</v>
      </c>
      <c r="V823">
        <f>Source!Y442</f>
        <v>385.42</v>
      </c>
    </row>
    <row r="824" spans="1:26" x14ac:dyDescent="0.4">
      <c r="C824" s="26" t="str">
        <f>"Объем: "&amp;Source!I442&amp;"=(8)/"&amp;"100"</f>
        <v>Объем: 0,08=(8)/100</v>
      </c>
    </row>
    <row r="825" spans="1:26" ht="14" x14ac:dyDescent="0.45">
      <c r="A825" s="52"/>
      <c r="B825" s="53"/>
      <c r="C825" s="53" t="s">
        <v>1255</v>
      </c>
      <c r="D825" s="34"/>
      <c r="E825" s="10"/>
      <c r="F825" s="35">
        <f>Source!AO442</f>
        <v>260.3</v>
      </c>
      <c r="G825" s="36" t="str">
        <f>Source!DG442</f>
        <v/>
      </c>
      <c r="H825" s="37">
        <f>ROUND(Source!AF442*Source!I442, 2)</f>
        <v>20.82</v>
      </c>
      <c r="I825" s="36"/>
      <c r="J825" s="36">
        <f>IF(Source!BA442&lt;&gt; 0, Source!BA442, 1)</f>
        <v>28.43</v>
      </c>
      <c r="K825" s="37">
        <f>Source!S442</f>
        <v>592.03</v>
      </c>
      <c r="L825" s="38"/>
      <c r="R825">
        <f>H825</f>
        <v>20.82</v>
      </c>
    </row>
    <row r="826" spans="1:26" ht="14" x14ac:dyDescent="0.45">
      <c r="A826" s="52"/>
      <c r="B826" s="53"/>
      <c r="C826" s="53" t="s">
        <v>169</v>
      </c>
      <c r="D826" s="34"/>
      <c r="E826" s="10"/>
      <c r="F826" s="35">
        <f>Source!AM442</f>
        <v>5.78</v>
      </c>
      <c r="G826" s="36" t="str">
        <f>Source!DE442</f>
        <v/>
      </c>
      <c r="H826" s="37">
        <f>ROUND(Source!AD442*Source!I442, 2)</f>
        <v>0.46</v>
      </c>
      <c r="I826" s="36"/>
      <c r="J826" s="36">
        <f>IF(Source!BB442&lt;&gt; 0, Source!BB442, 1)</f>
        <v>8.1999999999999993</v>
      </c>
      <c r="K826" s="37">
        <f>Source!Q442</f>
        <v>3.79</v>
      </c>
      <c r="L826" s="38"/>
    </row>
    <row r="827" spans="1:26" ht="14" x14ac:dyDescent="0.45">
      <c r="A827" s="52"/>
      <c r="B827" s="53"/>
      <c r="C827" s="53" t="s">
        <v>1264</v>
      </c>
      <c r="D827" s="34"/>
      <c r="E827" s="10"/>
      <c r="F827" s="35">
        <f>Source!AN442</f>
        <v>0.41</v>
      </c>
      <c r="G827" s="36" t="str">
        <f>Source!DF442</f>
        <v/>
      </c>
      <c r="H827" s="51">
        <f>ROUND(Source!AE442*Source!I442, 2)</f>
        <v>0.03</v>
      </c>
      <c r="I827" s="36"/>
      <c r="J827" s="36">
        <f>IF(Source!BS442&lt;&gt; 0, Source!BS442, 1)</f>
        <v>28.43</v>
      </c>
      <c r="K827" s="51">
        <f>Source!R442</f>
        <v>0.93</v>
      </c>
      <c r="L827" s="38"/>
      <c r="R827">
        <f>H827</f>
        <v>0.03</v>
      </c>
    </row>
    <row r="828" spans="1:26" ht="14" x14ac:dyDescent="0.45">
      <c r="A828" s="52"/>
      <c r="B828" s="53"/>
      <c r="C828" s="53" t="s">
        <v>1256</v>
      </c>
      <c r="D828" s="34"/>
      <c r="E828" s="10"/>
      <c r="F828" s="35">
        <f>Source!AL442</f>
        <v>36.07</v>
      </c>
      <c r="G828" s="36" t="str">
        <f>Source!DD442</f>
        <v/>
      </c>
      <c r="H828" s="37">
        <f>ROUND(Source!AC442*Source!I442, 2)</f>
        <v>2.89</v>
      </c>
      <c r="I828" s="36"/>
      <c r="J828" s="36">
        <f>IF(Source!BC442&lt;&gt; 0, Source!BC442, 1)</f>
        <v>6.48</v>
      </c>
      <c r="K828" s="37">
        <f>Source!P442</f>
        <v>18.7</v>
      </c>
      <c r="L828" s="38"/>
    </row>
    <row r="829" spans="1:26" ht="14" x14ac:dyDescent="0.45">
      <c r="A829" s="52"/>
      <c r="B829" s="53"/>
      <c r="C829" s="53" t="s">
        <v>1257</v>
      </c>
      <c r="D829" s="34" t="s">
        <v>1258</v>
      </c>
      <c r="E829" s="10">
        <f>Source!BZ442</f>
        <v>95</v>
      </c>
      <c r="F829" s="56"/>
      <c r="G829" s="36"/>
      <c r="H829" s="37">
        <f>SUM(S823:S832)</f>
        <v>19.809999999999999</v>
      </c>
      <c r="I829" s="39"/>
      <c r="J829" s="33">
        <f>Source!AT442</f>
        <v>95</v>
      </c>
      <c r="K829" s="37">
        <f>SUM(T823:T832)</f>
        <v>563.30999999999995</v>
      </c>
      <c r="L829" s="38"/>
    </row>
    <row r="830" spans="1:26" ht="14" x14ac:dyDescent="0.45">
      <c r="A830" s="52"/>
      <c r="B830" s="53"/>
      <c r="C830" s="53" t="s">
        <v>1259</v>
      </c>
      <c r="D830" s="34" t="s">
        <v>1258</v>
      </c>
      <c r="E830" s="10">
        <f>Source!CA442</f>
        <v>65</v>
      </c>
      <c r="F830" s="56"/>
      <c r="G830" s="36"/>
      <c r="H830" s="37">
        <f>SUM(U823:U832)</f>
        <v>13.55</v>
      </c>
      <c r="I830" s="39"/>
      <c r="J830" s="33">
        <f>Source!AU442</f>
        <v>65</v>
      </c>
      <c r="K830" s="37">
        <f>SUM(V823:V832)</f>
        <v>385.42</v>
      </c>
      <c r="L830" s="38"/>
    </row>
    <row r="831" spans="1:26" ht="14" x14ac:dyDescent="0.45">
      <c r="A831" s="52"/>
      <c r="B831" s="53"/>
      <c r="C831" s="53" t="s">
        <v>1260</v>
      </c>
      <c r="D831" s="34" t="s">
        <v>1261</v>
      </c>
      <c r="E831" s="10">
        <f>Source!AQ442</f>
        <v>26.24</v>
      </c>
      <c r="F831" s="35"/>
      <c r="G831" s="36" t="str">
        <f>Source!DI442</f>
        <v/>
      </c>
      <c r="H831" s="37"/>
      <c r="I831" s="36"/>
      <c r="J831" s="36"/>
      <c r="K831" s="37"/>
      <c r="L831" s="40">
        <f>Source!U442</f>
        <v>2.0991999999999997</v>
      </c>
    </row>
    <row r="832" spans="1:26" ht="41" x14ac:dyDescent="0.45">
      <c r="A832" s="54" t="str">
        <f>Source!E443</f>
        <v>73,1</v>
      </c>
      <c r="B832" s="55" t="str">
        <f>Source!F443</f>
        <v>509-4601</v>
      </c>
      <c r="C832" s="55" t="str">
        <f>Source!G443</f>
        <v>Выключатель двухклавишный для скрытой проводки серии "Прима", марка С56-039-с с подсветкой, цвет белый</v>
      </c>
      <c r="D832" s="42" t="str">
        <f>Source!H443</f>
        <v>10 шт.</v>
      </c>
      <c r="E832" s="43">
        <f>Source!I443</f>
        <v>0.8</v>
      </c>
      <c r="F832" s="44">
        <f>Source!AL443+Source!AM443+Source!AO443</f>
        <v>88.1</v>
      </c>
      <c r="G832" s="45" t="s">
        <v>3</v>
      </c>
      <c r="H832" s="46">
        <f>ROUND(Source!AC443*Source!I443, 2)+ROUND(Source!AD443*Source!I443, 2)+ROUND(Source!AF443*Source!I443, 2)</f>
        <v>70.48</v>
      </c>
      <c r="I832" s="47"/>
      <c r="J832" s="47">
        <f>IF(Source!BC443&lt;&gt; 0, Source!BC443, 1)</f>
        <v>8.68</v>
      </c>
      <c r="K832" s="46">
        <f>Source!O443</f>
        <v>611.77</v>
      </c>
      <c r="L832" s="48"/>
      <c r="S832">
        <f>ROUND((Source!FX443/100)*((ROUND(Source!AF443*Source!I443, 2)+ROUND(Source!AE443*Source!I443, 2))), 2)</f>
        <v>0</v>
      </c>
      <c r="T832">
        <f>Source!X443</f>
        <v>0</v>
      </c>
      <c r="U832">
        <f>ROUND((Source!FY443/100)*((ROUND(Source!AF443*Source!I443, 2)+ROUND(Source!AE443*Source!I443, 2))), 2)</f>
        <v>0</v>
      </c>
      <c r="V832">
        <f>Source!Y443</f>
        <v>0</v>
      </c>
      <c r="W832">
        <f>IF(Source!BI443&lt;=1,H832, 0)</f>
        <v>0</v>
      </c>
      <c r="X832">
        <f>IF(Source!BI443=2,H832, 0)</f>
        <v>70.48</v>
      </c>
      <c r="Y832">
        <f>IF(Source!BI443=3,H832, 0)</f>
        <v>0</v>
      </c>
      <c r="Z832">
        <f>IF(Source!BI443=4,H832, 0)</f>
        <v>0</v>
      </c>
    </row>
    <row r="833" spans="1:26" ht="13.7" x14ac:dyDescent="0.4">
      <c r="G833" s="62">
        <f>H825+H826+H828+H829+H830+SUM(H832:H832)</f>
        <v>128.01</v>
      </c>
      <c r="H833" s="62"/>
      <c r="J833" s="62">
        <f>K825+K826+K828+K829+K830+SUM(K832:K832)</f>
        <v>2175.02</v>
      </c>
      <c r="K833" s="62"/>
      <c r="L833" s="49">
        <f>Source!U442</f>
        <v>2.0991999999999997</v>
      </c>
      <c r="O833" s="27">
        <f>G833</f>
        <v>128.01</v>
      </c>
      <c r="P833" s="27">
        <f>J833</f>
        <v>2175.02</v>
      </c>
      <c r="Q833" s="27">
        <f>L833</f>
        <v>2.0991999999999997</v>
      </c>
      <c r="W833">
        <f>IF(Source!BI442&lt;=1,H825+H826+H828+H829+H830, 0)</f>
        <v>0</v>
      </c>
      <c r="X833">
        <f>IF(Source!BI442=2,H825+H826+H828+H829+H830, 0)</f>
        <v>57.53</v>
      </c>
      <c r="Y833">
        <f>IF(Source!BI442=3,H825+H826+H828+H829+H830, 0)</f>
        <v>0</v>
      </c>
      <c r="Z833">
        <f>IF(Source!BI442=4,H825+H826+H828+H829+H830, 0)</f>
        <v>0</v>
      </c>
    </row>
    <row r="834" spans="1:26" ht="41" x14ac:dyDescent="0.45">
      <c r="A834" s="52" t="str">
        <f>Source!E444</f>
        <v>74</v>
      </c>
      <c r="B834" s="53" t="str">
        <f>Source!F444</f>
        <v>м08-03-594-14</v>
      </c>
      <c r="C834" s="53" t="str">
        <f>Source!G444</f>
        <v>Светильник в подвесных потолках, устанавливаемый на профиле, количество ламп в светильнике до 4</v>
      </c>
      <c r="D834" s="34" t="str">
        <f>Source!H444</f>
        <v>100 шт.</v>
      </c>
      <c r="E834" s="10">
        <f>Source!I444</f>
        <v>1.03</v>
      </c>
      <c r="F834" s="35">
        <f>Source!AL444+Source!AM444+Source!AO444</f>
        <v>3375.0499999999997</v>
      </c>
      <c r="G834" s="36"/>
      <c r="H834" s="37"/>
      <c r="I834" s="36" t="str">
        <f>Source!BO444</f>
        <v>м08-03-594-14</v>
      </c>
      <c r="J834" s="36"/>
      <c r="K834" s="37"/>
      <c r="L834" s="38"/>
      <c r="S834">
        <f>ROUND((Source!FX444/100)*((ROUND(Source!AF444*Source!I444, 2)+ROUND(Source!AE444*Source!I444, 2))), 2)</f>
        <v>2086.44</v>
      </c>
      <c r="T834">
        <f>Source!X444</f>
        <v>59317.37</v>
      </c>
      <c r="U834">
        <f>ROUND((Source!FY444/100)*((ROUND(Source!AF444*Source!I444, 2)+ROUND(Source!AE444*Source!I444, 2))), 2)</f>
        <v>1427.56</v>
      </c>
      <c r="V834">
        <f>Source!Y444</f>
        <v>40585.57</v>
      </c>
    </row>
    <row r="835" spans="1:26" x14ac:dyDescent="0.4">
      <c r="C835" s="26" t="str">
        <f>"Объем: "&amp;Source!I444&amp;"=(103)/"&amp;"100"</f>
        <v>Объем: 1,03=(103)/100</v>
      </c>
    </row>
    <row r="836" spans="1:26" ht="14" x14ac:dyDescent="0.45">
      <c r="A836" s="52"/>
      <c r="B836" s="53"/>
      <c r="C836" s="53" t="s">
        <v>1255</v>
      </c>
      <c r="D836" s="34"/>
      <c r="E836" s="10"/>
      <c r="F836" s="35">
        <f>Source!AO444</f>
        <v>2118.91</v>
      </c>
      <c r="G836" s="36" t="str">
        <f>Source!DG444</f>
        <v/>
      </c>
      <c r="H836" s="37">
        <f>ROUND(Source!AF444*Source!I444, 2)</f>
        <v>2182.48</v>
      </c>
      <c r="I836" s="36"/>
      <c r="J836" s="36">
        <f>IF(Source!BA444&lt;&gt; 0, Source!BA444, 1)</f>
        <v>28.43</v>
      </c>
      <c r="K836" s="37">
        <f>Source!S444</f>
        <v>62047.83</v>
      </c>
      <c r="L836" s="38"/>
      <c r="R836">
        <f>H836</f>
        <v>2182.48</v>
      </c>
    </row>
    <row r="837" spans="1:26" ht="14" x14ac:dyDescent="0.45">
      <c r="A837" s="52"/>
      <c r="B837" s="53"/>
      <c r="C837" s="53" t="s">
        <v>169</v>
      </c>
      <c r="D837" s="34"/>
      <c r="E837" s="10"/>
      <c r="F837" s="35">
        <f>Source!AM444</f>
        <v>228.84</v>
      </c>
      <c r="G837" s="36" t="str">
        <f>Source!DE444</f>
        <v/>
      </c>
      <c r="H837" s="37">
        <f>ROUND(Source!AD444*Source!I444, 2)</f>
        <v>235.71</v>
      </c>
      <c r="I837" s="36"/>
      <c r="J837" s="36">
        <f>IF(Source!BB444&lt;&gt; 0, Source!BB444, 1)</f>
        <v>8.35</v>
      </c>
      <c r="K837" s="37">
        <f>Source!Q444</f>
        <v>1968.14</v>
      </c>
      <c r="L837" s="38"/>
    </row>
    <row r="838" spans="1:26" ht="14" x14ac:dyDescent="0.45">
      <c r="A838" s="52"/>
      <c r="B838" s="53"/>
      <c r="C838" s="53" t="s">
        <v>1264</v>
      </c>
      <c r="D838" s="34"/>
      <c r="E838" s="10"/>
      <c r="F838" s="35">
        <f>Source!AN444</f>
        <v>13.37</v>
      </c>
      <c r="G838" s="36" t="str">
        <f>Source!DF444</f>
        <v/>
      </c>
      <c r="H838" s="51">
        <f>ROUND(Source!AE444*Source!I444, 2)</f>
        <v>13.77</v>
      </c>
      <c r="I838" s="36"/>
      <c r="J838" s="36">
        <f>IF(Source!BS444&lt;&gt; 0, Source!BS444, 1)</f>
        <v>28.43</v>
      </c>
      <c r="K838" s="51">
        <f>Source!R444</f>
        <v>391.51</v>
      </c>
      <c r="L838" s="38"/>
      <c r="R838">
        <f>H838</f>
        <v>13.77</v>
      </c>
    </row>
    <row r="839" spans="1:26" ht="14" x14ac:dyDescent="0.45">
      <c r="A839" s="52"/>
      <c r="B839" s="53"/>
      <c r="C839" s="53" t="s">
        <v>1256</v>
      </c>
      <c r="D839" s="34"/>
      <c r="E839" s="10"/>
      <c r="F839" s="35">
        <f>Source!AL444</f>
        <v>1027.3</v>
      </c>
      <c r="G839" s="36" t="str">
        <f>Source!DD444</f>
        <v/>
      </c>
      <c r="H839" s="37">
        <f>ROUND(Source!AC444*Source!I444, 2)</f>
        <v>1058.1199999999999</v>
      </c>
      <c r="I839" s="36"/>
      <c r="J839" s="36">
        <f>IF(Source!BC444&lt;&gt; 0, Source!BC444, 1)</f>
        <v>8.57</v>
      </c>
      <c r="K839" s="37">
        <f>Source!P444</f>
        <v>9068.08</v>
      </c>
      <c r="L839" s="38"/>
    </row>
    <row r="840" spans="1:26" ht="14" x14ac:dyDescent="0.45">
      <c r="A840" s="52"/>
      <c r="B840" s="53"/>
      <c r="C840" s="53" t="s">
        <v>1257</v>
      </c>
      <c r="D840" s="34" t="s">
        <v>1258</v>
      </c>
      <c r="E840" s="10">
        <f>Source!BZ444</f>
        <v>95</v>
      </c>
      <c r="F840" s="56"/>
      <c r="G840" s="36"/>
      <c r="H840" s="37">
        <f>SUM(S834:S843)</f>
        <v>2086.44</v>
      </c>
      <c r="I840" s="39"/>
      <c r="J840" s="33">
        <f>Source!AT444</f>
        <v>95</v>
      </c>
      <c r="K840" s="37">
        <f>SUM(T834:T843)</f>
        <v>59317.37</v>
      </c>
      <c r="L840" s="38"/>
    </row>
    <row r="841" spans="1:26" ht="14" x14ac:dyDescent="0.45">
      <c r="A841" s="52"/>
      <c r="B841" s="53"/>
      <c r="C841" s="53" t="s">
        <v>1259</v>
      </c>
      <c r="D841" s="34" t="s">
        <v>1258</v>
      </c>
      <c r="E841" s="10">
        <f>Source!CA444</f>
        <v>65</v>
      </c>
      <c r="F841" s="56"/>
      <c r="G841" s="36"/>
      <c r="H841" s="37">
        <f>SUM(U834:U843)</f>
        <v>1427.56</v>
      </c>
      <c r="I841" s="39"/>
      <c r="J841" s="33">
        <f>Source!AU444</f>
        <v>65</v>
      </c>
      <c r="K841" s="37">
        <f>SUM(V834:V843)</f>
        <v>40585.57</v>
      </c>
      <c r="L841" s="38"/>
    </row>
    <row r="842" spans="1:26" ht="14" x14ac:dyDescent="0.45">
      <c r="A842" s="52"/>
      <c r="B842" s="53"/>
      <c r="C842" s="53" t="s">
        <v>1260</v>
      </c>
      <c r="D842" s="34" t="s">
        <v>1261</v>
      </c>
      <c r="E842" s="10">
        <f>Source!AQ444</f>
        <v>213.6</v>
      </c>
      <c r="F842" s="35"/>
      <c r="G842" s="36" t="str">
        <f>Source!DI444</f>
        <v/>
      </c>
      <c r="H842" s="37"/>
      <c r="I842" s="36"/>
      <c r="J842" s="36"/>
      <c r="K842" s="37"/>
      <c r="L842" s="40">
        <f>Source!U444</f>
        <v>220.00800000000001</v>
      </c>
    </row>
    <row r="843" spans="1:26" ht="54.7" x14ac:dyDescent="0.45">
      <c r="A843" s="54" t="str">
        <f>Source!E445</f>
        <v>74,1</v>
      </c>
      <c r="B843" s="55" t="str">
        <f>Source!F445</f>
        <v>509-2370</v>
      </c>
      <c r="C843" s="55" t="str">
        <f>Source!G445</f>
        <v>Светильники люминесцентные с зеркальной экранирующей решеткой потолочные типа ARS/S 436 с ЭПРА // светодиодные</v>
      </c>
      <c r="D843" s="42" t="str">
        <f>Source!H445</f>
        <v>шт.</v>
      </c>
      <c r="E843" s="43">
        <f>Source!I445</f>
        <v>103</v>
      </c>
      <c r="F843" s="44">
        <f>Source!AL445+Source!AM445+Source!AO445</f>
        <v>962.36</v>
      </c>
      <c r="G843" s="45" t="s">
        <v>3</v>
      </c>
      <c r="H843" s="46">
        <f>ROUND(Source!AC445*Source!I445, 2)+ROUND(Source!AD445*Source!I445, 2)+ROUND(Source!AF445*Source!I445, 2)</f>
        <v>99123.08</v>
      </c>
      <c r="I843" s="47"/>
      <c r="J843" s="47">
        <f>IF(Source!BC445&lt;&gt; 0, Source!BC445, 1)</f>
        <v>5.96</v>
      </c>
      <c r="K843" s="46">
        <f>Source!O445</f>
        <v>590773.56000000006</v>
      </c>
      <c r="L843" s="48"/>
      <c r="S843">
        <f>ROUND((Source!FX445/100)*((ROUND(Source!AF445*Source!I445, 2)+ROUND(Source!AE445*Source!I445, 2))), 2)</f>
        <v>0</v>
      </c>
      <c r="T843">
        <f>Source!X445</f>
        <v>0</v>
      </c>
      <c r="U843">
        <f>ROUND((Source!FY445/100)*((ROUND(Source!AF445*Source!I445, 2)+ROUND(Source!AE445*Source!I445, 2))), 2)</f>
        <v>0</v>
      </c>
      <c r="V843">
        <f>Source!Y445</f>
        <v>0</v>
      </c>
      <c r="W843">
        <f>IF(Source!BI445&lt;=1,H843, 0)</f>
        <v>0</v>
      </c>
      <c r="X843">
        <f>IF(Source!BI445=2,H843, 0)</f>
        <v>99123.08</v>
      </c>
      <c r="Y843">
        <f>IF(Source!BI445=3,H843, 0)</f>
        <v>0</v>
      </c>
      <c r="Z843">
        <f>IF(Source!BI445=4,H843, 0)</f>
        <v>0</v>
      </c>
    </row>
    <row r="844" spans="1:26" ht="13.7" x14ac:dyDescent="0.4">
      <c r="G844" s="62">
        <f>H836+H837+H839+H840+H841+SUM(H843:H843)</f>
        <v>106113.39</v>
      </c>
      <c r="H844" s="62"/>
      <c r="J844" s="62">
        <f>K836+K837+K839+K840+K841+SUM(K843:K843)</f>
        <v>763760.55</v>
      </c>
      <c r="K844" s="62"/>
      <c r="L844" s="49">
        <f>Source!U444</f>
        <v>220.00800000000001</v>
      </c>
      <c r="O844" s="27">
        <f>G844</f>
        <v>106113.39</v>
      </c>
      <c r="P844" s="27">
        <f>J844</f>
        <v>763760.55</v>
      </c>
      <c r="Q844" s="27">
        <f>L844</f>
        <v>220.00800000000001</v>
      </c>
      <c r="W844">
        <f>IF(Source!BI444&lt;=1,H836+H837+H839+H840+H841, 0)</f>
        <v>0</v>
      </c>
      <c r="X844">
        <f>IF(Source!BI444=2,H836+H837+H839+H840+H841, 0)</f>
        <v>6990.3099999999995</v>
      </c>
      <c r="Y844">
        <f>IF(Source!BI444=3,H836+H837+H839+H840+H841, 0)</f>
        <v>0</v>
      </c>
      <c r="Z844">
        <f>IF(Source!BI444=4,H836+H837+H839+H840+H841, 0)</f>
        <v>0</v>
      </c>
    </row>
    <row r="845" spans="1:26" ht="41" x14ac:dyDescent="0.45">
      <c r="A845" s="52" t="str">
        <f>Source!E446</f>
        <v>75</v>
      </c>
      <c r="B845" s="53" t="str">
        <f>Source!F446</f>
        <v>м08-03-574-1</v>
      </c>
      <c r="C845" s="53" t="str">
        <f>Source!G446</f>
        <v>Разводка по устройствам и подключение жил кабелей или проводов сечением до 10 мм2</v>
      </c>
      <c r="D845" s="34" t="str">
        <f>Source!H446</f>
        <v>100 жил</v>
      </c>
      <c r="E845" s="10">
        <f>Source!I446</f>
        <v>6.15</v>
      </c>
      <c r="F845" s="35">
        <f>Source!AL446+Source!AM446+Source!AO446</f>
        <v>274.73</v>
      </c>
      <c r="G845" s="36"/>
      <c r="H845" s="37"/>
      <c r="I845" s="36" t="str">
        <f>Source!BO446</f>
        <v>м08-03-574-1</v>
      </c>
      <c r="J845" s="36"/>
      <c r="K845" s="37"/>
      <c r="L845" s="38"/>
      <c r="S845">
        <f>ROUND((Source!FX446/100)*((ROUND(Source!AF446*Source!I446, 2)+ROUND(Source!AE446*Source!I446, 2))), 2)</f>
        <v>974.53</v>
      </c>
      <c r="T845">
        <f>Source!X446</f>
        <v>27705.86</v>
      </c>
      <c r="U845">
        <f>ROUND((Source!FY446/100)*((ROUND(Source!AF446*Source!I446, 2)+ROUND(Source!AE446*Source!I446, 2))), 2)</f>
        <v>666.78</v>
      </c>
      <c r="V845">
        <f>Source!Y446</f>
        <v>18956.64</v>
      </c>
    </row>
    <row r="846" spans="1:26" x14ac:dyDescent="0.4">
      <c r="C846" s="26" t="str">
        <f>"Объем: "&amp;Source!I446&amp;"=(615)/"&amp;"100"</f>
        <v>Объем: 6,15=(615)/100</v>
      </c>
    </row>
    <row r="847" spans="1:26" ht="14" x14ac:dyDescent="0.45">
      <c r="A847" s="52"/>
      <c r="B847" s="53"/>
      <c r="C847" s="53" t="s">
        <v>1255</v>
      </c>
      <c r="D847" s="34"/>
      <c r="E847" s="10"/>
      <c r="F847" s="35">
        <f>Source!AO446</f>
        <v>166.66</v>
      </c>
      <c r="G847" s="36" t="str">
        <f>Source!DG446</f>
        <v/>
      </c>
      <c r="H847" s="37">
        <f>ROUND(Source!AF446*Source!I446, 2)</f>
        <v>1024.96</v>
      </c>
      <c r="I847" s="36"/>
      <c r="J847" s="36">
        <f>IF(Source!BA446&lt;&gt; 0, Source!BA446, 1)</f>
        <v>28.43</v>
      </c>
      <c r="K847" s="37">
        <f>Source!S446</f>
        <v>29139.58</v>
      </c>
      <c r="L847" s="38"/>
      <c r="R847">
        <f>H847</f>
        <v>1024.96</v>
      </c>
    </row>
    <row r="848" spans="1:26" ht="14" x14ac:dyDescent="0.45">
      <c r="A848" s="52"/>
      <c r="B848" s="53"/>
      <c r="C848" s="53" t="s">
        <v>169</v>
      </c>
      <c r="D848" s="34"/>
      <c r="E848" s="10"/>
      <c r="F848" s="35">
        <f>Source!AM446</f>
        <v>2.2200000000000002</v>
      </c>
      <c r="G848" s="36" t="str">
        <f>Source!DE446</f>
        <v/>
      </c>
      <c r="H848" s="37">
        <f>ROUND(Source!AD446*Source!I446, 2)</f>
        <v>13.65</v>
      </c>
      <c r="I848" s="36"/>
      <c r="J848" s="36">
        <f>IF(Source!BB446&lt;&gt; 0, Source!BB446, 1)</f>
        <v>8.4</v>
      </c>
      <c r="K848" s="37">
        <f>Source!Q446</f>
        <v>114.69</v>
      </c>
      <c r="L848" s="38"/>
    </row>
    <row r="849" spans="1:26" ht="14" x14ac:dyDescent="0.45">
      <c r="A849" s="52"/>
      <c r="B849" s="53"/>
      <c r="C849" s="53" t="s">
        <v>1264</v>
      </c>
      <c r="D849" s="34"/>
      <c r="E849" s="10"/>
      <c r="F849" s="35">
        <f>Source!AN446</f>
        <v>0.14000000000000001</v>
      </c>
      <c r="G849" s="36" t="str">
        <f>Source!DF446</f>
        <v/>
      </c>
      <c r="H849" s="51">
        <f>ROUND(Source!AE446*Source!I446, 2)</f>
        <v>0.86</v>
      </c>
      <c r="I849" s="36"/>
      <c r="J849" s="36">
        <f>IF(Source!BS446&lt;&gt; 0, Source!BS446, 1)</f>
        <v>28.43</v>
      </c>
      <c r="K849" s="51">
        <f>Source!R446</f>
        <v>24.48</v>
      </c>
      <c r="L849" s="38"/>
      <c r="R849">
        <f>H849</f>
        <v>0.86</v>
      </c>
    </row>
    <row r="850" spans="1:26" ht="14" x14ac:dyDescent="0.45">
      <c r="A850" s="52"/>
      <c r="B850" s="53"/>
      <c r="C850" s="53" t="s">
        <v>1256</v>
      </c>
      <c r="D850" s="34"/>
      <c r="E850" s="10"/>
      <c r="F850" s="35">
        <f>Source!AL446</f>
        <v>105.85</v>
      </c>
      <c r="G850" s="36" t="str">
        <f>Source!DD446</f>
        <v/>
      </c>
      <c r="H850" s="37">
        <f>ROUND(Source!AC446*Source!I446, 2)</f>
        <v>650.98</v>
      </c>
      <c r="I850" s="36"/>
      <c r="J850" s="36">
        <f>IF(Source!BC446&lt;&gt; 0, Source!BC446, 1)</f>
        <v>8.2799999999999994</v>
      </c>
      <c r="K850" s="37">
        <f>Source!P446</f>
        <v>5390.09</v>
      </c>
      <c r="L850" s="38"/>
    </row>
    <row r="851" spans="1:26" ht="14" x14ac:dyDescent="0.45">
      <c r="A851" s="52"/>
      <c r="B851" s="53"/>
      <c r="C851" s="53" t="s">
        <v>1257</v>
      </c>
      <c r="D851" s="34" t="s">
        <v>1258</v>
      </c>
      <c r="E851" s="10">
        <f>Source!BZ446</f>
        <v>95</v>
      </c>
      <c r="F851" s="56"/>
      <c r="G851" s="36"/>
      <c r="H851" s="37">
        <f>SUM(S845:S853)</f>
        <v>974.53</v>
      </c>
      <c r="I851" s="39"/>
      <c r="J851" s="33">
        <f>Source!AT446</f>
        <v>95</v>
      </c>
      <c r="K851" s="37">
        <f>SUM(T845:T853)</f>
        <v>27705.86</v>
      </c>
      <c r="L851" s="38"/>
    </row>
    <row r="852" spans="1:26" ht="14" x14ac:dyDescent="0.45">
      <c r="A852" s="52"/>
      <c r="B852" s="53"/>
      <c r="C852" s="53" t="s">
        <v>1259</v>
      </c>
      <c r="D852" s="34" t="s">
        <v>1258</v>
      </c>
      <c r="E852" s="10">
        <f>Source!CA446</f>
        <v>65</v>
      </c>
      <c r="F852" s="56"/>
      <c r="G852" s="36"/>
      <c r="H852" s="37">
        <f>SUM(U845:U853)</f>
        <v>666.78</v>
      </c>
      <c r="I852" s="39"/>
      <c r="J852" s="33">
        <f>Source!AU446</f>
        <v>65</v>
      </c>
      <c r="K852" s="37">
        <f>SUM(V845:V853)</f>
        <v>18956.64</v>
      </c>
      <c r="L852" s="38"/>
    </row>
    <row r="853" spans="1:26" ht="14" x14ac:dyDescent="0.45">
      <c r="A853" s="54"/>
      <c r="B853" s="55"/>
      <c r="C853" s="55" t="s">
        <v>1260</v>
      </c>
      <c r="D853" s="42" t="s">
        <v>1261</v>
      </c>
      <c r="E853" s="43">
        <f>Source!AQ446</f>
        <v>16.8</v>
      </c>
      <c r="F853" s="44"/>
      <c r="G853" s="47" t="str">
        <f>Source!DI446</f>
        <v/>
      </c>
      <c r="H853" s="46"/>
      <c r="I853" s="47"/>
      <c r="J853" s="47"/>
      <c r="K853" s="46"/>
      <c r="L853" s="50">
        <f>Source!U446</f>
        <v>103.32000000000001</v>
      </c>
    </row>
    <row r="854" spans="1:26" ht="13.7" x14ac:dyDescent="0.4">
      <c r="G854" s="62">
        <f>H847+H848+H850+H851+H852</f>
        <v>3330.8999999999996</v>
      </c>
      <c r="H854" s="62"/>
      <c r="J854" s="62">
        <f>K847+K848+K850+K851+K852</f>
        <v>81306.86</v>
      </c>
      <c r="K854" s="62"/>
      <c r="L854" s="49">
        <f>Source!U446</f>
        <v>103.32000000000001</v>
      </c>
      <c r="O854" s="27">
        <f>G854</f>
        <v>3330.8999999999996</v>
      </c>
      <c r="P854" s="27">
        <f>J854</f>
        <v>81306.86</v>
      </c>
      <c r="Q854" s="27">
        <f>L854</f>
        <v>103.32000000000001</v>
      </c>
      <c r="W854">
        <f>IF(Source!BI446&lt;=1,H847+H848+H850+H851+H852, 0)</f>
        <v>0</v>
      </c>
      <c r="X854">
        <f>IF(Source!BI446=2,H847+H848+H850+H851+H852, 0)</f>
        <v>3330.8999999999996</v>
      </c>
      <c r="Y854">
        <f>IF(Source!BI446=3,H847+H848+H850+H851+H852, 0)</f>
        <v>0</v>
      </c>
      <c r="Z854">
        <f>IF(Source!BI446=4,H847+H848+H850+H851+H852, 0)</f>
        <v>0</v>
      </c>
    </row>
    <row r="856" spans="1:26" ht="13.7" x14ac:dyDescent="0.4">
      <c r="A856" s="61" t="str">
        <f>CONCATENATE("Итого по подразделу: ",IF(Source!G448&lt;&gt;"Новый подраздел", Source!G448, ""))</f>
        <v>Итого по подразделу: Электромонтажные работы</v>
      </c>
      <c r="B856" s="61"/>
      <c r="C856" s="61"/>
      <c r="D856" s="61"/>
      <c r="E856" s="61"/>
      <c r="F856" s="61"/>
      <c r="G856" s="60">
        <f>SUM(O731:O855)</f>
        <v>123055.62</v>
      </c>
      <c r="H856" s="60"/>
      <c r="I856" s="32"/>
      <c r="J856" s="60">
        <f>SUM(P731:P855)</f>
        <v>971269.22000000009</v>
      </c>
      <c r="K856" s="60"/>
      <c r="L856" s="49">
        <f>SUM(Q731:Q855)</f>
        <v>464.54860000000002</v>
      </c>
    </row>
    <row r="860" spans="1:26" ht="16.350000000000001" x14ac:dyDescent="0.5">
      <c r="A860" s="63" t="str">
        <f>CONCATENATE("Подраздел: ",IF(Source!G477&lt;&gt;"Новый подраздел", Source!G477, ""))</f>
        <v>Подраздел: Сантехнические работы</v>
      </c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</row>
    <row r="861" spans="1:26" ht="42" x14ac:dyDescent="0.45">
      <c r="A861" s="52" t="str">
        <f>Source!E481</f>
        <v>76</v>
      </c>
      <c r="B861" s="53" t="str">
        <f>Source!F481</f>
        <v>69-3-3</v>
      </c>
      <c r="C861" s="53" t="str">
        <f>Source!G481</f>
        <v>Прорезка отверстий для водогазопроводных и чугунных трубопроводов в деревянных перегородках оштукатуренных</v>
      </c>
      <c r="D861" s="34" t="str">
        <f>Source!H481</f>
        <v>100 отверстий</v>
      </c>
      <c r="E861" s="10">
        <f>Source!I481</f>
        <v>0.01</v>
      </c>
      <c r="F861" s="35">
        <f>Source!AL481+Source!AM481+Source!AO481</f>
        <v>820.1</v>
      </c>
      <c r="G861" s="36"/>
      <c r="H861" s="37"/>
      <c r="I861" s="36" t="str">
        <f>Source!BO481</f>
        <v>69-3-3</v>
      </c>
      <c r="J861" s="36"/>
      <c r="K861" s="37"/>
      <c r="L861" s="38"/>
      <c r="S861">
        <f>ROUND((Source!FX481/100)*((ROUND(Source!AF481*Source!I481, 2)+ROUND(Source!AE481*Source!I481, 2))), 2)</f>
        <v>4.7699999999999996</v>
      </c>
      <c r="T861">
        <f>Source!X481</f>
        <v>135.81</v>
      </c>
      <c r="U861">
        <f>ROUND((Source!FY481/100)*((ROUND(Source!AF481*Source!I481, 2)+ROUND(Source!AE481*Source!I481, 2))), 2)</f>
        <v>3.06</v>
      </c>
      <c r="V861">
        <f>Source!Y481</f>
        <v>87.06</v>
      </c>
    </row>
    <row r="862" spans="1:26" x14ac:dyDescent="0.4">
      <c r="C862" s="26" t="str">
        <f>"Объем: "&amp;Source!I481&amp;"=(1)/"&amp;"100"</f>
        <v>Объем: 0,01=(1)/100</v>
      </c>
    </row>
    <row r="863" spans="1:26" ht="14" x14ac:dyDescent="0.45">
      <c r="A863" s="52"/>
      <c r="B863" s="53"/>
      <c r="C863" s="53" t="s">
        <v>1255</v>
      </c>
      <c r="D863" s="34"/>
      <c r="E863" s="10"/>
      <c r="F863" s="35">
        <f>Source!AO481</f>
        <v>612.45000000000005</v>
      </c>
      <c r="G863" s="36" t="str">
        <f>Source!DG481</f>
        <v/>
      </c>
      <c r="H863" s="37">
        <f>ROUND(Source!AF481*Source!I481, 2)</f>
        <v>6.12</v>
      </c>
      <c r="I863" s="36"/>
      <c r="J863" s="36">
        <f>IF(Source!BA481&lt;&gt; 0, Source!BA481, 1)</f>
        <v>28.43</v>
      </c>
      <c r="K863" s="37">
        <f>Source!S481</f>
        <v>174.12</v>
      </c>
      <c r="L863" s="38"/>
      <c r="R863">
        <f>H863</f>
        <v>6.12</v>
      </c>
    </row>
    <row r="864" spans="1:26" ht="14" x14ac:dyDescent="0.45">
      <c r="A864" s="52"/>
      <c r="B864" s="53"/>
      <c r="C864" s="53" t="s">
        <v>169</v>
      </c>
      <c r="D864" s="34"/>
      <c r="E864" s="10"/>
      <c r="F864" s="35">
        <f>Source!AM481</f>
        <v>207.65</v>
      </c>
      <c r="G864" s="36" t="str">
        <f>Source!DE481</f>
        <v/>
      </c>
      <c r="H864" s="37">
        <f>ROUND(Source!AD481*Source!I481, 2)</f>
        <v>2.08</v>
      </c>
      <c r="I864" s="36"/>
      <c r="J864" s="36">
        <f>IF(Source!BB481&lt;&gt; 0, Source!BB481, 1)</f>
        <v>7.77</v>
      </c>
      <c r="K864" s="37">
        <f>Source!Q481</f>
        <v>16.13</v>
      </c>
      <c r="L864" s="38"/>
    </row>
    <row r="865" spans="1:26" ht="14" x14ac:dyDescent="0.45">
      <c r="A865" s="52"/>
      <c r="B865" s="53"/>
      <c r="C865" s="53" t="s">
        <v>1257</v>
      </c>
      <c r="D865" s="34" t="s">
        <v>1258</v>
      </c>
      <c r="E865" s="10">
        <f>Source!BZ481</f>
        <v>78</v>
      </c>
      <c r="F865" s="56"/>
      <c r="G865" s="36"/>
      <c r="H865" s="37">
        <f>SUM(S861:S868)</f>
        <v>4.7699999999999996</v>
      </c>
      <c r="I865" s="39"/>
      <c r="J865" s="33">
        <f>Source!AT481</f>
        <v>78</v>
      </c>
      <c r="K865" s="37">
        <f>SUM(T861:T868)</f>
        <v>135.81</v>
      </c>
      <c r="L865" s="38"/>
    </row>
    <row r="866" spans="1:26" ht="14" x14ac:dyDescent="0.45">
      <c r="A866" s="52"/>
      <c r="B866" s="53"/>
      <c r="C866" s="53" t="s">
        <v>1259</v>
      </c>
      <c r="D866" s="34" t="s">
        <v>1258</v>
      </c>
      <c r="E866" s="10">
        <f>Source!CA481</f>
        <v>50</v>
      </c>
      <c r="F866" s="56"/>
      <c r="G866" s="36"/>
      <c r="H866" s="37">
        <f>SUM(U861:U868)</f>
        <v>3.06</v>
      </c>
      <c r="I866" s="39"/>
      <c r="J866" s="33">
        <f>Source!AU481</f>
        <v>50</v>
      </c>
      <c r="K866" s="37">
        <f>SUM(V861:V868)</f>
        <v>87.06</v>
      </c>
      <c r="L866" s="38"/>
    </row>
    <row r="867" spans="1:26" ht="14" x14ac:dyDescent="0.45">
      <c r="A867" s="52"/>
      <c r="B867" s="53"/>
      <c r="C867" s="53" t="s">
        <v>1260</v>
      </c>
      <c r="D867" s="34" t="s">
        <v>1261</v>
      </c>
      <c r="E867" s="10">
        <f>Source!AQ481</f>
        <v>71.8</v>
      </c>
      <c r="F867" s="35"/>
      <c r="G867" s="36" t="str">
        <f>Source!DI481</f>
        <v/>
      </c>
      <c r="H867" s="37"/>
      <c r="I867" s="36"/>
      <c r="J867" s="36"/>
      <c r="K867" s="37"/>
      <c r="L867" s="40">
        <f>Source!U481</f>
        <v>0.71799999999999997</v>
      </c>
    </row>
    <row r="868" spans="1:26" ht="14" x14ac:dyDescent="0.45">
      <c r="A868" s="54" t="str">
        <f>Source!E482</f>
        <v>76,1</v>
      </c>
      <c r="B868" s="55" t="str">
        <f>Source!F482</f>
        <v>509-9900</v>
      </c>
      <c r="C868" s="55" t="str">
        <f>Source!G482</f>
        <v>Строительный мусор</v>
      </c>
      <c r="D868" s="42" t="str">
        <f>Source!H482</f>
        <v>т</v>
      </c>
      <c r="E868" s="43">
        <f>Source!I482</f>
        <v>4.0000000000000001E-3</v>
      </c>
      <c r="F868" s="44">
        <f>Source!AL482+Source!AM482+Source!AO482</f>
        <v>0</v>
      </c>
      <c r="G868" s="45" t="s">
        <v>3</v>
      </c>
      <c r="H868" s="46">
        <f>ROUND(Source!AC482*Source!I482, 2)+ROUND(Source!AD482*Source!I482, 2)+ROUND(Source!AF482*Source!I482, 2)</f>
        <v>0</v>
      </c>
      <c r="I868" s="47"/>
      <c r="J868" s="47">
        <f>IF(Source!BC482&lt;&gt; 0, Source!BC482, 1)</f>
        <v>1</v>
      </c>
      <c r="K868" s="46">
        <f>Source!O482</f>
        <v>0</v>
      </c>
      <c r="L868" s="48"/>
      <c r="S868">
        <f>ROUND((Source!FX482/100)*((ROUND(Source!AF482*Source!I482, 2)+ROUND(Source!AE482*Source!I482, 2))), 2)</f>
        <v>0</v>
      </c>
      <c r="T868">
        <f>Source!X482</f>
        <v>0</v>
      </c>
      <c r="U868">
        <f>ROUND((Source!FY482/100)*((ROUND(Source!AF482*Source!I482, 2)+ROUND(Source!AE482*Source!I482, 2))), 2)</f>
        <v>0</v>
      </c>
      <c r="V868">
        <f>Source!Y482</f>
        <v>0</v>
      </c>
      <c r="W868">
        <f>IF(Source!BI482&lt;=1,H868, 0)</f>
        <v>0</v>
      </c>
      <c r="X868">
        <f>IF(Source!BI482=2,H868, 0)</f>
        <v>0</v>
      </c>
      <c r="Y868">
        <f>IF(Source!BI482=3,H868, 0)</f>
        <v>0</v>
      </c>
      <c r="Z868">
        <f>IF(Source!BI482=4,H868, 0)</f>
        <v>0</v>
      </c>
    </row>
    <row r="869" spans="1:26" ht="13.7" x14ac:dyDescent="0.4">
      <c r="G869" s="62">
        <f>H863+H864+H865+H866+SUM(H868:H868)</f>
        <v>16.029999999999998</v>
      </c>
      <c r="H869" s="62"/>
      <c r="J869" s="62">
        <f>K863+K864+K865+K866+SUM(K868:K868)</f>
        <v>413.12</v>
      </c>
      <c r="K869" s="62"/>
      <c r="L869" s="49">
        <f>Source!U481</f>
        <v>0.71799999999999997</v>
      </c>
      <c r="O869" s="27">
        <f>G869</f>
        <v>16.029999999999998</v>
      </c>
      <c r="P869" s="27">
        <f>J869</f>
        <v>413.12</v>
      </c>
      <c r="Q869" s="27">
        <f>L869</f>
        <v>0.71799999999999997</v>
      </c>
      <c r="W869">
        <f>IF(Source!BI481&lt;=1,H863+H864+H865+H866, 0)</f>
        <v>16.029999999999998</v>
      </c>
      <c r="X869">
        <f>IF(Source!BI481=2,H863+H864+H865+H866, 0)</f>
        <v>0</v>
      </c>
      <c r="Y869">
        <f>IF(Source!BI481=3,H863+H864+H865+H866, 0)</f>
        <v>0</v>
      </c>
      <c r="Z869">
        <f>IF(Source!BI481=4,H863+H864+H865+H866, 0)</f>
        <v>0</v>
      </c>
    </row>
    <row r="870" spans="1:26" ht="64.349999999999994" x14ac:dyDescent="0.45">
      <c r="A870" s="52" t="str">
        <f>Source!E483</f>
        <v>77</v>
      </c>
      <c r="B870" s="53" t="s">
        <v>1278</v>
      </c>
      <c r="C870" s="53" t="str">
        <f>Source!G483</f>
        <v>Прокладка трубопроводов водоснабжения из стальных водогазопроводных оцинкованных труб диаметром 15 мм</v>
      </c>
      <c r="D870" s="34" t="str">
        <f>Source!H483</f>
        <v>100 м трубопровода</v>
      </c>
      <c r="E870" s="10">
        <f>Source!I483</f>
        <v>0.68</v>
      </c>
      <c r="F870" s="35">
        <f>Source!AL483+Source!AM483+Source!AO483</f>
        <v>3268.28</v>
      </c>
      <c r="G870" s="36"/>
      <c r="H870" s="37"/>
      <c r="I870" s="36" t="str">
        <f>Source!BO483</f>
        <v>16-02-002-1</v>
      </c>
      <c r="J870" s="36"/>
      <c r="K870" s="37"/>
      <c r="L870" s="38"/>
      <c r="S870">
        <f>ROUND((Source!FX483/100)*((ROUND(Source!AF483*Source!I483, 2)+ROUND(Source!AE483*Source!I483, 2))), 2)</f>
        <v>323.25</v>
      </c>
      <c r="T870">
        <f>Source!X483</f>
        <v>9173.91</v>
      </c>
      <c r="U870">
        <f>ROUND((Source!FY483/100)*((ROUND(Source!AF483*Source!I483, 2)+ROUND(Source!AE483*Source!I483, 2))), 2)</f>
        <v>197.96</v>
      </c>
      <c r="V870">
        <f>Source!Y483</f>
        <v>5663.89</v>
      </c>
    </row>
    <row r="871" spans="1:26" x14ac:dyDescent="0.4">
      <c r="C871" s="26" t="str">
        <f>"Объем: "&amp;Source!I483&amp;"=(68)/"&amp;"100"</f>
        <v>Объем: 0,68=(68)/100</v>
      </c>
    </row>
    <row r="872" spans="1:26" ht="14" x14ac:dyDescent="0.45">
      <c r="A872" s="52"/>
      <c r="B872" s="53"/>
      <c r="C872" s="53" t="s">
        <v>1255</v>
      </c>
      <c r="D872" s="34"/>
      <c r="E872" s="10"/>
      <c r="F872" s="35">
        <f>Source!AO483</f>
        <v>356.61</v>
      </c>
      <c r="G872" s="36" t="str">
        <f>Source!DG483</f>
        <v>)*1,15</v>
      </c>
      <c r="H872" s="37">
        <f>ROUND(Source!AF483*Source!I483, 2)</f>
        <v>278.87</v>
      </c>
      <c r="I872" s="36"/>
      <c r="J872" s="36">
        <f>IF(Source!BA483&lt;&gt; 0, Source!BA483, 1)</f>
        <v>28.43</v>
      </c>
      <c r="K872" s="37">
        <f>Source!S483</f>
        <v>7928.25</v>
      </c>
      <c r="L872" s="38"/>
      <c r="R872">
        <f>H872</f>
        <v>278.87</v>
      </c>
    </row>
    <row r="873" spans="1:26" ht="14" x14ac:dyDescent="0.45">
      <c r="A873" s="52"/>
      <c r="B873" s="53"/>
      <c r="C873" s="53" t="s">
        <v>169</v>
      </c>
      <c r="D873" s="34"/>
      <c r="E873" s="10"/>
      <c r="F873" s="35">
        <f>Source!AM483</f>
        <v>54.77</v>
      </c>
      <c r="G873" s="36" t="str">
        <f>Source!DE483</f>
        <v>)*1,25</v>
      </c>
      <c r="H873" s="37">
        <f>ROUND(Source!AD483*Source!I483, 2)</f>
        <v>46.55</v>
      </c>
      <c r="I873" s="36"/>
      <c r="J873" s="36">
        <f>IF(Source!BB483&lt;&gt; 0, Source!BB483, 1)</f>
        <v>9.5299999999999994</v>
      </c>
      <c r="K873" s="37">
        <f>Source!Q483</f>
        <v>443.66</v>
      </c>
      <c r="L873" s="38"/>
    </row>
    <row r="874" spans="1:26" ht="14" x14ac:dyDescent="0.45">
      <c r="A874" s="52"/>
      <c r="B874" s="53"/>
      <c r="C874" s="53" t="s">
        <v>1264</v>
      </c>
      <c r="D874" s="34"/>
      <c r="E874" s="10"/>
      <c r="F874" s="35">
        <f>Source!AN483</f>
        <v>2.0299999999999998</v>
      </c>
      <c r="G874" s="36" t="str">
        <f>Source!DF483</f>
        <v>)*1,25</v>
      </c>
      <c r="H874" s="51">
        <f>ROUND(Source!AE483*Source!I483, 2)</f>
        <v>1.73</v>
      </c>
      <c r="I874" s="36"/>
      <c r="J874" s="36">
        <f>IF(Source!BS483&lt;&gt; 0, Source!BS483, 1)</f>
        <v>28.43</v>
      </c>
      <c r="K874" s="51">
        <f>Source!R483</f>
        <v>49.06</v>
      </c>
      <c r="L874" s="38"/>
      <c r="R874">
        <f>H874</f>
        <v>1.73</v>
      </c>
    </row>
    <row r="875" spans="1:26" ht="14" x14ac:dyDescent="0.45">
      <c r="A875" s="52"/>
      <c r="B875" s="53"/>
      <c r="C875" s="53" t="s">
        <v>1256</v>
      </c>
      <c r="D875" s="34"/>
      <c r="E875" s="10"/>
      <c r="F875" s="35">
        <f>Source!AL483</f>
        <v>2856.9</v>
      </c>
      <c r="G875" s="36" t="str">
        <f>Source!DD483</f>
        <v/>
      </c>
      <c r="H875" s="37">
        <f>ROUND(Source!AC483*Source!I483, 2)</f>
        <v>1942.69</v>
      </c>
      <c r="I875" s="36"/>
      <c r="J875" s="36">
        <f>IF(Source!BC483&lt;&gt; 0, Source!BC483, 1)</f>
        <v>5.94</v>
      </c>
      <c r="K875" s="37">
        <f>Source!P483</f>
        <v>11539.59</v>
      </c>
      <c r="L875" s="38"/>
    </row>
    <row r="876" spans="1:26" ht="14" x14ac:dyDescent="0.45">
      <c r="A876" s="52"/>
      <c r="B876" s="53"/>
      <c r="C876" s="53" t="s">
        <v>1257</v>
      </c>
      <c r="D876" s="34" t="s">
        <v>1258</v>
      </c>
      <c r="E876" s="10">
        <f>Source!BZ483</f>
        <v>128</v>
      </c>
      <c r="F876" s="58" t="str">
        <f>CONCATENATE(" )", Source!DL483, Source!FT483, "=", Source!FX483)</f>
        <v xml:space="preserve"> )*0,9=115,2</v>
      </c>
      <c r="G876" s="59"/>
      <c r="H876" s="37">
        <f>SUM(S870:S879)</f>
        <v>323.25</v>
      </c>
      <c r="I876" s="39"/>
      <c r="J876" s="33">
        <f>Source!AT483</f>
        <v>115</v>
      </c>
      <c r="K876" s="37">
        <f>SUM(T870:T879)</f>
        <v>9173.91</v>
      </c>
      <c r="L876" s="38"/>
    </row>
    <row r="877" spans="1:26" ht="14" x14ac:dyDescent="0.45">
      <c r="A877" s="52"/>
      <c r="B877" s="53"/>
      <c r="C877" s="53" t="s">
        <v>1259</v>
      </c>
      <c r="D877" s="34" t="s">
        <v>1258</v>
      </c>
      <c r="E877" s="10">
        <f>Source!CA483</f>
        <v>83</v>
      </c>
      <c r="F877" s="58" t="str">
        <f>CONCATENATE(" )", Source!DM483, Source!FU483, "=", Source!FY483)</f>
        <v xml:space="preserve"> )*0,85=70,55</v>
      </c>
      <c r="G877" s="59"/>
      <c r="H877" s="37">
        <f>SUM(U870:U879)</f>
        <v>197.96</v>
      </c>
      <c r="I877" s="39"/>
      <c r="J877" s="33">
        <f>Source!AU483</f>
        <v>71</v>
      </c>
      <c r="K877" s="37">
        <f>SUM(V870:V879)</f>
        <v>5663.89</v>
      </c>
      <c r="L877" s="38"/>
    </row>
    <row r="878" spans="1:26" ht="14" x14ac:dyDescent="0.45">
      <c r="A878" s="52"/>
      <c r="B878" s="53"/>
      <c r="C878" s="53" t="s">
        <v>1260</v>
      </c>
      <c r="D878" s="34" t="s">
        <v>1261</v>
      </c>
      <c r="E878" s="10">
        <f>Source!AQ483</f>
        <v>37.07</v>
      </c>
      <c r="F878" s="35"/>
      <c r="G878" s="36" t="str">
        <f>Source!DI483</f>
        <v>)*1,15</v>
      </c>
      <c r="H878" s="37"/>
      <c r="I878" s="36"/>
      <c r="J878" s="36"/>
      <c r="K878" s="37"/>
      <c r="L878" s="40">
        <f>Source!U483</f>
        <v>28.98874</v>
      </c>
    </row>
    <row r="879" spans="1:26" ht="27.35" x14ac:dyDescent="0.45">
      <c r="A879" s="54" t="str">
        <f>Source!E484</f>
        <v>77,1</v>
      </c>
      <c r="B879" s="55" t="str">
        <f>Source!F484</f>
        <v>302-0062</v>
      </c>
      <c r="C879" s="55" t="str">
        <f>Source!G484</f>
        <v>Кран шаровый муфтовый Valtec для воды диаметром 15 мм, тип в/в</v>
      </c>
      <c r="D879" s="42" t="str">
        <f>Source!H484</f>
        <v>шт.</v>
      </c>
      <c r="E879" s="43">
        <f>Source!I484</f>
        <v>6</v>
      </c>
      <c r="F879" s="44">
        <f>Source!AL484+Source!AM484+Source!AO484</f>
        <v>28.53</v>
      </c>
      <c r="G879" s="45" t="s">
        <v>3</v>
      </c>
      <c r="H879" s="46">
        <f>ROUND(Source!AC484*Source!I484, 2)+ROUND(Source!AD484*Source!I484, 2)+ROUND(Source!AF484*Source!I484, 2)</f>
        <v>171.18</v>
      </c>
      <c r="I879" s="47"/>
      <c r="J879" s="47">
        <f>IF(Source!BC484&lt;&gt; 0, Source!BC484, 1)</f>
        <v>8</v>
      </c>
      <c r="K879" s="46">
        <f>Source!O484</f>
        <v>1369.44</v>
      </c>
      <c r="L879" s="48"/>
      <c r="S879">
        <f>ROUND((Source!FX484/100)*((ROUND(Source!AF484*Source!I484, 2)+ROUND(Source!AE484*Source!I484, 2))), 2)</f>
        <v>0</v>
      </c>
      <c r="T879">
        <f>Source!X484</f>
        <v>0</v>
      </c>
      <c r="U879">
        <f>ROUND((Source!FY484/100)*((ROUND(Source!AF484*Source!I484, 2)+ROUND(Source!AE484*Source!I484, 2))), 2)</f>
        <v>0</v>
      </c>
      <c r="V879">
        <f>Source!Y484</f>
        <v>0</v>
      </c>
      <c r="W879">
        <f>IF(Source!BI484&lt;=1,H879, 0)</f>
        <v>171.18</v>
      </c>
      <c r="X879">
        <f>IF(Source!BI484=2,H879, 0)</f>
        <v>0</v>
      </c>
      <c r="Y879">
        <f>IF(Source!BI484=3,H879, 0)</f>
        <v>0</v>
      </c>
      <c r="Z879">
        <f>IF(Source!BI484=4,H879, 0)</f>
        <v>0</v>
      </c>
    </row>
    <row r="880" spans="1:26" ht="13.7" x14ac:dyDescent="0.4">
      <c r="G880" s="62">
        <f>H872+H873+H875+H876+H877+SUM(H879:H879)</f>
        <v>2960.5</v>
      </c>
      <c r="H880" s="62"/>
      <c r="J880" s="62">
        <f>K872+K873+K875+K876+K877+SUM(K879:K879)</f>
        <v>36118.740000000005</v>
      </c>
      <c r="K880" s="62"/>
      <c r="L880" s="49">
        <f>Source!U483</f>
        <v>28.98874</v>
      </c>
      <c r="O880" s="27">
        <f>G880</f>
        <v>2960.5</v>
      </c>
      <c r="P880" s="27">
        <f>J880</f>
        <v>36118.740000000005</v>
      </c>
      <c r="Q880" s="27">
        <f>L880</f>
        <v>28.98874</v>
      </c>
      <c r="W880">
        <f>IF(Source!BI483&lt;=1,H872+H873+H875+H876+H877, 0)</f>
        <v>2789.32</v>
      </c>
      <c r="X880">
        <f>IF(Source!BI483=2,H872+H873+H875+H876+H877, 0)</f>
        <v>0</v>
      </c>
      <c r="Y880">
        <f>IF(Source!BI483=3,H872+H873+H875+H876+H877, 0)</f>
        <v>0</v>
      </c>
      <c r="Z880">
        <f>IF(Source!BI483=4,H872+H873+H875+H876+H877, 0)</f>
        <v>0</v>
      </c>
    </row>
    <row r="881" spans="1:26" ht="64.349999999999994" x14ac:dyDescent="0.45">
      <c r="A881" s="52" t="str">
        <f>Source!E485</f>
        <v>78</v>
      </c>
      <c r="B881" s="53" t="s">
        <v>1279</v>
      </c>
      <c r="C881" s="53" t="str">
        <f>Source!G485</f>
        <v>Прокладка трубопроводов канализации из полиэтиленовых труб высокой плотности диаметром 110 мм</v>
      </c>
      <c r="D881" s="34" t="str">
        <f>Source!H485</f>
        <v>100 м трубопровода</v>
      </c>
      <c r="E881" s="10">
        <f>Source!I485</f>
        <v>0.12</v>
      </c>
      <c r="F881" s="35">
        <f>Source!AL485+Source!AM485+Source!AO485</f>
        <v>7784.49</v>
      </c>
      <c r="G881" s="36"/>
      <c r="H881" s="37"/>
      <c r="I881" s="36" t="str">
        <f>Source!BO485</f>
        <v>16-04-001-2</v>
      </c>
      <c r="J881" s="36"/>
      <c r="K881" s="37"/>
      <c r="L881" s="38"/>
      <c r="S881">
        <f>ROUND((Source!FX485/100)*((ROUND(Source!AF485*Source!I485, 2)+ROUND(Source!AE485*Source!I485, 2))), 2)</f>
        <v>97.26</v>
      </c>
      <c r="T881">
        <f>Source!X485</f>
        <v>2760.39</v>
      </c>
      <c r="U881">
        <f>ROUND((Source!FY485/100)*((ROUND(Source!AF485*Source!I485, 2)+ROUND(Source!AE485*Source!I485, 2))), 2)</f>
        <v>59.57</v>
      </c>
      <c r="V881">
        <f>Source!Y485</f>
        <v>1704.24</v>
      </c>
    </row>
    <row r="882" spans="1:26" x14ac:dyDescent="0.4">
      <c r="C882" s="26" t="str">
        <f>"Объем: "&amp;Source!I485&amp;"=(12)/"&amp;"100"</f>
        <v>Объем: 0,12=(12)/100</v>
      </c>
    </row>
    <row r="883" spans="1:26" ht="14" x14ac:dyDescent="0.45">
      <c r="A883" s="52"/>
      <c r="B883" s="53"/>
      <c r="C883" s="53" t="s">
        <v>1255</v>
      </c>
      <c r="D883" s="34"/>
      <c r="E883" s="10"/>
      <c r="F883" s="35">
        <f>Source!AO485</f>
        <v>611.07000000000005</v>
      </c>
      <c r="G883" s="36" t="str">
        <f>Source!DG485</f>
        <v>)*1,15</v>
      </c>
      <c r="H883" s="37">
        <f>ROUND(Source!AF485*Source!I485, 2)</f>
        <v>84.33</v>
      </c>
      <c r="I883" s="36"/>
      <c r="J883" s="36">
        <f>IF(Source!BA485&lt;&gt; 0, Source!BA485, 1)</f>
        <v>28.43</v>
      </c>
      <c r="K883" s="37">
        <f>Source!S485</f>
        <v>2397.44</v>
      </c>
      <c r="L883" s="38"/>
      <c r="R883">
        <f>H883</f>
        <v>84.33</v>
      </c>
    </row>
    <row r="884" spans="1:26" ht="14" x14ac:dyDescent="0.45">
      <c r="A884" s="52"/>
      <c r="B884" s="53"/>
      <c r="C884" s="53" t="s">
        <v>169</v>
      </c>
      <c r="D884" s="34"/>
      <c r="E884" s="10"/>
      <c r="F884" s="35">
        <f>Source!AM485</f>
        <v>6.58</v>
      </c>
      <c r="G884" s="36" t="str">
        <f>Source!DE485</f>
        <v>)*1,25</v>
      </c>
      <c r="H884" s="37">
        <f>ROUND(Source!AD485*Source!I485, 2)</f>
        <v>0.99</v>
      </c>
      <c r="I884" s="36"/>
      <c r="J884" s="36">
        <f>IF(Source!BB485&lt;&gt; 0, Source!BB485, 1)</f>
        <v>9.36</v>
      </c>
      <c r="K884" s="37">
        <f>Source!Q485</f>
        <v>9.24</v>
      </c>
      <c r="L884" s="38"/>
    </row>
    <row r="885" spans="1:26" ht="14" x14ac:dyDescent="0.45">
      <c r="A885" s="52"/>
      <c r="B885" s="53"/>
      <c r="C885" s="53" t="s">
        <v>1264</v>
      </c>
      <c r="D885" s="34"/>
      <c r="E885" s="10"/>
      <c r="F885" s="35">
        <f>Source!AN485</f>
        <v>0.68</v>
      </c>
      <c r="G885" s="36" t="str">
        <f>Source!DF485</f>
        <v>)*1,25</v>
      </c>
      <c r="H885" s="51">
        <f>ROUND(Source!AE485*Source!I485, 2)</f>
        <v>0.1</v>
      </c>
      <c r="I885" s="36"/>
      <c r="J885" s="36">
        <f>IF(Source!BS485&lt;&gt; 0, Source!BS485, 1)</f>
        <v>28.43</v>
      </c>
      <c r="K885" s="51">
        <f>Source!R485</f>
        <v>2.9</v>
      </c>
      <c r="L885" s="38"/>
      <c r="R885">
        <f>H885</f>
        <v>0.1</v>
      </c>
    </row>
    <row r="886" spans="1:26" ht="14" x14ac:dyDescent="0.45">
      <c r="A886" s="52"/>
      <c r="B886" s="53"/>
      <c r="C886" s="53" t="s">
        <v>1256</v>
      </c>
      <c r="D886" s="34"/>
      <c r="E886" s="10"/>
      <c r="F886" s="35">
        <f>Source!AL485</f>
        <v>7166.84</v>
      </c>
      <c r="G886" s="36" t="str">
        <f>Source!DD485</f>
        <v/>
      </c>
      <c r="H886" s="37">
        <f>ROUND(Source!AC485*Source!I485, 2)</f>
        <v>860.02</v>
      </c>
      <c r="I886" s="36"/>
      <c r="J886" s="36">
        <f>IF(Source!BC485&lt;&gt; 0, Source!BC485, 1)</f>
        <v>4</v>
      </c>
      <c r="K886" s="37">
        <f>Source!P485</f>
        <v>3440.08</v>
      </c>
      <c r="L886" s="38"/>
    </row>
    <row r="887" spans="1:26" ht="14" x14ac:dyDescent="0.45">
      <c r="A887" s="52"/>
      <c r="B887" s="53"/>
      <c r="C887" s="53" t="s">
        <v>1257</v>
      </c>
      <c r="D887" s="34" t="s">
        <v>1258</v>
      </c>
      <c r="E887" s="10">
        <f>Source!BZ485</f>
        <v>128</v>
      </c>
      <c r="F887" s="58" t="str">
        <f>CONCATENATE(" )", Source!DL485, Source!FT485, "=", Source!FX485)</f>
        <v xml:space="preserve"> )*0,9=115,2</v>
      </c>
      <c r="G887" s="59"/>
      <c r="H887" s="37">
        <f>SUM(S881:S889)</f>
        <v>97.26</v>
      </c>
      <c r="I887" s="39"/>
      <c r="J887" s="33">
        <f>Source!AT485</f>
        <v>115</v>
      </c>
      <c r="K887" s="37">
        <f>SUM(T881:T889)</f>
        <v>2760.39</v>
      </c>
      <c r="L887" s="38"/>
    </row>
    <row r="888" spans="1:26" ht="14" x14ac:dyDescent="0.45">
      <c r="A888" s="52"/>
      <c r="B888" s="53"/>
      <c r="C888" s="53" t="s">
        <v>1259</v>
      </c>
      <c r="D888" s="34" t="s">
        <v>1258</v>
      </c>
      <c r="E888" s="10">
        <f>Source!CA485</f>
        <v>83</v>
      </c>
      <c r="F888" s="58" t="str">
        <f>CONCATENATE(" )", Source!DM485, Source!FU485, "=", Source!FY485)</f>
        <v xml:space="preserve"> )*0,85=70,55</v>
      </c>
      <c r="G888" s="59"/>
      <c r="H888" s="37">
        <f>SUM(U881:U889)</f>
        <v>59.57</v>
      </c>
      <c r="I888" s="39"/>
      <c r="J888" s="33">
        <f>Source!AU485</f>
        <v>71</v>
      </c>
      <c r="K888" s="37">
        <f>SUM(V881:V889)</f>
        <v>1704.24</v>
      </c>
      <c r="L888" s="38"/>
    </row>
    <row r="889" spans="1:26" ht="14" x14ac:dyDescent="0.45">
      <c r="A889" s="54"/>
      <c r="B889" s="55"/>
      <c r="C889" s="55" t="s">
        <v>1260</v>
      </c>
      <c r="D889" s="42" t="s">
        <v>1261</v>
      </c>
      <c r="E889" s="43">
        <f>Source!AQ485</f>
        <v>61.6</v>
      </c>
      <c r="F889" s="44"/>
      <c r="G889" s="47" t="str">
        <f>Source!DI485</f>
        <v>)*1,15</v>
      </c>
      <c r="H889" s="46"/>
      <c r="I889" s="47"/>
      <c r="J889" s="47"/>
      <c r="K889" s="46"/>
      <c r="L889" s="50">
        <f>Source!U485</f>
        <v>8.5007999999999981</v>
      </c>
    </row>
    <row r="890" spans="1:26" ht="13.7" x14ac:dyDescent="0.4">
      <c r="G890" s="62">
        <f>H883+H884+H886+H887+H888</f>
        <v>1102.1699999999998</v>
      </c>
      <c r="H890" s="62"/>
      <c r="J890" s="62">
        <f>K883+K884+K886+K887+K888</f>
        <v>10311.39</v>
      </c>
      <c r="K890" s="62"/>
      <c r="L890" s="49">
        <f>Source!U485</f>
        <v>8.5007999999999981</v>
      </c>
      <c r="O890" s="27">
        <f>G890</f>
        <v>1102.1699999999998</v>
      </c>
      <c r="P890" s="27">
        <f>J890</f>
        <v>10311.39</v>
      </c>
      <c r="Q890" s="27">
        <f>L890</f>
        <v>8.5007999999999981</v>
      </c>
      <c r="W890">
        <f>IF(Source!BI485&lt;=1,H883+H884+H886+H887+H888, 0)</f>
        <v>1102.1699999999998</v>
      </c>
      <c r="X890">
        <f>IF(Source!BI485=2,H883+H884+H886+H887+H888, 0)</f>
        <v>0</v>
      </c>
      <c r="Y890">
        <f>IF(Source!BI485=3,H883+H884+H886+H887+H888, 0)</f>
        <v>0</v>
      </c>
      <c r="Z890">
        <f>IF(Source!BI485=4,H883+H884+H886+H887+H888, 0)</f>
        <v>0</v>
      </c>
    </row>
    <row r="891" spans="1:26" ht="64.349999999999994" x14ac:dyDescent="0.45">
      <c r="A891" s="52" t="str">
        <f>Source!E486</f>
        <v>79</v>
      </c>
      <c r="B891" s="53" t="s">
        <v>1280</v>
      </c>
      <c r="C891" s="53" t="str">
        <f>Source!G486</f>
        <v>Прокладка трубопроводов канализации из полиэтиленовых труб высокой плотности диаметром 50 мм</v>
      </c>
      <c r="D891" s="34" t="str">
        <f>Source!H486</f>
        <v>100 м трубопровода</v>
      </c>
      <c r="E891" s="10">
        <f>Source!I486</f>
        <v>0.15</v>
      </c>
      <c r="F891" s="35">
        <f>Source!AL486+Source!AM486+Source!AO486</f>
        <v>4623.6099999999997</v>
      </c>
      <c r="G891" s="36"/>
      <c r="H891" s="37"/>
      <c r="I891" s="36" t="str">
        <f>Source!BO486</f>
        <v>16-04-001-1</v>
      </c>
      <c r="J891" s="36"/>
      <c r="K891" s="37"/>
      <c r="L891" s="38"/>
      <c r="S891">
        <f>ROUND((Source!FX486/100)*((ROUND(Source!AF486*Source!I486, 2)+ROUND(Source!AE486*Source!I486, 2))), 2)</f>
        <v>126.7</v>
      </c>
      <c r="T891">
        <f>Source!X486</f>
        <v>3595.67</v>
      </c>
      <c r="U891">
        <f>ROUND((Source!FY486/100)*((ROUND(Source!AF486*Source!I486, 2)+ROUND(Source!AE486*Source!I486, 2))), 2)</f>
        <v>77.59</v>
      </c>
      <c r="V891">
        <f>Source!Y486</f>
        <v>2219.94</v>
      </c>
    </row>
    <row r="892" spans="1:26" x14ac:dyDescent="0.4">
      <c r="C892" s="26" t="str">
        <f>"Объем: "&amp;Source!I486&amp;"=(15)/"&amp;"100"</f>
        <v>Объем: 0,15=(15)/100</v>
      </c>
    </row>
    <row r="893" spans="1:26" ht="14" x14ac:dyDescent="0.45">
      <c r="A893" s="52"/>
      <c r="B893" s="53"/>
      <c r="C893" s="53" t="s">
        <v>1255</v>
      </c>
      <c r="D893" s="34"/>
      <c r="E893" s="10"/>
      <c r="F893" s="35">
        <f>Source!AO486</f>
        <v>637.26</v>
      </c>
      <c r="G893" s="36" t="str">
        <f>Source!DG486</f>
        <v>)*1,15</v>
      </c>
      <c r="H893" s="37">
        <f>ROUND(Source!AF486*Source!I486, 2)</f>
        <v>109.93</v>
      </c>
      <c r="I893" s="36"/>
      <c r="J893" s="36">
        <f>IF(Source!BA486&lt;&gt; 0, Source!BA486, 1)</f>
        <v>28.43</v>
      </c>
      <c r="K893" s="37">
        <f>Source!S486</f>
        <v>3125.23</v>
      </c>
      <c r="L893" s="38"/>
      <c r="R893">
        <f>H893</f>
        <v>109.93</v>
      </c>
    </row>
    <row r="894" spans="1:26" ht="14" x14ac:dyDescent="0.45">
      <c r="A894" s="52"/>
      <c r="B894" s="53"/>
      <c r="C894" s="53" t="s">
        <v>169</v>
      </c>
      <c r="D894" s="34"/>
      <c r="E894" s="10"/>
      <c r="F894" s="35">
        <f>Source!AM486</f>
        <v>2.86</v>
      </c>
      <c r="G894" s="36" t="str">
        <f>Source!DE486</f>
        <v>)*1,25</v>
      </c>
      <c r="H894" s="37">
        <f>ROUND(Source!AD486*Source!I486, 2)</f>
        <v>0.54</v>
      </c>
      <c r="I894" s="36"/>
      <c r="J894" s="36">
        <f>IF(Source!BB486&lt;&gt; 0, Source!BB486, 1)</f>
        <v>9.34</v>
      </c>
      <c r="K894" s="37">
        <f>Source!Q486</f>
        <v>5.01</v>
      </c>
      <c r="L894" s="38"/>
    </row>
    <row r="895" spans="1:26" ht="14" x14ac:dyDescent="0.45">
      <c r="A895" s="52"/>
      <c r="B895" s="53"/>
      <c r="C895" s="53" t="s">
        <v>1264</v>
      </c>
      <c r="D895" s="34"/>
      <c r="E895" s="10"/>
      <c r="F895" s="35">
        <f>Source!AN486</f>
        <v>0.27</v>
      </c>
      <c r="G895" s="36" t="str">
        <f>Source!DF486</f>
        <v>)*1,25</v>
      </c>
      <c r="H895" s="51">
        <f>ROUND(Source!AE486*Source!I486, 2)</f>
        <v>0.05</v>
      </c>
      <c r="I895" s="36"/>
      <c r="J895" s="36">
        <f>IF(Source!BS486&lt;&gt; 0, Source!BS486, 1)</f>
        <v>28.43</v>
      </c>
      <c r="K895" s="51">
        <f>Source!R486</f>
        <v>1.44</v>
      </c>
      <c r="L895" s="38"/>
      <c r="R895">
        <f>H895</f>
        <v>0.05</v>
      </c>
    </row>
    <row r="896" spans="1:26" ht="14" x14ac:dyDescent="0.45">
      <c r="A896" s="52"/>
      <c r="B896" s="53"/>
      <c r="C896" s="53" t="s">
        <v>1256</v>
      </c>
      <c r="D896" s="34"/>
      <c r="E896" s="10"/>
      <c r="F896" s="35">
        <f>Source!AL486</f>
        <v>3983.49</v>
      </c>
      <c r="G896" s="36" t="str">
        <f>Source!DD486</f>
        <v/>
      </c>
      <c r="H896" s="37">
        <f>ROUND(Source!AC486*Source!I486, 2)</f>
        <v>597.52</v>
      </c>
      <c r="I896" s="36"/>
      <c r="J896" s="36">
        <f>IF(Source!BC486&lt;&gt; 0, Source!BC486, 1)</f>
        <v>3.93</v>
      </c>
      <c r="K896" s="37">
        <f>Source!P486</f>
        <v>2348.27</v>
      </c>
      <c r="L896" s="38"/>
    </row>
    <row r="897" spans="1:26" ht="14" x14ac:dyDescent="0.45">
      <c r="A897" s="52"/>
      <c r="B897" s="53"/>
      <c r="C897" s="53" t="s">
        <v>1257</v>
      </c>
      <c r="D897" s="34" t="s">
        <v>1258</v>
      </c>
      <c r="E897" s="10">
        <f>Source!BZ486</f>
        <v>128</v>
      </c>
      <c r="F897" s="58" t="str">
        <f>CONCATENATE(" )", Source!DL486, Source!FT486, "=", Source!FX486)</f>
        <v xml:space="preserve"> )*0,9=115,2</v>
      </c>
      <c r="G897" s="59"/>
      <c r="H897" s="37">
        <f>SUM(S891:S899)</f>
        <v>126.7</v>
      </c>
      <c r="I897" s="39"/>
      <c r="J897" s="33">
        <f>Source!AT486</f>
        <v>115</v>
      </c>
      <c r="K897" s="37">
        <f>SUM(T891:T899)</f>
        <v>3595.67</v>
      </c>
      <c r="L897" s="38"/>
    </row>
    <row r="898" spans="1:26" ht="14" x14ac:dyDescent="0.45">
      <c r="A898" s="52"/>
      <c r="B898" s="53"/>
      <c r="C898" s="53" t="s">
        <v>1259</v>
      </c>
      <c r="D898" s="34" t="s">
        <v>1258</v>
      </c>
      <c r="E898" s="10">
        <f>Source!CA486</f>
        <v>83</v>
      </c>
      <c r="F898" s="58" t="str">
        <f>CONCATENATE(" )", Source!DM486, Source!FU486, "=", Source!FY486)</f>
        <v xml:space="preserve"> )*0,85=70,55</v>
      </c>
      <c r="G898" s="59"/>
      <c r="H898" s="37">
        <f>SUM(U891:U899)</f>
        <v>77.59</v>
      </c>
      <c r="I898" s="39"/>
      <c r="J898" s="33">
        <f>Source!AU486</f>
        <v>71</v>
      </c>
      <c r="K898" s="37">
        <f>SUM(V891:V899)</f>
        <v>2219.94</v>
      </c>
      <c r="L898" s="38"/>
    </row>
    <row r="899" spans="1:26" ht="14" x14ac:dyDescent="0.45">
      <c r="A899" s="54"/>
      <c r="B899" s="55"/>
      <c r="C899" s="55" t="s">
        <v>1260</v>
      </c>
      <c r="D899" s="42" t="s">
        <v>1261</v>
      </c>
      <c r="E899" s="43">
        <f>Source!AQ486</f>
        <v>64.239999999999995</v>
      </c>
      <c r="F899" s="44"/>
      <c r="G899" s="47" t="str">
        <f>Source!DI486</f>
        <v>)*1,15</v>
      </c>
      <c r="H899" s="46"/>
      <c r="I899" s="47"/>
      <c r="J899" s="47"/>
      <c r="K899" s="46"/>
      <c r="L899" s="50">
        <f>Source!U486</f>
        <v>11.081399999999999</v>
      </c>
    </row>
    <row r="900" spans="1:26" ht="13.7" x14ac:dyDescent="0.4">
      <c r="G900" s="62">
        <f>H893+H894+H896+H897+H898</f>
        <v>912.28000000000009</v>
      </c>
      <c r="H900" s="62"/>
      <c r="J900" s="62">
        <f>K893+K894+K896+K897+K898</f>
        <v>11294.12</v>
      </c>
      <c r="K900" s="62"/>
      <c r="L900" s="49">
        <f>Source!U486</f>
        <v>11.081399999999999</v>
      </c>
      <c r="O900" s="27">
        <f>G900</f>
        <v>912.28000000000009</v>
      </c>
      <c r="P900" s="27">
        <f>J900</f>
        <v>11294.12</v>
      </c>
      <c r="Q900" s="27">
        <f>L900</f>
        <v>11.081399999999999</v>
      </c>
      <c r="W900">
        <f>IF(Source!BI486&lt;=1,H893+H894+H896+H897+H898, 0)</f>
        <v>912.28000000000009</v>
      </c>
      <c r="X900">
        <f>IF(Source!BI486=2,H893+H894+H896+H897+H898, 0)</f>
        <v>0</v>
      </c>
      <c r="Y900">
        <f>IF(Source!BI486=3,H893+H894+H896+H897+H898, 0)</f>
        <v>0</v>
      </c>
      <c r="Z900">
        <f>IF(Source!BI486=4,H893+H894+H896+H897+H898, 0)</f>
        <v>0</v>
      </c>
    </row>
    <row r="901" spans="1:26" ht="64.349999999999994" x14ac:dyDescent="0.45">
      <c r="A901" s="52" t="str">
        <f>Source!E487</f>
        <v>80</v>
      </c>
      <c r="B901" s="53" t="s">
        <v>1281</v>
      </c>
      <c r="C901" s="53" t="str">
        <f>Source!G487</f>
        <v>Гидравлическое испытание трубопроводов систем отопления, водопровода и горячего водоснабжения диаметром до 50 мм</v>
      </c>
      <c r="D901" s="34" t="str">
        <f>Source!H487</f>
        <v>100 м трубопровода</v>
      </c>
      <c r="E901" s="10">
        <f>Source!I487</f>
        <v>0.68</v>
      </c>
      <c r="F901" s="35">
        <f>Source!AL487+Source!AM487+Source!AO487</f>
        <v>107.11</v>
      </c>
      <c r="G901" s="36"/>
      <c r="H901" s="37"/>
      <c r="I901" s="36" t="str">
        <f>Source!BO487</f>
        <v>16-07-005-1</v>
      </c>
      <c r="J901" s="36"/>
      <c r="K901" s="37"/>
      <c r="L901" s="38"/>
      <c r="S901">
        <f>ROUND((Source!FX487/100)*((ROUND(Source!AF487*Source!I487, 2)+ROUND(Source!AE487*Source!I487, 2))), 2)</f>
        <v>52.54</v>
      </c>
      <c r="T901">
        <f>Source!X487</f>
        <v>1491.08</v>
      </c>
      <c r="U901">
        <f>ROUND((Source!FY487/100)*((ROUND(Source!AF487*Source!I487, 2)+ROUND(Source!AE487*Source!I487, 2))), 2)</f>
        <v>32.18</v>
      </c>
      <c r="V901">
        <f>Source!Y487</f>
        <v>920.58</v>
      </c>
    </row>
    <row r="902" spans="1:26" x14ac:dyDescent="0.4">
      <c r="C902" s="26" t="str">
        <f>"Объем: "&amp;Source!I487&amp;"=(68)/"&amp;"100"</f>
        <v>Объем: 0,68=(68)/100</v>
      </c>
    </row>
    <row r="903" spans="1:26" ht="14" x14ac:dyDescent="0.45">
      <c r="A903" s="52"/>
      <c r="B903" s="53"/>
      <c r="C903" s="53" t="s">
        <v>1255</v>
      </c>
      <c r="D903" s="34"/>
      <c r="E903" s="10"/>
      <c r="F903" s="35">
        <f>Source!AO487</f>
        <v>58.32</v>
      </c>
      <c r="G903" s="36" t="str">
        <f>Source!DG487</f>
        <v>)*1,15</v>
      </c>
      <c r="H903" s="37">
        <f>ROUND(Source!AF487*Source!I487, 2)</f>
        <v>45.61</v>
      </c>
      <c r="I903" s="36"/>
      <c r="J903" s="36">
        <f>IF(Source!BA487&lt;&gt; 0, Source!BA487, 1)</f>
        <v>28.43</v>
      </c>
      <c r="K903" s="37">
        <f>Source!S487</f>
        <v>1296.5899999999999</v>
      </c>
      <c r="L903" s="38"/>
      <c r="R903">
        <f>H903</f>
        <v>45.61</v>
      </c>
    </row>
    <row r="904" spans="1:26" ht="14" x14ac:dyDescent="0.45">
      <c r="A904" s="52"/>
      <c r="B904" s="53"/>
      <c r="C904" s="53" t="s">
        <v>169</v>
      </c>
      <c r="D904" s="34"/>
      <c r="E904" s="10"/>
      <c r="F904" s="35">
        <f>Source!AM487</f>
        <v>44.51</v>
      </c>
      <c r="G904" s="36" t="str">
        <f>Source!DE487</f>
        <v>)*1,25</v>
      </c>
      <c r="H904" s="37">
        <f>ROUND(Source!AD487*Source!I487, 2)</f>
        <v>37.83</v>
      </c>
      <c r="I904" s="36"/>
      <c r="J904" s="36">
        <f>IF(Source!BB487&lt;&gt; 0, Source!BB487, 1)</f>
        <v>5.2</v>
      </c>
      <c r="K904" s="37">
        <f>Source!Q487</f>
        <v>196.73</v>
      </c>
      <c r="L904" s="38"/>
    </row>
    <row r="905" spans="1:26" ht="14" x14ac:dyDescent="0.45">
      <c r="A905" s="52"/>
      <c r="B905" s="53"/>
      <c r="C905" s="53" t="s">
        <v>1256</v>
      </c>
      <c r="D905" s="34"/>
      <c r="E905" s="10"/>
      <c r="F905" s="35">
        <f>Source!AL487</f>
        <v>4.28</v>
      </c>
      <c r="G905" s="36" t="str">
        <f>Source!DD487</f>
        <v/>
      </c>
      <c r="H905" s="37">
        <f>ROUND(Source!AC487*Source!I487, 2)</f>
        <v>2.91</v>
      </c>
      <c r="I905" s="36"/>
      <c r="J905" s="36">
        <f>IF(Source!BC487&lt;&gt; 0, Source!BC487, 1)</f>
        <v>5.75</v>
      </c>
      <c r="K905" s="37">
        <f>Source!P487</f>
        <v>16.73</v>
      </c>
      <c r="L905" s="38"/>
    </row>
    <row r="906" spans="1:26" ht="14" x14ac:dyDescent="0.45">
      <c r="A906" s="52"/>
      <c r="B906" s="53"/>
      <c r="C906" s="53" t="s">
        <v>1257</v>
      </c>
      <c r="D906" s="34" t="s">
        <v>1258</v>
      </c>
      <c r="E906" s="10">
        <f>Source!BZ487</f>
        <v>128</v>
      </c>
      <c r="F906" s="58" t="str">
        <f>CONCATENATE(" )", Source!DL487, Source!FT487, "=", Source!FX487)</f>
        <v xml:space="preserve"> )*0,9=115,2</v>
      </c>
      <c r="G906" s="59"/>
      <c r="H906" s="37">
        <f>SUM(S901:S908)</f>
        <v>52.54</v>
      </c>
      <c r="I906" s="39"/>
      <c r="J906" s="33">
        <f>Source!AT487</f>
        <v>115</v>
      </c>
      <c r="K906" s="37">
        <f>SUM(T901:T908)</f>
        <v>1491.08</v>
      </c>
      <c r="L906" s="38"/>
    </row>
    <row r="907" spans="1:26" ht="14" x14ac:dyDescent="0.45">
      <c r="A907" s="52"/>
      <c r="B907" s="53"/>
      <c r="C907" s="53" t="s">
        <v>1259</v>
      </c>
      <c r="D907" s="34" t="s">
        <v>1258</v>
      </c>
      <c r="E907" s="10">
        <f>Source!CA487</f>
        <v>83</v>
      </c>
      <c r="F907" s="58" t="str">
        <f>CONCATENATE(" )", Source!DM487, Source!FU487, "=", Source!FY487)</f>
        <v xml:space="preserve"> )*0,85=70,55</v>
      </c>
      <c r="G907" s="59"/>
      <c r="H907" s="37">
        <f>SUM(U901:U908)</f>
        <v>32.18</v>
      </c>
      <c r="I907" s="39"/>
      <c r="J907" s="33">
        <f>Source!AU487</f>
        <v>71</v>
      </c>
      <c r="K907" s="37">
        <f>SUM(V901:V908)</f>
        <v>920.58</v>
      </c>
      <c r="L907" s="38"/>
    </row>
    <row r="908" spans="1:26" ht="14" x14ac:dyDescent="0.45">
      <c r="A908" s="54"/>
      <c r="B908" s="55"/>
      <c r="C908" s="55" t="s">
        <v>1260</v>
      </c>
      <c r="D908" s="42" t="s">
        <v>1261</v>
      </c>
      <c r="E908" s="43">
        <f>Source!AQ487</f>
        <v>5.01</v>
      </c>
      <c r="F908" s="44"/>
      <c r="G908" s="47" t="str">
        <f>Source!DI487</f>
        <v>)*1,15</v>
      </c>
      <c r="H908" s="46"/>
      <c r="I908" s="47"/>
      <c r="J908" s="47"/>
      <c r="K908" s="46"/>
      <c r="L908" s="50">
        <f>Source!U487</f>
        <v>3.9178199999999994</v>
      </c>
    </row>
    <row r="909" spans="1:26" ht="13.7" x14ac:dyDescent="0.4">
      <c r="G909" s="62">
        <f>H903+H904+H905+H906+H907</f>
        <v>171.07</v>
      </c>
      <c r="H909" s="62"/>
      <c r="J909" s="62">
        <f>K903+K904+K905+K906+K907</f>
        <v>3921.71</v>
      </c>
      <c r="K909" s="62"/>
      <c r="L909" s="49">
        <f>Source!U487</f>
        <v>3.9178199999999994</v>
      </c>
      <c r="O909" s="27">
        <f>G909</f>
        <v>171.07</v>
      </c>
      <c r="P909" s="27">
        <f>J909</f>
        <v>3921.71</v>
      </c>
      <c r="Q909" s="27">
        <f>L909</f>
        <v>3.9178199999999994</v>
      </c>
      <c r="W909">
        <f>IF(Source!BI487&lt;=1,H903+H904+H905+H906+H907, 0)</f>
        <v>171.07</v>
      </c>
      <c r="X909">
        <f>IF(Source!BI487=2,H903+H904+H905+H906+H907, 0)</f>
        <v>0</v>
      </c>
      <c r="Y909">
        <f>IF(Source!BI487=3,H903+H904+H905+H906+H907, 0)</f>
        <v>0</v>
      </c>
      <c r="Z909">
        <f>IF(Source!BI487=4,H903+H904+H905+H906+H907, 0)</f>
        <v>0</v>
      </c>
    </row>
    <row r="910" spans="1:26" ht="64.349999999999994" x14ac:dyDescent="0.45">
      <c r="A910" s="52" t="str">
        <f>Source!E488</f>
        <v>81</v>
      </c>
      <c r="B910" s="53" t="s">
        <v>1282</v>
      </c>
      <c r="C910" s="53" t="str">
        <f>Source!G488</f>
        <v>Врезка в действующие внутренние сети трубопроводов отопления и водоснабжения диаметром 50 мм</v>
      </c>
      <c r="D910" s="34" t="str">
        <f>Source!H488</f>
        <v>1 врезка</v>
      </c>
      <c r="E910" s="10">
        <f>Source!I488</f>
        <v>2</v>
      </c>
      <c r="F910" s="35">
        <f>Source!AL488+Source!AM488+Source!AO488</f>
        <v>385.77000000000004</v>
      </c>
      <c r="G910" s="36"/>
      <c r="H910" s="37"/>
      <c r="I910" s="36" t="str">
        <f>Source!BO488</f>
        <v>16-07-003-6</v>
      </c>
      <c r="J910" s="36"/>
      <c r="K910" s="37"/>
      <c r="L910" s="38"/>
      <c r="S910">
        <f>ROUND((Source!FX488/100)*((ROUND(Source!AF488*Source!I488, 2)+ROUND(Source!AE488*Source!I488, 2))), 2)</f>
        <v>164.31</v>
      </c>
      <c r="T910">
        <f>Source!X488</f>
        <v>4663.1499999999996</v>
      </c>
      <c r="U910">
        <f>ROUND((Source!FY488/100)*((ROUND(Source!AF488*Source!I488, 2)+ROUND(Source!AE488*Source!I488, 2))), 2)</f>
        <v>100.63</v>
      </c>
      <c r="V910">
        <f>Source!Y488</f>
        <v>2878.99</v>
      </c>
    </row>
    <row r="911" spans="1:26" ht="14" x14ac:dyDescent="0.45">
      <c r="A911" s="52"/>
      <c r="B911" s="53"/>
      <c r="C911" s="53" t="s">
        <v>1255</v>
      </c>
      <c r="D911" s="34"/>
      <c r="E911" s="10"/>
      <c r="F911" s="35">
        <f>Source!AO488</f>
        <v>61.86</v>
      </c>
      <c r="G911" s="36" t="str">
        <f>Source!DG488</f>
        <v>)*1,15</v>
      </c>
      <c r="H911" s="37">
        <f>ROUND(Source!AF488*Source!I488, 2)</f>
        <v>142.28</v>
      </c>
      <c r="I911" s="36"/>
      <c r="J911" s="36">
        <f>IF(Source!BA488&lt;&gt; 0, Source!BA488, 1)</f>
        <v>28.43</v>
      </c>
      <c r="K911" s="37">
        <f>Source!S488</f>
        <v>4044.96</v>
      </c>
      <c r="L911" s="38"/>
      <c r="R911">
        <f>H911</f>
        <v>142.28</v>
      </c>
    </row>
    <row r="912" spans="1:26" ht="14" x14ac:dyDescent="0.45">
      <c r="A912" s="52"/>
      <c r="B912" s="53"/>
      <c r="C912" s="53" t="s">
        <v>169</v>
      </c>
      <c r="D912" s="34"/>
      <c r="E912" s="10"/>
      <c r="F912" s="35">
        <f>Source!AM488</f>
        <v>7</v>
      </c>
      <c r="G912" s="36" t="str">
        <f>Source!DE488</f>
        <v>)*1,25</v>
      </c>
      <c r="H912" s="37">
        <f>ROUND(Source!AD488*Source!I488, 2)</f>
        <v>17.5</v>
      </c>
      <c r="I912" s="36"/>
      <c r="J912" s="36">
        <f>IF(Source!BB488&lt;&gt; 0, Source!BB488, 1)</f>
        <v>7.67</v>
      </c>
      <c r="K912" s="37">
        <f>Source!Q488</f>
        <v>134.22999999999999</v>
      </c>
      <c r="L912" s="38"/>
    </row>
    <row r="913" spans="1:26" ht="14" x14ac:dyDescent="0.45">
      <c r="A913" s="52"/>
      <c r="B913" s="53"/>
      <c r="C913" s="53" t="s">
        <v>1264</v>
      </c>
      <c r="D913" s="34"/>
      <c r="E913" s="10"/>
      <c r="F913" s="35">
        <f>Source!AN488</f>
        <v>0.14000000000000001</v>
      </c>
      <c r="G913" s="36" t="str">
        <f>Source!DF488</f>
        <v>)*1,25</v>
      </c>
      <c r="H913" s="51">
        <f>ROUND(Source!AE488*Source!I488, 2)</f>
        <v>0.35</v>
      </c>
      <c r="I913" s="36"/>
      <c r="J913" s="36">
        <f>IF(Source!BS488&lt;&gt; 0, Source!BS488, 1)</f>
        <v>28.43</v>
      </c>
      <c r="K913" s="51">
        <f>Source!R488</f>
        <v>9.9499999999999993</v>
      </c>
      <c r="L913" s="38"/>
      <c r="R913">
        <f>H913</f>
        <v>0.35</v>
      </c>
    </row>
    <row r="914" spans="1:26" ht="14" x14ac:dyDescent="0.45">
      <c r="A914" s="52"/>
      <c r="B914" s="53"/>
      <c r="C914" s="53" t="s">
        <v>1256</v>
      </c>
      <c r="D914" s="34"/>
      <c r="E914" s="10"/>
      <c r="F914" s="35">
        <f>Source!AL488</f>
        <v>316.91000000000003</v>
      </c>
      <c r="G914" s="36" t="str">
        <f>Source!DD488</f>
        <v/>
      </c>
      <c r="H914" s="37">
        <f>ROUND(Source!AC488*Source!I488, 2)</f>
        <v>633.82000000000005</v>
      </c>
      <c r="I914" s="36"/>
      <c r="J914" s="36">
        <f>IF(Source!BC488&lt;&gt; 0, Source!BC488, 1)</f>
        <v>5.46</v>
      </c>
      <c r="K914" s="37">
        <f>Source!P488</f>
        <v>3460.66</v>
      </c>
      <c r="L914" s="38"/>
    </row>
    <row r="915" spans="1:26" ht="14" x14ac:dyDescent="0.45">
      <c r="A915" s="52"/>
      <c r="B915" s="53"/>
      <c r="C915" s="53" t="s">
        <v>1257</v>
      </c>
      <c r="D915" s="34" t="s">
        <v>1258</v>
      </c>
      <c r="E915" s="10">
        <f>Source!BZ488</f>
        <v>128</v>
      </c>
      <c r="F915" s="58" t="str">
        <f>CONCATENATE(" )", Source!DL488, Source!FT488, "=", Source!FX488)</f>
        <v xml:space="preserve"> )*0,9=115,2</v>
      </c>
      <c r="G915" s="59"/>
      <c r="H915" s="37">
        <f>SUM(S910:S917)</f>
        <v>164.31</v>
      </c>
      <c r="I915" s="39"/>
      <c r="J915" s="33">
        <f>Source!AT488</f>
        <v>115</v>
      </c>
      <c r="K915" s="37">
        <f>SUM(T910:T917)</f>
        <v>4663.1499999999996</v>
      </c>
      <c r="L915" s="38"/>
    </row>
    <row r="916" spans="1:26" ht="14" x14ac:dyDescent="0.45">
      <c r="A916" s="52"/>
      <c r="B916" s="53"/>
      <c r="C916" s="53" t="s">
        <v>1259</v>
      </c>
      <c r="D916" s="34" t="s">
        <v>1258</v>
      </c>
      <c r="E916" s="10">
        <f>Source!CA488</f>
        <v>83</v>
      </c>
      <c r="F916" s="58" t="str">
        <f>CONCATENATE(" )", Source!DM488, Source!FU488, "=", Source!FY488)</f>
        <v xml:space="preserve"> )*0,85=70,55</v>
      </c>
      <c r="G916" s="59"/>
      <c r="H916" s="37">
        <f>SUM(U910:U917)</f>
        <v>100.63</v>
      </c>
      <c r="I916" s="39"/>
      <c r="J916" s="33">
        <f>Source!AU488</f>
        <v>71</v>
      </c>
      <c r="K916" s="37">
        <f>SUM(V910:V917)</f>
        <v>2878.99</v>
      </c>
      <c r="L916" s="38"/>
    </row>
    <row r="917" spans="1:26" ht="14" x14ac:dyDescent="0.45">
      <c r="A917" s="54"/>
      <c r="B917" s="55"/>
      <c r="C917" s="55" t="s">
        <v>1260</v>
      </c>
      <c r="D917" s="42" t="s">
        <v>1261</v>
      </c>
      <c r="E917" s="43">
        <f>Source!AQ488</f>
        <v>6.43</v>
      </c>
      <c r="F917" s="44"/>
      <c r="G917" s="47" t="str">
        <f>Source!DI488</f>
        <v>)*1,15</v>
      </c>
      <c r="H917" s="46"/>
      <c r="I917" s="47"/>
      <c r="J917" s="47"/>
      <c r="K917" s="46"/>
      <c r="L917" s="50">
        <f>Source!U488</f>
        <v>14.788999999999998</v>
      </c>
    </row>
    <row r="918" spans="1:26" ht="13.7" x14ac:dyDescent="0.4">
      <c r="G918" s="62">
        <f>H911+H912+H914+H915+H916</f>
        <v>1058.54</v>
      </c>
      <c r="H918" s="62"/>
      <c r="J918" s="62">
        <f>K911+K912+K914+K915+K916</f>
        <v>15181.99</v>
      </c>
      <c r="K918" s="62"/>
      <c r="L918" s="49">
        <f>Source!U488</f>
        <v>14.788999999999998</v>
      </c>
      <c r="O918" s="27">
        <f>G918</f>
        <v>1058.54</v>
      </c>
      <c r="P918" s="27">
        <f>J918</f>
        <v>15181.99</v>
      </c>
      <c r="Q918" s="27">
        <f>L918</f>
        <v>14.788999999999998</v>
      </c>
      <c r="W918">
        <f>IF(Source!BI488&lt;=1,H911+H912+H914+H915+H916, 0)</f>
        <v>1058.54</v>
      </c>
      <c r="X918">
        <f>IF(Source!BI488=2,H911+H912+H914+H915+H916, 0)</f>
        <v>0</v>
      </c>
      <c r="Y918">
        <f>IF(Source!BI488=3,H911+H912+H914+H915+H916, 0)</f>
        <v>0</v>
      </c>
      <c r="Z918">
        <f>IF(Source!BI488=4,H911+H912+H914+H915+H916, 0)</f>
        <v>0</v>
      </c>
    </row>
    <row r="919" spans="1:26" ht="64.349999999999994" x14ac:dyDescent="0.45">
      <c r="A919" s="52" t="str">
        <f>Source!E489</f>
        <v>82</v>
      </c>
      <c r="B919" s="53" t="s">
        <v>1283</v>
      </c>
      <c r="C919" s="53" t="str">
        <f>Source!G489</f>
        <v>Врезка в действующие внутренние сети трубопроводов канализации диаметром 100 мм</v>
      </c>
      <c r="D919" s="34" t="str">
        <f>Source!H489</f>
        <v>1 врезка</v>
      </c>
      <c r="E919" s="10">
        <f>Source!I489</f>
        <v>1</v>
      </c>
      <c r="F919" s="35">
        <f>Source!AL489+Source!AM489+Source!AO489</f>
        <v>212.60000000000002</v>
      </c>
      <c r="G919" s="36"/>
      <c r="H919" s="37"/>
      <c r="I919" s="36" t="str">
        <f>Source!BO489</f>
        <v>16-07-004-2</v>
      </c>
      <c r="J919" s="36"/>
      <c r="K919" s="37"/>
      <c r="L919" s="38"/>
      <c r="S919">
        <f>ROUND((Source!FX489/100)*((ROUND(Source!AF489*Source!I489, 2)+ROUND(Source!AE489*Source!I489, 2))), 2)</f>
        <v>101.03</v>
      </c>
      <c r="T919">
        <f>Source!X489</f>
        <v>2867.27</v>
      </c>
      <c r="U919">
        <f>ROUND((Source!FY489/100)*((ROUND(Source!AF489*Source!I489, 2)+ROUND(Source!AE489*Source!I489, 2))), 2)</f>
        <v>61.87</v>
      </c>
      <c r="V919">
        <f>Source!Y489</f>
        <v>1770.23</v>
      </c>
    </row>
    <row r="920" spans="1:26" ht="14" x14ac:dyDescent="0.45">
      <c r="A920" s="52"/>
      <c r="B920" s="53"/>
      <c r="C920" s="53" t="s">
        <v>1255</v>
      </c>
      <c r="D920" s="34"/>
      <c r="E920" s="10"/>
      <c r="F920" s="35">
        <f>Source!AO489</f>
        <v>76.260000000000005</v>
      </c>
      <c r="G920" s="36" t="str">
        <f>Source!DG489</f>
        <v>)*1,15</v>
      </c>
      <c r="H920" s="37">
        <f>ROUND(Source!AF489*Source!I489, 2)</f>
        <v>87.7</v>
      </c>
      <c r="I920" s="36"/>
      <c r="J920" s="36">
        <f>IF(Source!BA489&lt;&gt; 0, Source!BA489, 1)</f>
        <v>28.43</v>
      </c>
      <c r="K920" s="37">
        <f>Source!S489</f>
        <v>2493.2800000000002</v>
      </c>
      <c r="L920" s="38"/>
      <c r="R920">
        <f>H920</f>
        <v>87.7</v>
      </c>
    </row>
    <row r="921" spans="1:26" ht="14" x14ac:dyDescent="0.45">
      <c r="A921" s="52"/>
      <c r="B921" s="53"/>
      <c r="C921" s="53" t="s">
        <v>169</v>
      </c>
      <c r="D921" s="34"/>
      <c r="E921" s="10"/>
      <c r="F921" s="35">
        <f>Source!AM489</f>
        <v>0.87</v>
      </c>
      <c r="G921" s="36" t="str">
        <f>Source!DE489</f>
        <v>)*1,25</v>
      </c>
      <c r="H921" s="37">
        <f>ROUND(Source!AD489*Source!I489, 2)</f>
        <v>1.0900000000000001</v>
      </c>
      <c r="I921" s="36"/>
      <c r="J921" s="36">
        <f>IF(Source!BB489&lt;&gt; 0, Source!BB489, 1)</f>
        <v>9.7799999999999994</v>
      </c>
      <c r="K921" s="37">
        <f>Source!Q489</f>
        <v>10.64</v>
      </c>
      <c r="L921" s="38"/>
    </row>
    <row r="922" spans="1:26" ht="14" x14ac:dyDescent="0.45">
      <c r="A922" s="52"/>
      <c r="B922" s="53"/>
      <c r="C922" s="53" t="s">
        <v>1256</v>
      </c>
      <c r="D922" s="34"/>
      <c r="E922" s="10"/>
      <c r="F922" s="35">
        <f>Source!AL489</f>
        <v>135.47</v>
      </c>
      <c r="G922" s="36" t="str">
        <f>Source!DD489</f>
        <v/>
      </c>
      <c r="H922" s="37">
        <f>ROUND(Source!AC489*Source!I489, 2)</f>
        <v>135.47</v>
      </c>
      <c r="I922" s="36"/>
      <c r="J922" s="36">
        <f>IF(Source!BC489&lt;&gt; 0, Source!BC489, 1)</f>
        <v>10.66</v>
      </c>
      <c r="K922" s="37">
        <f>Source!P489</f>
        <v>1444.11</v>
      </c>
      <c r="L922" s="38"/>
    </row>
    <row r="923" spans="1:26" ht="14" x14ac:dyDescent="0.45">
      <c r="A923" s="52"/>
      <c r="B923" s="53"/>
      <c r="C923" s="53" t="s">
        <v>1257</v>
      </c>
      <c r="D923" s="34" t="s">
        <v>1258</v>
      </c>
      <c r="E923" s="10">
        <f>Source!BZ489</f>
        <v>128</v>
      </c>
      <c r="F923" s="58" t="str">
        <f>CONCATENATE(" )", Source!DL489, Source!FT489, "=", Source!FX489)</f>
        <v xml:space="preserve"> )*0,9=115,2</v>
      </c>
      <c r="G923" s="59"/>
      <c r="H923" s="37">
        <f>SUM(S919:S925)</f>
        <v>101.03</v>
      </c>
      <c r="I923" s="39"/>
      <c r="J923" s="33">
        <f>Source!AT489</f>
        <v>115</v>
      </c>
      <c r="K923" s="37">
        <f>SUM(T919:T925)</f>
        <v>2867.27</v>
      </c>
      <c r="L923" s="38"/>
    </row>
    <row r="924" spans="1:26" ht="14" x14ac:dyDescent="0.45">
      <c r="A924" s="52"/>
      <c r="B924" s="53"/>
      <c r="C924" s="53" t="s">
        <v>1259</v>
      </c>
      <c r="D924" s="34" t="s">
        <v>1258</v>
      </c>
      <c r="E924" s="10">
        <f>Source!CA489</f>
        <v>83</v>
      </c>
      <c r="F924" s="58" t="str">
        <f>CONCATENATE(" )", Source!DM489, Source!FU489, "=", Source!FY489)</f>
        <v xml:space="preserve"> )*0,85=70,55</v>
      </c>
      <c r="G924" s="59"/>
      <c r="H924" s="37">
        <f>SUM(U919:U925)</f>
        <v>61.87</v>
      </c>
      <c r="I924" s="39"/>
      <c r="J924" s="33">
        <f>Source!AU489</f>
        <v>71</v>
      </c>
      <c r="K924" s="37">
        <f>SUM(V919:V925)</f>
        <v>1770.23</v>
      </c>
      <c r="L924" s="38"/>
    </row>
    <row r="925" spans="1:26" ht="14" x14ac:dyDescent="0.45">
      <c r="A925" s="54"/>
      <c r="B925" s="55"/>
      <c r="C925" s="55" t="s">
        <v>1260</v>
      </c>
      <c r="D925" s="42" t="s">
        <v>1261</v>
      </c>
      <c r="E925" s="43">
        <f>Source!AQ489</f>
        <v>8.94</v>
      </c>
      <c r="F925" s="44"/>
      <c r="G925" s="47" t="str">
        <f>Source!DI489</f>
        <v>)*1,15</v>
      </c>
      <c r="H925" s="46"/>
      <c r="I925" s="47"/>
      <c r="J925" s="47"/>
      <c r="K925" s="46"/>
      <c r="L925" s="50">
        <f>Source!U489</f>
        <v>10.280999999999999</v>
      </c>
    </row>
    <row r="926" spans="1:26" ht="13.7" x14ac:dyDescent="0.4">
      <c r="G926" s="62">
        <f>H920+H921+H922+H923+H924</f>
        <v>387.15999999999997</v>
      </c>
      <c r="H926" s="62"/>
      <c r="J926" s="62">
        <f>K920+K921+K922+K923+K924</f>
        <v>8585.5299999999988</v>
      </c>
      <c r="K926" s="62"/>
      <c r="L926" s="49">
        <f>Source!U489</f>
        <v>10.280999999999999</v>
      </c>
      <c r="O926" s="27">
        <f>G926</f>
        <v>387.15999999999997</v>
      </c>
      <c r="P926" s="27">
        <f>J926</f>
        <v>8585.5299999999988</v>
      </c>
      <c r="Q926" s="27">
        <f>L926</f>
        <v>10.280999999999999</v>
      </c>
      <c r="W926">
        <f>IF(Source!BI489&lt;=1,H920+H921+H922+H923+H924, 0)</f>
        <v>387.15999999999997</v>
      </c>
      <c r="X926">
        <f>IF(Source!BI489=2,H920+H921+H922+H923+H924, 0)</f>
        <v>0</v>
      </c>
      <c r="Y926">
        <f>IF(Source!BI489=3,H920+H921+H922+H923+H924, 0)</f>
        <v>0</v>
      </c>
      <c r="Z926">
        <f>IF(Source!BI489=4,H920+H921+H922+H923+H924, 0)</f>
        <v>0</v>
      </c>
    </row>
    <row r="927" spans="1:26" ht="64.349999999999994" x14ac:dyDescent="0.45">
      <c r="A927" s="52" t="str">
        <f>Source!E490</f>
        <v>83</v>
      </c>
      <c r="B927" s="53" t="s">
        <v>1284</v>
      </c>
      <c r="C927" s="53" t="str">
        <f>Source!G490</f>
        <v>Установка унитазов с бачком непосредственно присоединенным</v>
      </c>
      <c r="D927" s="34" t="str">
        <f>Source!H490</f>
        <v>10 компл.</v>
      </c>
      <c r="E927" s="10">
        <f>Source!I490</f>
        <v>0.7</v>
      </c>
      <c r="F927" s="35">
        <f>Source!AL490+Source!AM490+Source!AO490</f>
        <v>3708</v>
      </c>
      <c r="G927" s="36"/>
      <c r="H927" s="37"/>
      <c r="I927" s="36" t="str">
        <f>Source!BO490</f>
        <v>17-01-003-1</v>
      </c>
      <c r="J927" s="36"/>
      <c r="K927" s="37"/>
      <c r="L927" s="38"/>
      <c r="S927">
        <f>ROUND((Source!FX490/100)*((ROUND(Source!AF490*Source!I490, 2)+ROUND(Source!AE490*Source!I490, 2))), 2)</f>
        <v>221.67</v>
      </c>
      <c r="T927">
        <f>Source!X490</f>
        <v>6290.94</v>
      </c>
      <c r="U927">
        <f>ROUND((Source!FY490/100)*((ROUND(Source!AF490*Source!I490, 2)+ROUND(Source!AE490*Source!I490, 2))), 2)</f>
        <v>135.75</v>
      </c>
      <c r="V927">
        <f>Source!Y490</f>
        <v>3883.97</v>
      </c>
    </row>
    <row r="928" spans="1:26" x14ac:dyDescent="0.4">
      <c r="C928" s="26" t="str">
        <f>"Объем: "&amp;Source!I490&amp;"=(7)/"&amp;"10"</f>
        <v>Объем: 0,7=(7)/10</v>
      </c>
    </row>
    <row r="929" spans="1:26" ht="14" x14ac:dyDescent="0.45">
      <c r="A929" s="52"/>
      <c r="B929" s="53"/>
      <c r="C929" s="53" t="s">
        <v>1255</v>
      </c>
      <c r="D929" s="34"/>
      <c r="E929" s="10"/>
      <c r="F929" s="35">
        <f>Source!AO490</f>
        <v>234.33</v>
      </c>
      <c r="G929" s="36" t="str">
        <f>Source!DG490</f>
        <v>)*1,15</v>
      </c>
      <c r="H929" s="37">
        <f>ROUND(Source!AF490*Source!I490, 2)</f>
        <v>188.64</v>
      </c>
      <c r="I929" s="36"/>
      <c r="J929" s="36">
        <f>IF(Source!BA490&lt;&gt; 0, Source!BA490, 1)</f>
        <v>28.43</v>
      </c>
      <c r="K929" s="37">
        <f>Source!S490</f>
        <v>5362.91</v>
      </c>
      <c r="L929" s="38"/>
      <c r="R929">
        <f>H929</f>
        <v>188.64</v>
      </c>
    </row>
    <row r="930" spans="1:26" ht="14" x14ac:dyDescent="0.45">
      <c r="A930" s="52"/>
      <c r="B930" s="53"/>
      <c r="C930" s="53" t="s">
        <v>169</v>
      </c>
      <c r="D930" s="34"/>
      <c r="E930" s="10"/>
      <c r="F930" s="35">
        <f>Source!AM490</f>
        <v>44.39</v>
      </c>
      <c r="G930" s="36" t="str">
        <f>Source!DE490</f>
        <v>)*1,25</v>
      </c>
      <c r="H930" s="37">
        <f>ROUND(Source!AD490*Source!I490, 2)</f>
        <v>38.840000000000003</v>
      </c>
      <c r="I930" s="36"/>
      <c r="J930" s="36">
        <f>IF(Source!BB490&lt;&gt; 0, Source!BB490, 1)</f>
        <v>10.39</v>
      </c>
      <c r="K930" s="37">
        <f>Source!Q490</f>
        <v>403.56</v>
      </c>
      <c r="L930" s="38"/>
    </row>
    <row r="931" spans="1:26" ht="14" x14ac:dyDescent="0.45">
      <c r="A931" s="52"/>
      <c r="B931" s="53"/>
      <c r="C931" s="53" t="s">
        <v>1264</v>
      </c>
      <c r="D931" s="34"/>
      <c r="E931" s="10"/>
      <c r="F931" s="35">
        <f>Source!AN490</f>
        <v>4.32</v>
      </c>
      <c r="G931" s="36" t="str">
        <f>Source!DF490</f>
        <v>)*1,25</v>
      </c>
      <c r="H931" s="51">
        <f>ROUND(Source!AE490*Source!I490, 2)</f>
        <v>3.78</v>
      </c>
      <c r="I931" s="36"/>
      <c r="J931" s="36">
        <f>IF(Source!BS490&lt;&gt; 0, Source!BS490, 1)</f>
        <v>28.43</v>
      </c>
      <c r="K931" s="51">
        <f>Source!R490</f>
        <v>107.47</v>
      </c>
      <c r="L931" s="38"/>
      <c r="R931">
        <f>H931</f>
        <v>3.78</v>
      </c>
    </row>
    <row r="932" spans="1:26" ht="14" x14ac:dyDescent="0.45">
      <c r="A932" s="52"/>
      <c r="B932" s="53"/>
      <c r="C932" s="53" t="s">
        <v>1256</v>
      </c>
      <c r="D932" s="34"/>
      <c r="E932" s="10"/>
      <c r="F932" s="35">
        <f>Source!AL490</f>
        <v>3429.28</v>
      </c>
      <c r="G932" s="36" t="str">
        <f>Source!DD490</f>
        <v/>
      </c>
      <c r="H932" s="37">
        <f>ROUND(Source!AC490*Source!I490, 2)</f>
        <v>2400.5</v>
      </c>
      <c r="I932" s="36"/>
      <c r="J932" s="36">
        <f>IF(Source!BC490&lt;&gt; 0, Source!BC490, 1)</f>
        <v>9.23</v>
      </c>
      <c r="K932" s="37">
        <f>Source!P490</f>
        <v>22156.58</v>
      </c>
      <c r="L932" s="38"/>
    </row>
    <row r="933" spans="1:26" ht="14" x14ac:dyDescent="0.45">
      <c r="A933" s="52"/>
      <c r="B933" s="53"/>
      <c r="C933" s="53" t="s">
        <v>1257</v>
      </c>
      <c r="D933" s="34" t="s">
        <v>1258</v>
      </c>
      <c r="E933" s="10">
        <f>Source!BZ490</f>
        <v>128</v>
      </c>
      <c r="F933" s="58" t="str">
        <f>CONCATENATE(" )", Source!DL490, Source!FT490, "=", Source!FX490)</f>
        <v xml:space="preserve"> )*0,9=115,2</v>
      </c>
      <c r="G933" s="59"/>
      <c r="H933" s="37">
        <f>SUM(S927:S937)</f>
        <v>221.67</v>
      </c>
      <c r="I933" s="39"/>
      <c r="J933" s="33">
        <f>Source!AT490</f>
        <v>115</v>
      </c>
      <c r="K933" s="37">
        <f>SUM(T927:T937)</f>
        <v>6290.94</v>
      </c>
      <c r="L933" s="38"/>
    </row>
    <row r="934" spans="1:26" ht="14" x14ac:dyDescent="0.45">
      <c r="A934" s="52"/>
      <c r="B934" s="53"/>
      <c r="C934" s="53" t="s">
        <v>1259</v>
      </c>
      <c r="D934" s="34" t="s">
        <v>1258</v>
      </c>
      <c r="E934" s="10">
        <f>Source!CA490</f>
        <v>83</v>
      </c>
      <c r="F934" s="58" t="str">
        <f>CONCATENATE(" )", Source!DM490, Source!FU490, "=", Source!FY490)</f>
        <v xml:space="preserve"> )*0,85=70,55</v>
      </c>
      <c r="G934" s="59"/>
      <c r="H934" s="37">
        <f>SUM(U927:U937)</f>
        <v>135.75</v>
      </c>
      <c r="I934" s="39"/>
      <c r="J934" s="33">
        <f>Source!AU490</f>
        <v>71</v>
      </c>
      <c r="K934" s="37">
        <f>SUM(V927:V937)</f>
        <v>3883.97</v>
      </c>
      <c r="L934" s="38"/>
    </row>
    <row r="935" spans="1:26" ht="14" x14ac:dyDescent="0.45">
      <c r="A935" s="52"/>
      <c r="B935" s="53"/>
      <c r="C935" s="53" t="s">
        <v>1260</v>
      </c>
      <c r="D935" s="34" t="s">
        <v>1261</v>
      </c>
      <c r="E935" s="10">
        <f>Source!AQ490</f>
        <v>24.64</v>
      </c>
      <c r="F935" s="35"/>
      <c r="G935" s="36" t="str">
        <f>Source!DI490</f>
        <v>)*1,15</v>
      </c>
      <c r="H935" s="37"/>
      <c r="I935" s="36"/>
      <c r="J935" s="36"/>
      <c r="K935" s="37"/>
      <c r="L935" s="40">
        <f>Source!U490</f>
        <v>19.835199999999997</v>
      </c>
    </row>
    <row r="936" spans="1:26" ht="14" x14ac:dyDescent="0.45">
      <c r="A936" s="52" t="str">
        <f>Source!E491</f>
        <v>83,1</v>
      </c>
      <c r="B936" s="53" t="str">
        <f>Source!F491</f>
        <v>301-1521</v>
      </c>
      <c r="C936" s="53" t="str">
        <f>Source!G491</f>
        <v>Унитаз-компакт «Комфорт»</v>
      </c>
      <c r="D936" s="34" t="str">
        <f>Source!H491</f>
        <v>компл.</v>
      </c>
      <c r="E936" s="10">
        <f>Source!I491</f>
        <v>-7</v>
      </c>
      <c r="F936" s="35">
        <f>Source!AL491+Source!AM491+Source!AO491</f>
        <v>318</v>
      </c>
      <c r="G936" s="41" t="s">
        <v>3</v>
      </c>
      <c r="H936" s="37">
        <f>ROUND(Source!AC491*Source!I491, 2)+ROUND(Source!AD491*Source!I491, 2)+ROUND(Source!AF491*Source!I491, 2)</f>
        <v>-2226</v>
      </c>
      <c r="I936" s="36"/>
      <c r="J936" s="36">
        <f>IF(Source!BC491&lt;&gt; 0, Source!BC491, 1)</f>
        <v>9.5299999999999994</v>
      </c>
      <c r="K936" s="37">
        <f>Source!O491</f>
        <v>-21213.78</v>
      </c>
      <c r="L936" s="38"/>
      <c r="S936">
        <f>ROUND((Source!FX491/100)*((ROUND(Source!AF491*Source!I491, 2)+ROUND(Source!AE491*Source!I491, 2))), 2)</f>
        <v>0</v>
      </c>
      <c r="T936">
        <f>Source!X491</f>
        <v>0</v>
      </c>
      <c r="U936">
        <f>ROUND((Source!FY491/100)*((ROUND(Source!AF491*Source!I491, 2)+ROUND(Source!AE491*Source!I491, 2))), 2)</f>
        <v>0</v>
      </c>
      <c r="V936">
        <f>Source!Y491</f>
        <v>0</v>
      </c>
      <c r="W936">
        <f>IF(Source!BI491&lt;=1,H936, 0)</f>
        <v>-2226</v>
      </c>
      <c r="X936">
        <f>IF(Source!BI491=2,H936, 0)</f>
        <v>0</v>
      </c>
      <c r="Y936">
        <f>IF(Source!BI491=3,H936, 0)</f>
        <v>0</v>
      </c>
      <c r="Z936">
        <f>IF(Source!BI491=4,H936, 0)</f>
        <v>0</v>
      </c>
    </row>
    <row r="937" spans="1:26" ht="39" x14ac:dyDescent="0.45">
      <c r="A937" s="54" t="str">
        <f>Source!E492</f>
        <v>83,2</v>
      </c>
      <c r="B937" s="55" t="str">
        <f>Source!F492</f>
        <v>Цена поставщика</v>
      </c>
      <c r="C937" s="55" t="s">
        <v>1299</v>
      </c>
      <c r="D937" s="42" t="str">
        <f>Source!H492</f>
        <v>шт.</v>
      </c>
      <c r="E937" s="43">
        <f>Source!I492</f>
        <v>7</v>
      </c>
      <c r="F937" s="44">
        <f>Source!AL492+Source!AM492+Source!AO492</f>
        <v>6791.5</v>
      </c>
      <c r="G937" s="45" t="s">
        <v>3</v>
      </c>
      <c r="H937" s="46">
        <f>ROUND(Source!AC492*Source!I492, 2)+ROUND(Source!AD492*Source!I492, 2)+ROUND(Source!AF492*Source!I492, 2)</f>
        <v>47540.5</v>
      </c>
      <c r="I937" s="47"/>
      <c r="J937" s="47">
        <f>IF(Source!BC492&lt;&gt; 0, Source!BC492, 1)</f>
        <v>1</v>
      </c>
      <c r="K937" s="46">
        <f>Source!O492</f>
        <v>47540.5</v>
      </c>
      <c r="L937" s="48"/>
      <c r="S937">
        <f>ROUND((Source!FX492/100)*((ROUND(Source!AF492*Source!I492, 2)+ROUND(Source!AE492*Source!I492, 2))), 2)</f>
        <v>0</v>
      </c>
      <c r="T937">
        <f>Source!X492</f>
        <v>0</v>
      </c>
      <c r="U937">
        <f>ROUND((Source!FY492/100)*((ROUND(Source!AF492*Source!I492, 2)+ROUND(Source!AE492*Source!I492, 2))), 2)</f>
        <v>0</v>
      </c>
      <c r="V937">
        <f>Source!Y492</f>
        <v>0</v>
      </c>
      <c r="W937">
        <f>IF(Source!BI492&lt;=1,H937, 0)</f>
        <v>0</v>
      </c>
      <c r="X937">
        <f>IF(Source!BI492=2,H937, 0)</f>
        <v>0</v>
      </c>
      <c r="Y937">
        <f>IF(Source!BI492=3,H937, 0)</f>
        <v>0</v>
      </c>
      <c r="Z937">
        <f>IF(Source!BI492=4,H937, 0)</f>
        <v>47540.5</v>
      </c>
    </row>
    <row r="938" spans="1:26" ht="13.7" x14ac:dyDescent="0.4">
      <c r="G938" s="62">
        <f>H929+H930+H932+H933+H934+SUM(H936:H937)</f>
        <v>48299.9</v>
      </c>
      <c r="H938" s="62"/>
      <c r="J938" s="62">
        <f>K929+K930+K932+K933+K934+SUM(K936:K937)</f>
        <v>64424.680000000008</v>
      </c>
      <c r="K938" s="62"/>
      <c r="L938" s="49">
        <f>Source!U490</f>
        <v>19.835199999999997</v>
      </c>
      <c r="O938" s="27">
        <f>G938</f>
        <v>48299.9</v>
      </c>
      <c r="P938" s="27">
        <f>J938</f>
        <v>64424.680000000008</v>
      </c>
      <c r="Q938" s="27">
        <f>L938</f>
        <v>19.835199999999997</v>
      </c>
      <c r="W938">
        <f>IF(Source!BI490&lt;=1,H929+H930+H932+H933+H934, 0)</f>
        <v>2985.4</v>
      </c>
      <c r="X938">
        <f>IF(Source!BI490=2,H929+H930+H932+H933+H934, 0)</f>
        <v>0</v>
      </c>
      <c r="Y938">
        <f>IF(Source!BI490=3,H929+H930+H932+H933+H934, 0)</f>
        <v>0</v>
      </c>
      <c r="Z938">
        <f>IF(Source!BI490=4,H929+H930+H932+H933+H934, 0)</f>
        <v>0</v>
      </c>
    </row>
    <row r="939" spans="1:26" ht="64.349999999999994" x14ac:dyDescent="0.45">
      <c r="A939" s="52" t="str">
        <f>Source!E493</f>
        <v>84</v>
      </c>
      <c r="B939" s="53" t="s">
        <v>1286</v>
      </c>
      <c r="C939" s="53" t="str">
        <f>Source!G493</f>
        <v>Установка столов, шкафов под мойки, холодильных шкафов и др.</v>
      </c>
      <c r="D939" s="34" t="str">
        <f>Source!H493</f>
        <v>100 шт. изделий</v>
      </c>
      <c r="E939" s="10">
        <f>Source!I493</f>
        <v>0.02</v>
      </c>
      <c r="F939" s="35">
        <f>Source!AL493+Source!AM493+Source!AO493</f>
        <v>2505.4399999999996</v>
      </c>
      <c r="G939" s="36"/>
      <c r="H939" s="37"/>
      <c r="I939" s="36" t="str">
        <f>Source!BO493</f>
        <v>10-01-059-1</v>
      </c>
      <c r="J939" s="36"/>
      <c r="K939" s="37"/>
      <c r="L939" s="38"/>
      <c r="S939">
        <f>ROUND((Source!FX493/100)*((ROUND(Source!AF493*Source!I493, 2)+ROUND(Source!AE493*Source!I493, 2))), 2)</f>
        <v>15.34</v>
      </c>
      <c r="T939">
        <f>Source!X493</f>
        <v>435.34</v>
      </c>
      <c r="U939">
        <f>ROUND((Source!FY493/100)*((ROUND(Source!AF493*Source!I493, 2)+ROUND(Source!AE493*Source!I493, 2))), 2)</f>
        <v>7.73</v>
      </c>
      <c r="V939">
        <f>Source!Y493</f>
        <v>221.78</v>
      </c>
    </row>
    <row r="940" spans="1:26" x14ac:dyDescent="0.4">
      <c r="C940" s="26" t="str">
        <f>"Объем: "&amp;Source!I493&amp;"=(2)/"&amp;"100"</f>
        <v>Объем: 0,02=(2)/100</v>
      </c>
    </row>
    <row r="941" spans="1:26" ht="14" x14ac:dyDescent="0.45">
      <c r="A941" s="52"/>
      <c r="B941" s="53"/>
      <c r="C941" s="53" t="s">
        <v>1255</v>
      </c>
      <c r="D941" s="34"/>
      <c r="E941" s="10"/>
      <c r="F941" s="35">
        <f>Source!AO493</f>
        <v>602.70000000000005</v>
      </c>
      <c r="G941" s="36" t="str">
        <f>Source!DG493</f>
        <v>)*1,15</v>
      </c>
      <c r="H941" s="37">
        <f>ROUND(Source!AF493*Source!I493, 2)</f>
        <v>13.86</v>
      </c>
      <c r="I941" s="36"/>
      <c r="J941" s="36">
        <f>IF(Source!BA493&lt;&gt; 0, Source!BA493, 1)</f>
        <v>28.43</v>
      </c>
      <c r="K941" s="37">
        <f>Source!S493</f>
        <v>394.1</v>
      </c>
      <c r="L941" s="38"/>
      <c r="R941">
        <f>H941</f>
        <v>13.86</v>
      </c>
    </row>
    <row r="942" spans="1:26" ht="14" x14ac:dyDescent="0.45">
      <c r="A942" s="52"/>
      <c r="B942" s="53"/>
      <c r="C942" s="53" t="s">
        <v>169</v>
      </c>
      <c r="D942" s="34"/>
      <c r="E942" s="10"/>
      <c r="F942" s="35">
        <f>Source!AM493</f>
        <v>269.39</v>
      </c>
      <c r="G942" s="36" t="str">
        <f>Source!DE493</f>
        <v>)*1,25</v>
      </c>
      <c r="H942" s="37">
        <f>ROUND(Source!AD493*Source!I493, 2)</f>
        <v>6.73</v>
      </c>
      <c r="I942" s="36"/>
      <c r="J942" s="36">
        <f>IF(Source!BB493&lt;&gt; 0, Source!BB493, 1)</f>
        <v>10.37</v>
      </c>
      <c r="K942" s="37">
        <f>Source!Q493</f>
        <v>69.84</v>
      </c>
      <c r="L942" s="38"/>
    </row>
    <row r="943" spans="1:26" ht="14" x14ac:dyDescent="0.45">
      <c r="A943" s="52"/>
      <c r="B943" s="53"/>
      <c r="C943" s="53" t="s">
        <v>1264</v>
      </c>
      <c r="D943" s="34"/>
      <c r="E943" s="10"/>
      <c r="F943" s="35">
        <f>Source!AN493</f>
        <v>23.36</v>
      </c>
      <c r="G943" s="36" t="str">
        <f>Source!DF493</f>
        <v>)*1,25</v>
      </c>
      <c r="H943" s="51">
        <f>ROUND(Source!AE493*Source!I493, 2)</f>
        <v>0.57999999999999996</v>
      </c>
      <c r="I943" s="36"/>
      <c r="J943" s="36">
        <f>IF(Source!BS493&lt;&gt; 0, Source!BS493, 1)</f>
        <v>28.43</v>
      </c>
      <c r="K943" s="51">
        <f>Source!R493</f>
        <v>16.600000000000001</v>
      </c>
      <c r="L943" s="38"/>
      <c r="R943">
        <f>H943</f>
        <v>0.57999999999999996</v>
      </c>
    </row>
    <row r="944" spans="1:26" ht="14" x14ac:dyDescent="0.45">
      <c r="A944" s="52"/>
      <c r="B944" s="53"/>
      <c r="C944" s="53" t="s">
        <v>1256</v>
      </c>
      <c r="D944" s="34"/>
      <c r="E944" s="10"/>
      <c r="F944" s="35">
        <f>Source!AL493</f>
        <v>1633.35</v>
      </c>
      <c r="G944" s="36" t="str">
        <f>Source!DD493</f>
        <v/>
      </c>
      <c r="H944" s="37">
        <f>ROUND(Source!AC493*Source!I493, 2)</f>
        <v>32.67</v>
      </c>
      <c r="I944" s="36"/>
      <c r="J944" s="36">
        <f>IF(Source!BC493&lt;&gt; 0, Source!BC493, 1)</f>
        <v>4.99</v>
      </c>
      <c r="K944" s="37">
        <f>Source!P493</f>
        <v>163.01</v>
      </c>
      <c r="L944" s="38"/>
    </row>
    <row r="945" spans="1:26" ht="14" x14ac:dyDescent="0.45">
      <c r="A945" s="52"/>
      <c r="B945" s="53"/>
      <c r="C945" s="53" t="s">
        <v>1257</v>
      </c>
      <c r="D945" s="34" t="s">
        <v>1258</v>
      </c>
      <c r="E945" s="10">
        <f>Source!BZ493</f>
        <v>118</v>
      </c>
      <c r="F945" s="58" t="str">
        <f>CONCATENATE(" )", Source!DL493, Source!FT493, "=", Source!FX493)</f>
        <v xml:space="preserve"> )*0,9=106,2</v>
      </c>
      <c r="G945" s="59"/>
      <c r="H945" s="37">
        <f>SUM(S939:S948)</f>
        <v>15.34</v>
      </c>
      <c r="I945" s="39"/>
      <c r="J945" s="33">
        <f>Source!AT493</f>
        <v>106</v>
      </c>
      <c r="K945" s="37">
        <f>SUM(T939:T948)</f>
        <v>435.34</v>
      </c>
      <c r="L945" s="38"/>
    </row>
    <row r="946" spans="1:26" ht="14" x14ac:dyDescent="0.45">
      <c r="A946" s="52"/>
      <c r="B946" s="53"/>
      <c r="C946" s="53" t="s">
        <v>1259</v>
      </c>
      <c r="D946" s="34" t="s">
        <v>1258</v>
      </c>
      <c r="E946" s="10">
        <f>Source!CA493</f>
        <v>63</v>
      </c>
      <c r="F946" s="58" t="str">
        <f>CONCATENATE(" )", Source!DM493, Source!FU493, "=", Source!FY493)</f>
        <v xml:space="preserve"> )*0,85=53,55</v>
      </c>
      <c r="G946" s="59"/>
      <c r="H946" s="37">
        <f>SUM(U939:U948)</f>
        <v>7.73</v>
      </c>
      <c r="I946" s="39"/>
      <c r="J946" s="33">
        <f>Source!AU493</f>
        <v>54</v>
      </c>
      <c r="K946" s="37">
        <f>SUM(V939:V948)</f>
        <v>221.78</v>
      </c>
      <c r="L946" s="38"/>
    </row>
    <row r="947" spans="1:26" ht="14" x14ac:dyDescent="0.45">
      <c r="A947" s="52"/>
      <c r="B947" s="53"/>
      <c r="C947" s="53" t="s">
        <v>1260</v>
      </c>
      <c r="D947" s="34" t="s">
        <v>1261</v>
      </c>
      <c r="E947" s="10">
        <f>Source!AQ493</f>
        <v>75.150000000000006</v>
      </c>
      <c r="F947" s="35"/>
      <c r="G947" s="36" t="str">
        <f>Source!DI493</f>
        <v>)*1,15</v>
      </c>
      <c r="H947" s="37"/>
      <c r="I947" s="36"/>
      <c r="J947" s="36"/>
      <c r="K947" s="37"/>
      <c r="L947" s="40">
        <f>Source!U493</f>
        <v>1.72845</v>
      </c>
    </row>
    <row r="948" spans="1:26" ht="39" x14ac:dyDescent="0.45">
      <c r="A948" s="54" t="str">
        <f>Source!E494</f>
        <v>84,1</v>
      </c>
      <c r="B948" s="55" t="str">
        <f>Source!F494</f>
        <v>Цена поставщика</v>
      </c>
      <c r="C948" s="55" t="s">
        <v>1287</v>
      </c>
      <c r="D948" s="42" t="str">
        <f>Source!H494</f>
        <v>шт.</v>
      </c>
      <c r="E948" s="43">
        <f>Source!I494</f>
        <v>2</v>
      </c>
      <c r="F948" s="44">
        <f>Source!AL494+Source!AM494+Source!AO494</f>
        <v>1474.75</v>
      </c>
      <c r="G948" s="45" t="s">
        <v>3</v>
      </c>
      <c r="H948" s="46">
        <f>ROUND(Source!AC494*Source!I494, 2)+ROUND(Source!AD494*Source!I494, 2)+ROUND(Source!AF494*Source!I494, 2)</f>
        <v>2949.5</v>
      </c>
      <c r="I948" s="47"/>
      <c r="J948" s="47">
        <f>IF(Source!BC494&lt;&gt; 0, Source!BC494, 1)</f>
        <v>1</v>
      </c>
      <c r="K948" s="46">
        <f>Source!O494</f>
        <v>2949.5</v>
      </c>
      <c r="L948" s="48"/>
      <c r="S948">
        <f>ROUND((Source!FX494/100)*((ROUND(Source!AF494*Source!I494, 2)+ROUND(Source!AE494*Source!I494, 2))), 2)</f>
        <v>0</v>
      </c>
      <c r="T948">
        <f>Source!X494</f>
        <v>0</v>
      </c>
      <c r="U948">
        <f>ROUND((Source!FY494/100)*((ROUND(Source!AF494*Source!I494, 2)+ROUND(Source!AE494*Source!I494, 2))), 2)</f>
        <v>0</v>
      </c>
      <c r="V948">
        <f>Source!Y494</f>
        <v>0</v>
      </c>
      <c r="W948">
        <f>IF(Source!BI494&lt;=1,H948, 0)</f>
        <v>0</v>
      </c>
      <c r="X948">
        <f>IF(Source!BI494=2,H948, 0)</f>
        <v>0</v>
      </c>
      <c r="Y948">
        <f>IF(Source!BI494=3,H948, 0)</f>
        <v>0</v>
      </c>
      <c r="Z948">
        <f>IF(Source!BI494=4,H948, 0)</f>
        <v>2949.5</v>
      </c>
    </row>
    <row r="949" spans="1:26" ht="13.7" x14ac:dyDescent="0.4">
      <c r="G949" s="62">
        <f>H941+H942+H944+H945+H946+SUM(H948:H948)</f>
        <v>3025.83</v>
      </c>
      <c r="H949" s="62"/>
      <c r="J949" s="62">
        <f>K941+K942+K944+K945+K946+SUM(K948:K948)</f>
        <v>4233.57</v>
      </c>
      <c r="K949" s="62"/>
      <c r="L949" s="49">
        <f>Source!U493</f>
        <v>1.72845</v>
      </c>
      <c r="O949" s="27">
        <f>G949</f>
        <v>3025.83</v>
      </c>
      <c r="P949" s="27">
        <f>J949</f>
        <v>4233.57</v>
      </c>
      <c r="Q949" s="27">
        <f>L949</f>
        <v>1.72845</v>
      </c>
      <c r="W949">
        <f>IF(Source!BI493&lt;=1,H941+H942+H944+H945+H946, 0)</f>
        <v>76.330000000000013</v>
      </c>
      <c r="X949">
        <f>IF(Source!BI493=2,H941+H942+H944+H945+H946, 0)</f>
        <v>0</v>
      </c>
      <c r="Y949">
        <f>IF(Source!BI493=3,H941+H942+H944+H945+H946, 0)</f>
        <v>0</v>
      </c>
      <c r="Z949">
        <f>IF(Source!BI493=4,H941+H942+H944+H945+H946, 0)</f>
        <v>0</v>
      </c>
    </row>
    <row r="950" spans="1:26" ht="78" x14ac:dyDescent="0.45">
      <c r="A950" s="52" t="str">
        <f>Source!E495</f>
        <v>85</v>
      </c>
      <c r="B950" s="53" t="s">
        <v>1288</v>
      </c>
      <c r="C950" s="53" t="str">
        <f>Source!G495</f>
        <v>Установка умывальников одиночных с подводкой холодной и горячей воды</v>
      </c>
      <c r="D950" s="34" t="str">
        <f>Source!H495</f>
        <v>10 компл.</v>
      </c>
      <c r="E950" s="10">
        <f>Source!I495</f>
        <v>0.4</v>
      </c>
      <c r="F950" s="35">
        <f>Source!AL495+Source!AM495+Source!AO495</f>
        <v>1609.25</v>
      </c>
      <c r="G950" s="36"/>
      <c r="H950" s="37"/>
      <c r="I950" s="36" t="str">
        <f>Source!BO495</f>
        <v>17-01-001-14</v>
      </c>
      <c r="J950" s="36"/>
      <c r="K950" s="37"/>
      <c r="L950" s="38"/>
      <c r="S950">
        <f>ROUND((Source!FX495/100)*((ROUND(Source!AF495*Source!I495, 2)+ROUND(Source!AE495*Source!I495, 2))), 2)</f>
        <v>111.38</v>
      </c>
      <c r="T950">
        <f>Source!X495</f>
        <v>3161.04</v>
      </c>
      <c r="U950">
        <f>ROUND((Source!FY495/100)*((ROUND(Source!AF495*Source!I495, 2)+ROUND(Source!AE495*Source!I495, 2))), 2)</f>
        <v>68.209999999999994</v>
      </c>
      <c r="V950">
        <f>Source!Y495</f>
        <v>1951.6</v>
      </c>
    </row>
    <row r="951" spans="1:26" x14ac:dyDescent="0.4">
      <c r="C951" s="26" t="str">
        <f>"Объем: "&amp;Source!I495&amp;"=(4)/"&amp;"10"</f>
        <v>Объем: 0,4=(4)/10</v>
      </c>
    </row>
    <row r="952" spans="1:26" ht="14" x14ac:dyDescent="0.45">
      <c r="A952" s="52"/>
      <c r="B952" s="53"/>
      <c r="C952" s="53" t="s">
        <v>1255</v>
      </c>
      <c r="D952" s="34"/>
      <c r="E952" s="10"/>
      <c r="F952" s="35">
        <f>Source!AO495</f>
        <v>208.27</v>
      </c>
      <c r="G952" s="36" t="str">
        <f>Source!DG495</f>
        <v>)*1,15</v>
      </c>
      <c r="H952" s="37">
        <f>ROUND(Source!AF495*Source!I495, 2)</f>
        <v>95.8</v>
      </c>
      <c r="I952" s="36"/>
      <c r="J952" s="36">
        <f>IF(Source!BA495&lt;&gt; 0, Source!BA495, 1)</f>
        <v>28.43</v>
      </c>
      <c r="K952" s="37">
        <f>Source!S495</f>
        <v>2723.71</v>
      </c>
      <c r="L952" s="38"/>
      <c r="R952">
        <f>H952</f>
        <v>95.8</v>
      </c>
    </row>
    <row r="953" spans="1:26" ht="14" x14ac:dyDescent="0.45">
      <c r="A953" s="52"/>
      <c r="B953" s="53"/>
      <c r="C953" s="53" t="s">
        <v>169</v>
      </c>
      <c r="D953" s="34"/>
      <c r="E953" s="10"/>
      <c r="F953" s="35">
        <f>Source!AM495</f>
        <v>23.63</v>
      </c>
      <c r="G953" s="36" t="str">
        <f>Source!DE495</f>
        <v>)*1,25</v>
      </c>
      <c r="H953" s="37">
        <f>ROUND(Source!AD495*Source!I495, 2)</f>
        <v>11.82</v>
      </c>
      <c r="I953" s="36"/>
      <c r="J953" s="36">
        <f>IF(Source!BB495&lt;&gt; 0, Source!BB495, 1)</f>
        <v>10.18</v>
      </c>
      <c r="K953" s="37">
        <f>Source!Q495</f>
        <v>120.28</v>
      </c>
      <c r="L953" s="38"/>
    </row>
    <row r="954" spans="1:26" ht="14" x14ac:dyDescent="0.45">
      <c r="A954" s="52"/>
      <c r="B954" s="53"/>
      <c r="C954" s="53" t="s">
        <v>1264</v>
      </c>
      <c r="D954" s="34"/>
      <c r="E954" s="10"/>
      <c r="F954" s="35">
        <f>Source!AN495</f>
        <v>1.76</v>
      </c>
      <c r="G954" s="36" t="str">
        <f>Source!DF495</f>
        <v>)*1,25</v>
      </c>
      <c r="H954" s="51">
        <f>ROUND(Source!AE495*Source!I495, 2)</f>
        <v>0.88</v>
      </c>
      <c r="I954" s="36"/>
      <c r="J954" s="36">
        <f>IF(Source!BS495&lt;&gt; 0, Source!BS495, 1)</f>
        <v>28.43</v>
      </c>
      <c r="K954" s="51">
        <f>Source!R495</f>
        <v>25.02</v>
      </c>
      <c r="L954" s="38"/>
      <c r="R954">
        <f>H954</f>
        <v>0.88</v>
      </c>
    </row>
    <row r="955" spans="1:26" ht="14" x14ac:dyDescent="0.45">
      <c r="A955" s="52"/>
      <c r="B955" s="53"/>
      <c r="C955" s="53" t="s">
        <v>1256</v>
      </c>
      <c r="D955" s="34"/>
      <c r="E955" s="10"/>
      <c r="F955" s="35">
        <f>Source!AL495</f>
        <v>1377.35</v>
      </c>
      <c r="G955" s="36" t="str">
        <f>Source!DD495</f>
        <v/>
      </c>
      <c r="H955" s="37">
        <f>ROUND(Source!AC495*Source!I495, 2)</f>
        <v>550.94000000000005</v>
      </c>
      <c r="I955" s="36"/>
      <c r="J955" s="36">
        <f>IF(Source!BC495&lt;&gt; 0, Source!BC495, 1)</f>
        <v>10.64</v>
      </c>
      <c r="K955" s="37">
        <f>Source!P495</f>
        <v>5862</v>
      </c>
      <c r="L955" s="38"/>
    </row>
    <row r="956" spans="1:26" ht="14" x14ac:dyDescent="0.45">
      <c r="A956" s="52"/>
      <c r="B956" s="53"/>
      <c r="C956" s="53" t="s">
        <v>1257</v>
      </c>
      <c r="D956" s="34" t="s">
        <v>1258</v>
      </c>
      <c r="E956" s="10">
        <f>Source!BZ495</f>
        <v>128</v>
      </c>
      <c r="F956" s="58" t="str">
        <f>CONCATENATE(" )", Source!DL495, Source!FT495, "=", Source!FX495)</f>
        <v xml:space="preserve"> )*0,9=115,2</v>
      </c>
      <c r="G956" s="59"/>
      <c r="H956" s="37">
        <f>SUM(S950:S961)</f>
        <v>111.38</v>
      </c>
      <c r="I956" s="39"/>
      <c r="J956" s="33">
        <f>Source!AT495</f>
        <v>115</v>
      </c>
      <c r="K956" s="37">
        <f>SUM(T950:T961)</f>
        <v>3161.04</v>
      </c>
      <c r="L956" s="38"/>
    </row>
    <row r="957" spans="1:26" ht="14" x14ac:dyDescent="0.45">
      <c r="A957" s="52"/>
      <c r="B957" s="53"/>
      <c r="C957" s="53" t="s">
        <v>1259</v>
      </c>
      <c r="D957" s="34" t="s">
        <v>1258</v>
      </c>
      <c r="E957" s="10">
        <f>Source!CA495</f>
        <v>83</v>
      </c>
      <c r="F957" s="58" t="str">
        <f>CONCATENATE(" )", Source!DM495, Source!FU495, "=", Source!FY495)</f>
        <v xml:space="preserve"> )*0,85=70,55</v>
      </c>
      <c r="G957" s="59"/>
      <c r="H957" s="37">
        <f>SUM(U950:U961)</f>
        <v>68.209999999999994</v>
      </c>
      <c r="I957" s="39"/>
      <c r="J957" s="33">
        <f>Source!AU495</f>
        <v>71</v>
      </c>
      <c r="K957" s="37">
        <f>SUM(V950:V961)</f>
        <v>1951.6</v>
      </c>
      <c r="L957" s="38"/>
    </row>
    <row r="958" spans="1:26" ht="14" x14ac:dyDescent="0.45">
      <c r="A958" s="52"/>
      <c r="B958" s="53"/>
      <c r="C958" s="53" t="s">
        <v>1260</v>
      </c>
      <c r="D958" s="34" t="s">
        <v>1261</v>
      </c>
      <c r="E958" s="10">
        <f>Source!AQ495</f>
        <v>21.65</v>
      </c>
      <c r="F958" s="35"/>
      <c r="G958" s="36" t="str">
        <f>Source!DI495</f>
        <v>)*1,15</v>
      </c>
      <c r="H958" s="37"/>
      <c r="I958" s="36"/>
      <c r="J958" s="36"/>
      <c r="K958" s="37"/>
      <c r="L958" s="40">
        <f>Source!U495</f>
        <v>9.9589999999999996</v>
      </c>
    </row>
    <row r="959" spans="1:26" ht="82" x14ac:dyDescent="0.45">
      <c r="A959" s="52" t="str">
        <f>Source!E496</f>
        <v>85,1</v>
      </c>
      <c r="B959" s="53" t="str">
        <f>Source!F496</f>
        <v>301-0825</v>
      </c>
      <c r="C959" s="53" t="str">
        <f>Source!G496</f>
        <v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v>
      </c>
      <c r="D959" s="34" t="str">
        <f>Source!H496</f>
        <v>компл.</v>
      </c>
      <c r="E959" s="10">
        <f>Source!I496</f>
        <v>-4</v>
      </c>
      <c r="F959" s="35">
        <f>Source!AL496+Source!AM496+Source!AO496</f>
        <v>130</v>
      </c>
      <c r="G959" s="41" t="s">
        <v>3</v>
      </c>
      <c r="H959" s="37">
        <f>ROUND(Source!AC496*Source!I496, 2)+ROUND(Source!AD496*Source!I496, 2)+ROUND(Source!AF496*Source!I496, 2)</f>
        <v>-520</v>
      </c>
      <c r="I959" s="36"/>
      <c r="J959" s="36">
        <f>IF(Source!BC496&lt;&gt; 0, Source!BC496, 1)</f>
        <v>11.02</v>
      </c>
      <c r="K959" s="37">
        <f>Source!O496</f>
        <v>-5730.4</v>
      </c>
      <c r="L959" s="38"/>
      <c r="S959">
        <f>ROUND((Source!FX496/100)*((ROUND(Source!AF496*Source!I496, 2)+ROUND(Source!AE496*Source!I496, 2))), 2)</f>
        <v>0</v>
      </c>
      <c r="T959">
        <f>Source!X496</f>
        <v>0</v>
      </c>
      <c r="U959">
        <f>ROUND((Source!FY496/100)*((ROUND(Source!AF496*Source!I496, 2)+ROUND(Source!AE496*Source!I496, 2))), 2)</f>
        <v>0</v>
      </c>
      <c r="V959">
        <f>Source!Y496</f>
        <v>0</v>
      </c>
      <c r="W959">
        <f>IF(Source!BI496&lt;=1,H959, 0)</f>
        <v>-520</v>
      </c>
      <c r="X959">
        <f>IF(Source!BI496=2,H959, 0)</f>
        <v>0</v>
      </c>
      <c r="Y959">
        <f>IF(Source!BI496=3,H959, 0)</f>
        <v>0</v>
      </c>
      <c r="Z959">
        <f>IF(Source!BI496=4,H959, 0)</f>
        <v>0</v>
      </c>
    </row>
    <row r="960" spans="1:26" ht="39" x14ac:dyDescent="0.45">
      <c r="A960" s="52" t="str">
        <f>Source!E497</f>
        <v>85,2</v>
      </c>
      <c r="B960" s="53" t="str">
        <f>Source!F497</f>
        <v>Цена поставщика</v>
      </c>
      <c r="C960" s="53" t="s">
        <v>1289</v>
      </c>
      <c r="D960" s="34" t="str">
        <f>Source!H497</f>
        <v>шт.</v>
      </c>
      <c r="E960" s="10">
        <f>Source!I497</f>
        <v>4</v>
      </c>
      <c r="F960" s="35">
        <f>Source!AL497+Source!AM497+Source!AO497</f>
        <v>6536.5</v>
      </c>
      <c r="G960" s="41" t="s">
        <v>3</v>
      </c>
      <c r="H960" s="37">
        <f>ROUND(Source!AC497*Source!I497, 2)+ROUND(Source!AD497*Source!I497, 2)+ROUND(Source!AF497*Source!I497, 2)</f>
        <v>26146</v>
      </c>
      <c r="I960" s="36"/>
      <c r="J960" s="36">
        <f>IF(Source!BC497&lt;&gt; 0, Source!BC497, 1)</f>
        <v>1</v>
      </c>
      <c r="K960" s="37">
        <f>Source!O497</f>
        <v>26146</v>
      </c>
      <c r="L960" s="38"/>
      <c r="S960">
        <f>ROUND((Source!FX497/100)*((ROUND(Source!AF497*Source!I497, 2)+ROUND(Source!AE497*Source!I497, 2))), 2)</f>
        <v>0</v>
      </c>
      <c r="T960">
        <f>Source!X497</f>
        <v>0</v>
      </c>
      <c r="U960">
        <f>ROUND((Source!FY497/100)*((ROUND(Source!AF497*Source!I497, 2)+ROUND(Source!AE497*Source!I497, 2))), 2)</f>
        <v>0</v>
      </c>
      <c r="V960">
        <f>Source!Y497</f>
        <v>0</v>
      </c>
      <c r="W960">
        <f>IF(Source!BI497&lt;=1,H960, 0)</f>
        <v>0</v>
      </c>
      <c r="X960">
        <f>IF(Source!BI497=2,H960, 0)</f>
        <v>0</v>
      </c>
      <c r="Y960">
        <f>IF(Source!BI497=3,H960, 0)</f>
        <v>0</v>
      </c>
      <c r="Z960">
        <f>IF(Source!BI497=4,H960, 0)</f>
        <v>26146</v>
      </c>
    </row>
    <row r="961" spans="1:26" ht="41" x14ac:dyDescent="0.45">
      <c r="A961" s="54" t="str">
        <f>Source!E498</f>
        <v>85,3</v>
      </c>
      <c r="B961" s="55" t="str">
        <f>Source!F498</f>
        <v>301-0616</v>
      </c>
      <c r="C961" s="55" t="str">
        <f>Source!G498</f>
        <v>Смесители для умывальников СМ-УМ-ОРА с поворотным корпусом, одной рукояткой, с аэратором</v>
      </c>
      <c r="D961" s="42" t="str">
        <f>Source!H498</f>
        <v>компл.</v>
      </c>
      <c r="E961" s="43">
        <f>Source!I498</f>
        <v>4</v>
      </c>
      <c r="F961" s="44">
        <f>Source!AL498+Source!AM498+Source!AO498</f>
        <v>312.33999999999997</v>
      </c>
      <c r="G961" s="45" t="s">
        <v>3</v>
      </c>
      <c r="H961" s="46">
        <f>ROUND(Source!AC498*Source!I498, 2)+ROUND(Source!AD498*Source!I498, 2)+ROUND(Source!AF498*Source!I498, 2)</f>
        <v>1249.3599999999999</v>
      </c>
      <c r="I961" s="47"/>
      <c r="J961" s="47">
        <f>IF(Source!BC498&lt;&gt; 0, Source!BC498, 1)</f>
        <v>5.41</v>
      </c>
      <c r="K961" s="46">
        <f>Source!O498</f>
        <v>6759.04</v>
      </c>
      <c r="L961" s="48"/>
      <c r="S961">
        <f>ROUND((Source!FX498/100)*((ROUND(Source!AF498*Source!I498, 2)+ROUND(Source!AE498*Source!I498, 2))), 2)</f>
        <v>0</v>
      </c>
      <c r="T961">
        <f>Source!X498</f>
        <v>0</v>
      </c>
      <c r="U961">
        <f>ROUND((Source!FY498/100)*((ROUND(Source!AF498*Source!I498, 2)+ROUND(Source!AE498*Source!I498, 2))), 2)</f>
        <v>0</v>
      </c>
      <c r="V961">
        <f>Source!Y498</f>
        <v>0</v>
      </c>
      <c r="W961">
        <f>IF(Source!BI498&lt;=1,H961, 0)</f>
        <v>1249.3599999999999</v>
      </c>
      <c r="X961">
        <f>IF(Source!BI498=2,H961, 0)</f>
        <v>0</v>
      </c>
      <c r="Y961">
        <f>IF(Source!BI498=3,H961, 0)</f>
        <v>0</v>
      </c>
      <c r="Z961">
        <f>IF(Source!BI498=4,H961, 0)</f>
        <v>0</v>
      </c>
    </row>
    <row r="962" spans="1:26" ht="13.7" x14ac:dyDescent="0.4">
      <c r="G962" s="62">
        <f>H952+H953+H955+H956+H957+SUM(H959:H961)</f>
        <v>27713.510000000002</v>
      </c>
      <c r="H962" s="62"/>
      <c r="J962" s="62">
        <f>K952+K953+K955+K956+K957+SUM(K959:K961)</f>
        <v>40993.269999999997</v>
      </c>
      <c r="K962" s="62"/>
      <c r="L962" s="49">
        <f>Source!U495</f>
        <v>9.9589999999999996</v>
      </c>
      <c r="O962" s="27">
        <f>G962</f>
        <v>27713.510000000002</v>
      </c>
      <c r="P962" s="27">
        <f>J962</f>
        <v>40993.269999999997</v>
      </c>
      <c r="Q962" s="27">
        <f>L962</f>
        <v>9.9589999999999996</v>
      </c>
      <c r="W962">
        <f>IF(Source!BI495&lt;=1,H952+H953+H955+H956+H957, 0)</f>
        <v>838.15000000000009</v>
      </c>
      <c r="X962">
        <f>IF(Source!BI495=2,H952+H953+H955+H956+H957, 0)</f>
        <v>0</v>
      </c>
      <c r="Y962">
        <f>IF(Source!BI495=3,H952+H953+H955+H956+H957, 0)</f>
        <v>0</v>
      </c>
      <c r="Z962">
        <f>IF(Source!BI495=4,H952+H953+H955+H956+H957, 0)</f>
        <v>0</v>
      </c>
    </row>
    <row r="963" spans="1:26" ht="64.349999999999994" x14ac:dyDescent="0.45">
      <c r="A963" s="52" t="str">
        <f>Source!E499</f>
        <v>86</v>
      </c>
      <c r="B963" s="53" t="s">
        <v>1290</v>
      </c>
      <c r="C963" s="53" t="str">
        <f>Source!G499</f>
        <v>Установка писсуаров настенных</v>
      </c>
      <c r="D963" s="34" t="str">
        <f>Source!H499</f>
        <v>10 компл.</v>
      </c>
      <c r="E963" s="10">
        <f>Source!I499</f>
        <v>0.2</v>
      </c>
      <c r="F963" s="35">
        <f>Source!AL499+Source!AM499+Source!AO499</f>
        <v>1498.09</v>
      </c>
      <c r="G963" s="36"/>
      <c r="H963" s="37"/>
      <c r="I963" s="36" t="str">
        <f>Source!BO499</f>
        <v>17-01-004-1</v>
      </c>
      <c r="J963" s="36"/>
      <c r="K963" s="37"/>
      <c r="L963" s="38"/>
      <c r="S963">
        <f>ROUND((Source!FX499/100)*((ROUND(Source!AF499*Source!I499, 2)+ROUND(Source!AE499*Source!I499, 2))), 2)</f>
        <v>26.09</v>
      </c>
      <c r="T963">
        <f>Source!X499</f>
        <v>740.53</v>
      </c>
      <c r="U963">
        <f>ROUND((Source!FY499/100)*((ROUND(Source!AF499*Source!I499, 2)+ROUND(Source!AE499*Source!I499, 2))), 2)</f>
        <v>15.98</v>
      </c>
      <c r="V963">
        <f>Source!Y499</f>
        <v>457.2</v>
      </c>
    </row>
    <row r="964" spans="1:26" x14ac:dyDescent="0.4">
      <c r="C964" s="26" t="str">
        <f>"Объем: "&amp;Source!I499&amp;"=(2)/"&amp;"10"</f>
        <v>Объем: 0,2=(2)/10</v>
      </c>
    </row>
    <row r="965" spans="1:26" ht="14" x14ac:dyDescent="0.45">
      <c r="A965" s="52"/>
      <c r="B965" s="53"/>
      <c r="C965" s="53" t="s">
        <v>1255</v>
      </c>
      <c r="D965" s="34"/>
      <c r="E965" s="10"/>
      <c r="F965" s="35">
        <f>Source!AO499</f>
        <v>97.01</v>
      </c>
      <c r="G965" s="36" t="str">
        <f>Source!DG499</f>
        <v>)*1,15</v>
      </c>
      <c r="H965" s="37">
        <f>ROUND(Source!AF499*Source!I499, 2)</f>
        <v>22.31</v>
      </c>
      <c r="I965" s="36"/>
      <c r="J965" s="36">
        <f>IF(Source!BA499&lt;&gt; 0, Source!BA499, 1)</f>
        <v>28.43</v>
      </c>
      <c r="K965" s="37">
        <f>Source!S499</f>
        <v>634.34</v>
      </c>
      <c r="L965" s="38"/>
      <c r="R965">
        <f>H965</f>
        <v>22.31</v>
      </c>
    </row>
    <row r="966" spans="1:26" ht="14" x14ac:dyDescent="0.45">
      <c r="A966" s="52"/>
      <c r="B966" s="53"/>
      <c r="C966" s="53" t="s">
        <v>169</v>
      </c>
      <c r="D966" s="34"/>
      <c r="E966" s="10"/>
      <c r="F966" s="35">
        <f>Source!AM499</f>
        <v>16.59</v>
      </c>
      <c r="G966" s="36" t="str">
        <f>Source!DE499</f>
        <v>)*1,25</v>
      </c>
      <c r="H966" s="37">
        <f>ROUND(Source!AD499*Source!I499, 2)</f>
        <v>4.1500000000000004</v>
      </c>
      <c r="I966" s="36"/>
      <c r="J966" s="36">
        <f>IF(Source!BB499&lt;&gt; 0, Source!BB499, 1)</f>
        <v>10.19</v>
      </c>
      <c r="K966" s="37">
        <f>Source!Q499</f>
        <v>42.26</v>
      </c>
      <c r="L966" s="38"/>
    </row>
    <row r="967" spans="1:26" ht="14" x14ac:dyDescent="0.45">
      <c r="A967" s="52"/>
      <c r="B967" s="53"/>
      <c r="C967" s="53" t="s">
        <v>1264</v>
      </c>
      <c r="D967" s="34"/>
      <c r="E967" s="10"/>
      <c r="F967" s="35">
        <f>Source!AN499</f>
        <v>1.35</v>
      </c>
      <c r="G967" s="36" t="str">
        <f>Source!DF499</f>
        <v>)*1,25</v>
      </c>
      <c r="H967" s="51">
        <f>ROUND(Source!AE499*Source!I499, 2)</f>
        <v>0.34</v>
      </c>
      <c r="I967" s="36"/>
      <c r="J967" s="36">
        <f>IF(Source!BS499&lt;&gt; 0, Source!BS499, 1)</f>
        <v>28.43</v>
      </c>
      <c r="K967" s="51">
        <f>Source!R499</f>
        <v>9.6</v>
      </c>
      <c r="L967" s="38"/>
      <c r="R967">
        <f>H967</f>
        <v>0.34</v>
      </c>
    </row>
    <row r="968" spans="1:26" ht="14" x14ac:dyDescent="0.45">
      <c r="A968" s="52"/>
      <c r="B968" s="53"/>
      <c r="C968" s="53" t="s">
        <v>1256</v>
      </c>
      <c r="D968" s="34"/>
      <c r="E968" s="10"/>
      <c r="F968" s="35">
        <f>Source!AL499</f>
        <v>1384.49</v>
      </c>
      <c r="G968" s="36" t="str">
        <f>Source!DD499</f>
        <v/>
      </c>
      <c r="H968" s="37">
        <f>ROUND(Source!AC499*Source!I499, 2)</f>
        <v>276.89999999999998</v>
      </c>
      <c r="I968" s="36"/>
      <c r="J968" s="36">
        <f>IF(Source!BC499&lt;&gt; 0, Source!BC499, 1)</f>
        <v>12.91</v>
      </c>
      <c r="K968" s="37">
        <f>Source!P499</f>
        <v>3574.75</v>
      </c>
      <c r="L968" s="38"/>
    </row>
    <row r="969" spans="1:26" ht="14" x14ac:dyDescent="0.45">
      <c r="A969" s="52"/>
      <c r="B969" s="53"/>
      <c r="C969" s="53" t="s">
        <v>1257</v>
      </c>
      <c r="D969" s="34" t="s">
        <v>1258</v>
      </c>
      <c r="E969" s="10">
        <f>Source!BZ499</f>
        <v>128</v>
      </c>
      <c r="F969" s="58" t="str">
        <f>CONCATENATE(" )", Source!DL499, Source!FT499, "=", Source!FX499)</f>
        <v xml:space="preserve"> )*0,9=115,2</v>
      </c>
      <c r="G969" s="59"/>
      <c r="H969" s="37">
        <f>SUM(S963:S973)</f>
        <v>26.09</v>
      </c>
      <c r="I969" s="39"/>
      <c r="J969" s="33">
        <f>Source!AT499</f>
        <v>115</v>
      </c>
      <c r="K969" s="37">
        <f>SUM(T963:T973)</f>
        <v>740.53</v>
      </c>
      <c r="L969" s="38"/>
    </row>
    <row r="970" spans="1:26" ht="14" x14ac:dyDescent="0.45">
      <c r="A970" s="52"/>
      <c r="B970" s="53"/>
      <c r="C970" s="53" t="s">
        <v>1259</v>
      </c>
      <c r="D970" s="34" t="s">
        <v>1258</v>
      </c>
      <c r="E970" s="10">
        <f>Source!CA499</f>
        <v>83</v>
      </c>
      <c r="F970" s="58" t="str">
        <f>CONCATENATE(" )", Source!DM499, Source!FU499, "=", Source!FY499)</f>
        <v xml:space="preserve"> )*0,85=70,55</v>
      </c>
      <c r="G970" s="59"/>
      <c r="H970" s="37">
        <f>SUM(U963:U973)</f>
        <v>15.98</v>
      </c>
      <c r="I970" s="39"/>
      <c r="J970" s="33">
        <f>Source!AU499</f>
        <v>71</v>
      </c>
      <c r="K970" s="37">
        <f>SUM(V963:V973)</f>
        <v>457.2</v>
      </c>
      <c r="L970" s="38"/>
    </row>
    <row r="971" spans="1:26" ht="14" x14ac:dyDescent="0.45">
      <c r="A971" s="52"/>
      <c r="B971" s="53"/>
      <c r="C971" s="53" t="s">
        <v>1260</v>
      </c>
      <c r="D971" s="34" t="s">
        <v>1261</v>
      </c>
      <c r="E971" s="10">
        <f>Source!AQ499</f>
        <v>10.32</v>
      </c>
      <c r="F971" s="35"/>
      <c r="G971" s="36" t="str">
        <f>Source!DI499</f>
        <v>)*1,15</v>
      </c>
      <c r="H971" s="37"/>
      <c r="I971" s="36"/>
      <c r="J971" s="36"/>
      <c r="K971" s="37"/>
      <c r="L971" s="40">
        <f>Source!U499</f>
        <v>2.3735999999999997</v>
      </c>
    </row>
    <row r="972" spans="1:26" ht="41" x14ac:dyDescent="0.45">
      <c r="A972" s="52" t="str">
        <f>Source!E500</f>
        <v>86,1</v>
      </c>
      <c r="B972" s="53" t="str">
        <f>Source!F500</f>
        <v>301-0529</v>
      </c>
      <c r="C972" s="53" t="str">
        <f>Source!G500</f>
        <v>Писсуары полуфарфоровые и фарфоровые настенные с писсуарным краном без сифона</v>
      </c>
      <c r="D972" s="34" t="str">
        <f>Source!H500</f>
        <v>компл.</v>
      </c>
      <c r="E972" s="10">
        <f>Source!I500</f>
        <v>-2</v>
      </c>
      <c r="F972" s="35">
        <f>Source!AL500+Source!AM500+Source!AO500</f>
        <v>131.80000000000001</v>
      </c>
      <c r="G972" s="41" t="s">
        <v>3</v>
      </c>
      <c r="H972" s="37">
        <f>ROUND(Source!AC500*Source!I500, 2)+ROUND(Source!AD500*Source!I500, 2)+ROUND(Source!AF500*Source!I500, 2)</f>
        <v>-263.60000000000002</v>
      </c>
      <c r="I972" s="36"/>
      <c r="J972" s="36">
        <f>IF(Source!BC500&lt;&gt; 0, Source!BC500, 1)</f>
        <v>13.33</v>
      </c>
      <c r="K972" s="37">
        <f>Source!O500</f>
        <v>-3513.79</v>
      </c>
      <c r="L972" s="38"/>
      <c r="S972">
        <f>ROUND((Source!FX500/100)*((ROUND(Source!AF500*Source!I500, 2)+ROUND(Source!AE500*Source!I500, 2))), 2)</f>
        <v>0</v>
      </c>
      <c r="T972">
        <f>Source!X500</f>
        <v>0</v>
      </c>
      <c r="U972">
        <f>ROUND((Source!FY500/100)*((ROUND(Source!AF500*Source!I500, 2)+ROUND(Source!AE500*Source!I500, 2))), 2)</f>
        <v>0</v>
      </c>
      <c r="V972">
        <f>Source!Y500</f>
        <v>0</v>
      </c>
      <c r="W972">
        <f>IF(Source!BI500&lt;=1,H972, 0)</f>
        <v>-263.60000000000002</v>
      </c>
      <c r="X972">
        <f>IF(Source!BI500=2,H972, 0)</f>
        <v>0</v>
      </c>
      <c r="Y972">
        <f>IF(Source!BI500=3,H972, 0)</f>
        <v>0</v>
      </c>
      <c r="Z972">
        <f>IF(Source!BI500=4,H972, 0)</f>
        <v>0</v>
      </c>
    </row>
    <row r="973" spans="1:26" ht="39" x14ac:dyDescent="0.45">
      <c r="A973" s="54" t="str">
        <f>Source!E501</f>
        <v>86,2</v>
      </c>
      <c r="B973" s="55" t="str">
        <f>Source!F501</f>
        <v>Цена поставщика</v>
      </c>
      <c r="C973" s="55" t="s">
        <v>1291</v>
      </c>
      <c r="D973" s="42" t="str">
        <f>Source!H501</f>
        <v>шт.</v>
      </c>
      <c r="E973" s="43">
        <f>Source!I501</f>
        <v>2</v>
      </c>
      <c r="F973" s="44">
        <f>Source!AL501+Source!AM501+Source!AO501</f>
        <v>5299.75</v>
      </c>
      <c r="G973" s="45" t="s">
        <v>3</v>
      </c>
      <c r="H973" s="46">
        <f>ROUND(Source!AC501*Source!I501, 2)+ROUND(Source!AD501*Source!I501, 2)+ROUND(Source!AF501*Source!I501, 2)</f>
        <v>10599.5</v>
      </c>
      <c r="I973" s="47"/>
      <c r="J973" s="47">
        <f>IF(Source!BC501&lt;&gt; 0, Source!BC501, 1)</f>
        <v>1</v>
      </c>
      <c r="K973" s="46">
        <f>Source!O501</f>
        <v>10599.5</v>
      </c>
      <c r="L973" s="48"/>
      <c r="S973">
        <f>ROUND((Source!FX501/100)*((ROUND(Source!AF501*Source!I501, 2)+ROUND(Source!AE501*Source!I501, 2))), 2)</f>
        <v>0</v>
      </c>
      <c r="T973">
        <f>Source!X501</f>
        <v>0</v>
      </c>
      <c r="U973">
        <f>ROUND((Source!FY501/100)*((ROUND(Source!AF501*Source!I501, 2)+ROUND(Source!AE501*Source!I501, 2))), 2)</f>
        <v>0</v>
      </c>
      <c r="V973">
        <f>Source!Y501</f>
        <v>0</v>
      </c>
      <c r="W973">
        <f>IF(Source!BI501&lt;=1,H973, 0)</f>
        <v>0</v>
      </c>
      <c r="X973">
        <f>IF(Source!BI501=2,H973, 0)</f>
        <v>0</v>
      </c>
      <c r="Y973">
        <f>IF(Source!BI501=3,H973, 0)</f>
        <v>0</v>
      </c>
      <c r="Z973">
        <f>IF(Source!BI501=4,H973, 0)</f>
        <v>10599.5</v>
      </c>
    </row>
    <row r="974" spans="1:26" ht="13.7" x14ac:dyDescent="0.4">
      <c r="G974" s="62">
        <f>H965+H966+H968+H969+H970+SUM(H972:H973)</f>
        <v>10681.33</v>
      </c>
      <c r="H974" s="62"/>
      <c r="J974" s="62">
        <f>K965+K966+K968+K969+K970+SUM(K972:K973)</f>
        <v>12534.79</v>
      </c>
      <c r="K974" s="62"/>
      <c r="L974" s="49">
        <f>Source!U499</f>
        <v>2.3735999999999997</v>
      </c>
      <c r="O974" s="27">
        <f>G974</f>
        <v>10681.33</v>
      </c>
      <c r="P974" s="27">
        <f>J974</f>
        <v>12534.79</v>
      </c>
      <c r="Q974" s="27">
        <f>L974</f>
        <v>2.3735999999999997</v>
      </c>
      <c r="W974">
        <f>IF(Source!BI499&lt;=1,H965+H966+H968+H969+H970, 0)</f>
        <v>345.42999999999995</v>
      </c>
      <c r="X974">
        <f>IF(Source!BI499=2,H965+H966+H968+H969+H970, 0)</f>
        <v>0</v>
      </c>
      <c r="Y974">
        <f>IF(Source!BI499=3,H965+H966+H968+H969+H970, 0)</f>
        <v>0</v>
      </c>
      <c r="Z974">
        <f>IF(Source!BI499=4,H965+H966+H968+H969+H970, 0)</f>
        <v>0</v>
      </c>
    </row>
    <row r="975" spans="1:26" ht="70" x14ac:dyDescent="0.45">
      <c r="A975" s="52" t="str">
        <f>Source!E502</f>
        <v>87</v>
      </c>
      <c r="B975" s="53" t="s">
        <v>1300</v>
      </c>
      <c r="C975" s="53" t="str">
        <f>Source!G502</f>
        <v>Устройство перегородок высотой до 3 м в общественных зданиях с двусторонней обшивкой гипсокартонными листами или гипсоволокнистыми плитами в два слоя без изоляции</v>
      </c>
      <c r="D975" s="34" t="str">
        <f>Source!H502</f>
        <v>100 м2 перегородок (за вычетом проемов)</v>
      </c>
      <c r="E975" s="10">
        <f>Source!I502</f>
        <v>0.16</v>
      </c>
      <c r="F975" s="35">
        <f>Source!AL502+Source!AM502+Source!AO502</f>
        <v>6398.89</v>
      </c>
      <c r="G975" s="36"/>
      <c r="H975" s="37"/>
      <c r="I975" s="36" t="str">
        <f>Source!BO502</f>
        <v>10-04-011-2</v>
      </c>
      <c r="J975" s="36"/>
      <c r="K975" s="37"/>
      <c r="L975" s="38"/>
      <c r="S975">
        <f>ROUND((Source!FX502/100)*((ROUND(Source!AF502*Source!I502, 2)+ROUND(Source!AE502*Source!I502, 2))), 2)</f>
        <v>489.53</v>
      </c>
      <c r="T975">
        <f>Source!X502</f>
        <v>13890.99</v>
      </c>
      <c r="U975">
        <f>ROUND((Source!FY502/100)*((ROUND(Source!AF502*Source!I502, 2)+ROUND(Source!AE502*Source!I502, 2))), 2)</f>
        <v>246.84</v>
      </c>
      <c r="V975">
        <f>Source!Y502</f>
        <v>7076.54</v>
      </c>
    </row>
    <row r="976" spans="1:26" x14ac:dyDescent="0.4">
      <c r="C976" s="26" t="str">
        <f>"Объем: "&amp;Source!I502&amp;"=(16)/"&amp;"100"</f>
        <v>Объем: 0,16=(16)/100</v>
      </c>
    </row>
    <row r="977" spans="1:26" ht="14" x14ac:dyDescent="0.45">
      <c r="A977" s="52"/>
      <c r="B977" s="53"/>
      <c r="C977" s="53" t="s">
        <v>1255</v>
      </c>
      <c r="D977" s="34"/>
      <c r="E977" s="10"/>
      <c r="F977" s="35">
        <f>Source!AO502</f>
        <v>2491.35</v>
      </c>
      <c r="G977" s="36" t="str">
        <f>Source!DG502</f>
        <v>)*1,15</v>
      </c>
      <c r="H977" s="37">
        <f>ROUND(Source!AF502*Source!I502, 2)</f>
        <v>458.41</v>
      </c>
      <c r="I977" s="36"/>
      <c r="J977" s="36">
        <f>IF(Source!BA502&lt;&gt; 0, Source!BA502, 1)</f>
        <v>28.43</v>
      </c>
      <c r="K977" s="37">
        <f>Source!S502</f>
        <v>13032.55</v>
      </c>
      <c r="L977" s="38"/>
      <c r="R977">
        <f>H977</f>
        <v>458.41</v>
      </c>
    </row>
    <row r="978" spans="1:26" ht="14" x14ac:dyDescent="0.45">
      <c r="A978" s="52"/>
      <c r="B978" s="53"/>
      <c r="C978" s="53" t="s">
        <v>169</v>
      </c>
      <c r="D978" s="34"/>
      <c r="E978" s="10"/>
      <c r="F978" s="35">
        <f>Source!AM502</f>
        <v>242.53</v>
      </c>
      <c r="G978" s="36" t="str">
        <f>Source!DE502</f>
        <v>)*1,25</v>
      </c>
      <c r="H978" s="37">
        <f>ROUND(Source!AD502*Source!I502, 2)</f>
        <v>48.51</v>
      </c>
      <c r="I978" s="36"/>
      <c r="J978" s="36">
        <f>IF(Source!BB502&lt;&gt; 0, Source!BB502, 1)</f>
        <v>9.02</v>
      </c>
      <c r="K978" s="37">
        <f>Source!Q502</f>
        <v>437.52</v>
      </c>
      <c r="L978" s="38"/>
    </row>
    <row r="979" spans="1:26" ht="14" x14ac:dyDescent="0.45">
      <c r="A979" s="52"/>
      <c r="B979" s="53"/>
      <c r="C979" s="53" t="s">
        <v>1264</v>
      </c>
      <c r="D979" s="34"/>
      <c r="E979" s="10"/>
      <c r="F979" s="35">
        <f>Source!AN502</f>
        <v>12.69</v>
      </c>
      <c r="G979" s="36" t="str">
        <f>Source!DF502</f>
        <v>)*1,25</v>
      </c>
      <c r="H979" s="51">
        <f>ROUND(Source!AE502*Source!I502, 2)</f>
        <v>2.54</v>
      </c>
      <c r="I979" s="36"/>
      <c r="J979" s="36">
        <f>IF(Source!BS502&lt;&gt; 0, Source!BS502, 1)</f>
        <v>28.43</v>
      </c>
      <c r="K979" s="51">
        <f>Source!R502</f>
        <v>72.16</v>
      </c>
      <c r="L979" s="38"/>
      <c r="R979">
        <f>H979</f>
        <v>2.54</v>
      </c>
    </row>
    <row r="980" spans="1:26" ht="14" x14ac:dyDescent="0.45">
      <c r="A980" s="52"/>
      <c r="B980" s="53"/>
      <c r="C980" s="53" t="s">
        <v>1256</v>
      </c>
      <c r="D980" s="34"/>
      <c r="E980" s="10"/>
      <c r="F980" s="35">
        <f>Source!AL502</f>
        <v>3665.01</v>
      </c>
      <c r="G980" s="36" t="str">
        <f>Source!DD502</f>
        <v/>
      </c>
      <c r="H980" s="37">
        <f>ROUND(Source!AC502*Source!I502, 2)</f>
        <v>586.4</v>
      </c>
      <c r="I980" s="36"/>
      <c r="J980" s="36">
        <f>IF(Source!BC502&lt;&gt; 0, Source!BC502, 1)</f>
        <v>2.84</v>
      </c>
      <c r="K980" s="37">
        <f>Source!P502</f>
        <v>1665.38</v>
      </c>
      <c r="L980" s="38"/>
    </row>
    <row r="981" spans="1:26" ht="14" x14ac:dyDescent="0.45">
      <c r="A981" s="52"/>
      <c r="B981" s="53"/>
      <c r="C981" s="53" t="s">
        <v>1257</v>
      </c>
      <c r="D981" s="34" t="s">
        <v>1258</v>
      </c>
      <c r="E981" s="10">
        <f>Source!BZ502</f>
        <v>118</v>
      </c>
      <c r="F981" s="58" t="str">
        <f>CONCATENATE(" )", Source!DL502, Source!FT502, "=", Source!FX502)</f>
        <v xml:space="preserve"> )*0,9=106,2</v>
      </c>
      <c r="G981" s="59"/>
      <c r="H981" s="37">
        <f>SUM(S975:S984)</f>
        <v>489.53</v>
      </c>
      <c r="I981" s="39"/>
      <c r="J981" s="33">
        <f>Source!AT502</f>
        <v>106</v>
      </c>
      <c r="K981" s="37">
        <f>SUM(T975:T984)</f>
        <v>13890.99</v>
      </c>
      <c r="L981" s="38"/>
    </row>
    <row r="982" spans="1:26" ht="14" x14ac:dyDescent="0.45">
      <c r="A982" s="52"/>
      <c r="B982" s="53"/>
      <c r="C982" s="53" t="s">
        <v>1259</v>
      </c>
      <c r="D982" s="34" t="s">
        <v>1258</v>
      </c>
      <c r="E982" s="10">
        <f>Source!CA502</f>
        <v>63</v>
      </c>
      <c r="F982" s="58" t="str">
        <f>CONCATENATE(" )", Source!DM502, Source!FU502, "=", Source!FY502)</f>
        <v xml:space="preserve"> )*0,85=53,55</v>
      </c>
      <c r="G982" s="59"/>
      <c r="H982" s="37">
        <f>SUM(U975:U984)</f>
        <v>246.84</v>
      </c>
      <c r="I982" s="39"/>
      <c r="J982" s="33">
        <f>Source!AU502</f>
        <v>54</v>
      </c>
      <c r="K982" s="37">
        <f>SUM(V975:V984)</f>
        <v>7076.54</v>
      </c>
      <c r="L982" s="38"/>
    </row>
    <row r="983" spans="1:26" ht="14" x14ac:dyDescent="0.45">
      <c r="A983" s="52"/>
      <c r="B983" s="53"/>
      <c r="C983" s="53" t="s">
        <v>1260</v>
      </c>
      <c r="D983" s="34" t="s">
        <v>1261</v>
      </c>
      <c r="E983" s="10">
        <f>Source!AQ502</f>
        <v>274.68</v>
      </c>
      <c r="F983" s="35"/>
      <c r="G983" s="36" t="str">
        <f>Source!DI502</f>
        <v>)*1,15</v>
      </c>
      <c r="H983" s="37"/>
      <c r="I983" s="36"/>
      <c r="J983" s="36"/>
      <c r="K983" s="37"/>
      <c r="L983" s="40">
        <f>Source!U502</f>
        <v>50.541119999999999</v>
      </c>
    </row>
    <row r="984" spans="1:26" ht="14" x14ac:dyDescent="0.45">
      <c r="A984" s="54" t="str">
        <f>Source!E503</f>
        <v>87,1</v>
      </c>
      <c r="B984" s="55" t="str">
        <f>Source!F503</f>
        <v>101-2512</v>
      </c>
      <c r="C984" s="55" t="str">
        <f>Source!G503</f>
        <v>Листы гипсокартонные ГКЛВ 12,5 мм</v>
      </c>
      <c r="D984" s="42" t="str">
        <f>Source!H503</f>
        <v>м2</v>
      </c>
      <c r="E984" s="43">
        <f>Source!I503</f>
        <v>67.2</v>
      </c>
      <c r="F984" s="44">
        <f>Source!AL503+Source!AM503+Source!AO503</f>
        <v>20.52</v>
      </c>
      <c r="G984" s="45" t="s">
        <v>3</v>
      </c>
      <c r="H984" s="46">
        <f>ROUND(Source!AC503*Source!I503, 2)+ROUND(Source!AD503*Source!I503, 2)+ROUND(Source!AF503*Source!I503, 2)</f>
        <v>1378.94</v>
      </c>
      <c r="I984" s="47"/>
      <c r="J984" s="47">
        <f>IF(Source!BC503&lt;&gt; 0, Source!BC503, 1)</f>
        <v>4.83</v>
      </c>
      <c r="K984" s="46">
        <f>Source!O503</f>
        <v>6660.3</v>
      </c>
      <c r="L984" s="48"/>
      <c r="S984">
        <f>ROUND((Source!FX503/100)*((ROUND(Source!AF503*Source!I503, 2)+ROUND(Source!AE503*Source!I503, 2))), 2)</f>
        <v>0</v>
      </c>
      <c r="T984">
        <f>Source!X503</f>
        <v>0</v>
      </c>
      <c r="U984">
        <f>ROUND((Source!FY503/100)*((ROUND(Source!AF503*Source!I503, 2)+ROUND(Source!AE503*Source!I503, 2))), 2)</f>
        <v>0</v>
      </c>
      <c r="V984">
        <f>Source!Y503</f>
        <v>0</v>
      </c>
      <c r="W984">
        <f>IF(Source!BI503&lt;=1,H984, 0)</f>
        <v>1378.94</v>
      </c>
      <c r="X984">
        <f>IF(Source!BI503=2,H984, 0)</f>
        <v>0</v>
      </c>
      <c r="Y984">
        <f>IF(Source!BI503=3,H984, 0)</f>
        <v>0</v>
      </c>
      <c r="Z984">
        <f>IF(Source!BI503=4,H984, 0)</f>
        <v>0</v>
      </c>
    </row>
    <row r="985" spans="1:26" ht="13.7" x14ac:dyDescent="0.4">
      <c r="G985" s="62">
        <f>H977+H978+H980+H981+H982+SUM(H984:H984)</f>
        <v>3208.63</v>
      </c>
      <c r="H985" s="62"/>
      <c r="J985" s="62">
        <f>K977+K978+K980+K981+K982+SUM(K984:K984)</f>
        <v>42763.280000000006</v>
      </c>
      <c r="K985" s="62"/>
      <c r="L985" s="49">
        <f>Source!U502</f>
        <v>50.541119999999999</v>
      </c>
      <c r="O985" s="27">
        <f>G985</f>
        <v>3208.63</v>
      </c>
      <c r="P985" s="27">
        <f>J985</f>
        <v>42763.280000000006</v>
      </c>
      <c r="Q985" s="27">
        <f>L985</f>
        <v>50.541119999999999</v>
      </c>
      <c r="W985">
        <f>IF(Source!BI502&lt;=1,H977+H978+H980+H981+H982, 0)</f>
        <v>1829.6899999999998</v>
      </c>
      <c r="X985">
        <f>IF(Source!BI502=2,H977+H978+H980+H981+H982, 0)</f>
        <v>0</v>
      </c>
      <c r="Y985">
        <f>IF(Source!BI502=3,H977+H978+H980+H981+H982, 0)</f>
        <v>0</v>
      </c>
      <c r="Z985">
        <f>IF(Source!BI502=4,H977+H978+H980+H981+H982, 0)</f>
        <v>0</v>
      </c>
    </row>
    <row r="986" spans="1:26" ht="64.349999999999994" x14ac:dyDescent="0.45">
      <c r="A986" s="52" t="str">
        <f>Source!E504</f>
        <v>88</v>
      </c>
      <c r="B986" s="53" t="s">
        <v>1266</v>
      </c>
      <c r="C986" s="53" t="str">
        <f>Source!G504</f>
        <v>Установка блоков в наружных и внутренних дверных проемах в перегородках и деревянных нерубленых стенах, площадь проема до 3 м2</v>
      </c>
      <c r="D986" s="34" t="str">
        <f>Source!H504</f>
        <v>100 м2 проемов</v>
      </c>
      <c r="E986" s="10">
        <f>Source!I504</f>
        <v>0.12</v>
      </c>
      <c r="F986" s="35">
        <f>Source!AL504+Source!AM504+Source!AO504</f>
        <v>25379.25</v>
      </c>
      <c r="G986" s="36"/>
      <c r="H986" s="37"/>
      <c r="I986" s="36" t="str">
        <f>Source!BO504</f>
        <v>10-01-039-3</v>
      </c>
      <c r="J986" s="36"/>
      <c r="K986" s="37"/>
      <c r="L986" s="38"/>
      <c r="S986">
        <f>ROUND((Source!FX504/100)*((ROUND(Source!AF504*Source!I504, 2)+ROUND(Source!AE504*Source!I504, 2))), 2)</f>
        <v>151.18</v>
      </c>
      <c r="T986">
        <f>Source!X504</f>
        <v>4289.95</v>
      </c>
      <c r="U986">
        <f>ROUND((Source!FY504/100)*((ROUND(Source!AF504*Source!I504, 2)+ROUND(Source!AE504*Source!I504, 2))), 2)</f>
        <v>76.23</v>
      </c>
      <c r="V986">
        <f>Source!Y504</f>
        <v>2185.44</v>
      </c>
    </row>
    <row r="987" spans="1:26" x14ac:dyDescent="0.4">
      <c r="C987" s="26" t="str">
        <f>"Объем: "&amp;Source!I504&amp;"=(12)/"&amp;"100"</f>
        <v>Объем: 0,12=(12)/100</v>
      </c>
    </row>
    <row r="988" spans="1:26" ht="14" x14ac:dyDescent="0.45">
      <c r="A988" s="52"/>
      <c r="B988" s="53"/>
      <c r="C988" s="53" t="s">
        <v>1255</v>
      </c>
      <c r="D988" s="34"/>
      <c r="E988" s="10"/>
      <c r="F988" s="35">
        <f>Source!AO504</f>
        <v>1031.55</v>
      </c>
      <c r="G988" s="36" t="str">
        <f>Source!DG504</f>
        <v>)*1,15</v>
      </c>
      <c r="H988" s="37">
        <f>ROUND(Source!AF504*Source!I504, 2)</f>
        <v>142.35</v>
      </c>
      <c r="I988" s="36"/>
      <c r="J988" s="36">
        <f>IF(Source!BA504&lt;&gt; 0, Source!BA504, 1)</f>
        <v>28.43</v>
      </c>
      <c r="K988" s="37">
        <f>Source!S504</f>
        <v>4047.12</v>
      </c>
      <c r="L988" s="38"/>
      <c r="R988">
        <f>H988</f>
        <v>142.35</v>
      </c>
    </row>
    <row r="989" spans="1:26" ht="14" x14ac:dyDescent="0.45">
      <c r="A989" s="52"/>
      <c r="B989" s="53"/>
      <c r="C989" s="53" t="s">
        <v>169</v>
      </c>
      <c r="D989" s="34"/>
      <c r="E989" s="10"/>
      <c r="F989" s="35">
        <f>Source!AM504</f>
        <v>339.96</v>
      </c>
      <c r="G989" s="36" t="str">
        <f>Source!DE504</f>
        <v>)*1,25</v>
      </c>
      <c r="H989" s="37">
        <f>ROUND(Source!AD504*Source!I504, 2)</f>
        <v>50.99</v>
      </c>
      <c r="I989" s="36"/>
      <c r="J989" s="36">
        <f>IF(Source!BB504&lt;&gt; 0, Source!BB504, 1)</f>
        <v>9.77</v>
      </c>
      <c r="K989" s="37">
        <f>Source!Q504</f>
        <v>498.21</v>
      </c>
      <c r="L989" s="38"/>
    </row>
    <row r="990" spans="1:26" ht="14" x14ac:dyDescent="0.45">
      <c r="A990" s="52"/>
      <c r="B990" s="53"/>
      <c r="C990" s="53" t="s">
        <v>1256</v>
      </c>
      <c r="D990" s="34"/>
      <c r="E990" s="10"/>
      <c r="F990" s="35">
        <f>Source!AL504</f>
        <v>24007.74</v>
      </c>
      <c r="G990" s="36" t="str">
        <f>Source!DD504</f>
        <v/>
      </c>
      <c r="H990" s="37">
        <f>ROUND(Source!AC504*Source!I504, 2)</f>
        <v>2880.93</v>
      </c>
      <c r="I990" s="36"/>
      <c r="J990" s="36">
        <f>IF(Source!BC504&lt;&gt; 0, Source!BC504, 1)</f>
        <v>4.6100000000000003</v>
      </c>
      <c r="K990" s="37">
        <f>Source!P504</f>
        <v>13281.08</v>
      </c>
      <c r="L990" s="38"/>
    </row>
    <row r="991" spans="1:26" ht="14" x14ac:dyDescent="0.45">
      <c r="A991" s="52"/>
      <c r="B991" s="53"/>
      <c r="C991" s="53" t="s">
        <v>1257</v>
      </c>
      <c r="D991" s="34" t="s">
        <v>1258</v>
      </c>
      <c r="E991" s="10">
        <f>Source!BZ504</f>
        <v>118</v>
      </c>
      <c r="F991" s="58" t="str">
        <f>CONCATENATE(" )", Source!DL504, Source!FT504, "=", Source!FX504)</f>
        <v xml:space="preserve"> )*0,9=106,2</v>
      </c>
      <c r="G991" s="59"/>
      <c r="H991" s="37">
        <f>SUM(S986:S996)</f>
        <v>151.18</v>
      </c>
      <c r="I991" s="39"/>
      <c r="J991" s="33">
        <f>Source!AT504</f>
        <v>106</v>
      </c>
      <c r="K991" s="37">
        <f>SUM(T986:T996)</f>
        <v>4289.95</v>
      </c>
      <c r="L991" s="38"/>
    </row>
    <row r="992" spans="1:26" ht="14" x14ac:dyDescent="0.45">
      <c r="A992" s="52"/>
      <c r="B992" s="53"/>
      <c r="C992" s="53" t="s">
        <v>1259</v>
      </c>
      <c r="D992" s="34" t="s">
        <v>1258</v>
      </c>
      <c r="E992" s="10">
        <f>Source!CA504</f>
        <v>63</v>
      </c>
      <c r="F992" s="58" t="str">
        <f>CONCATENATE(" )", Source!DM504, Source!FU504, "=", Source!FY504)</f>
        <v xml:space="preserve"> )*0,85=53,55</v>
      </c>
      <c r="G992" s="59"/>
      <c r="H992" s="37">
        <f>SUM(U986:U996)</f>
        <v>76.23</v>
      </c>
      <c r="I992" s="39"/>
      <c r="J992" s="33">
        <f>Source!AU504</f>
        <v>54</v>
      </c>
      <c r="K992" s="37">
        <f>SUM(V986:V996)</f>
        <v>2185.44</v>
      </c>
      <c r="L992" s="38"/>
    </row>
    <row r="993" spans="1:26" ht="14" x14ac:dyDescent="0.45">
      <c r="A993" s="52"/>
      <c r="B993" s="53"/>
      <c r="C993" s="53" t="s">
        <v>1260</v>
      </c>
      <c r="D993" s="34" t="s">
        <v>1261</v>
      </c>
      <c r="E993" s="10">
        <f>Source!AQ504</f>
        <v>115</v>
      </c>
      <c r="F993" s="35"/>
      <c r="G993" s="36" t="str">
        <f>Source!DI504</f>
        <v>)*1,15</v>
      </c>
      <c r="H993" s="37"/>
      <c r="I993" s="36"/>
      <c r="J993" s="36"/>
      <c r="K993" s="37"/>
      <c r="L993" s="40">
        <f>Source!U504</f>
        <v>15.87</v>
      </c>
    </row>
    <row r="994" spans="1:26" ht="27.35" x14ac:dyDescent="0.45">
      <c r="A994" s="52" t="str">
        <f>Source!E505</f>
        <v>88,1</v>
      </c>
      <c r="B994" s="53" t="str">
        <f>Source!F505</f>
        <v>203-0205</v>
      </c>
      <c r="C994" s="53" t="str">
        <f>Source!G505</f>
        <v>Блоки дверные двупольные с полотном глухим ДГ 21-13, площадь 2,63 м2</v>
      </c>
      <c r="D994" s="34" t="str">
        <f>Source!H505</f>
        <v>м2</v>
      </c>
      <c r="E994" s="10">
        <f>Source!I505</f>
        <v>-12</v>
      </c>
      <c r="F994" s="35">
        <f>Source!AL505+Source!AM505+Source!AO505</f>
        <v>207</v>
      </c>
      <c r="G994" s="41" t="s">
        <v>3</v>
      </c>
      <c r="H994" s="37">
        <f>ROUND(Source!AC505*Source!I505, 2)+ROUND(Source!AD505*Source!I505, 2)+ROUND(Source!AF505*Source!I505, 2)</f>
        <v>-2484</v>
      </c>
      <c r="I994" s="36"/>
      <c r="J994" s="36">
        <f>IF(Source!BC505&lt;&gt; 0, Source!BC505, 1)</f>
        <v>4.0199999999999996</v>
      </c>
      <c r="K994" s="37">
        <f>Source!O505</f>
        <v>-9985.68</v>
      </c>
      <c r="L994" s="38"/>
      <c r="S994">
        <f>ROUND((Source!FX505/100)*((ROUND(Source!AF505*Source!I505, 2)+ROUND(Source!AE505*Source!I505, 2))), 2)</f>
        <v>0</v>
      </c>
      <c r="T994">
        <f>Source!X505</f>
        <v>0</v>
      </c>
      <c r="U994">
        <f>ROUND((Source!FY505/100)*((ROUND(Source!AF505*Source!I505, 2)+ROUND(Source!AE505*Source!I505, 2))), 2)</f>
        <v>0</v>
      </c>
      <c r="V994">
        <f>Source!Y505</f>
        <v>0</v>
      </c>
      <c r="W994">
        <f>IF(Source!BI505&lt;=1,H994, 0)</f>
        <v>-2484</v>
      </c>
      <c r="X994">
        <f>IF(Source!BI505=2,H994, 0)</f>
        <v>0</v>
      </c>
      <c r="Y994">
        <f>IF(Source!BI505=3,H994, 0)</f>
        <v>0</v>
      </c>
      <c r="Z994">
        <f>IF(Source!BI505=4,H994, 0)</f>
        <v>0</v>
      </c>
    </row>
    <row r="995" spans="1:26" ht="41" x14ac:dyDescent="0.45">
      <c r="A995" s="52" t="str">
        <f>Source!E506</f>
        <v>88,2</v>
      </c>
      <c r="B995" s="53" t="str">
        <f>Source!F506</f>
        <v>203-0198</v>
      </c>
      <c r="C995" s="53" t="str">
        <f>Source!G506</f>
        <v>Блоки дверные однопольные с полотном глухим ДГ 21-7, площадь 1,39 м2; ДГ 21-8, площадь 1,59 м2</v>
      </c>
      <c r="D995" s="34" t="str">
        <f>Source!H506</f>
        <v>м2</v>
      </c>
      <c r="E995" s="10">
        <f>Source!I506</f>
        <v>12</v>
      </c>
      <c r="F995" s="35">
        <f>Source!AL506+Source!AM506+Source!AO506</f>
        <v>252.61</v>
      </c>
      <c r="G995" s="41" t="s">
        <v>3</v>
      </c>
      <c r="H995" s="37">
        <f>ROUND(Source!AC506*Source!I506, 2)+ROUND(Source!AD506*Source!I506, 2)+ROUND(Source!AF506*Source!I506, 2)</f>
        <v>3031.32</v>
      </c>
      <c r="I995" s="36"/>
      <c r="J995" s="36">
        <f>IF(Source!BC506&lt;&gt; 0, Source!BC506, 1)</f>
        <v>3.73</v>
      </c>
      <c r="K995" s="37">
        <f>Source!O506</f>
        <v>11306.82</v>
      </c>
      <c r="L995" s="38"/>
      <c r="S995">
        <f>ROUND((Source!FX506/100)*((ROUND(Source!AF506*Source!I506, 2)+ROUND(Source!AE506*Source!I506, 2))), 2)</f>
        <v>0</v>
      </c>
      <c r="T995">
        <f>Source!X506</f>
        <v>0</v>
      </c>
      <c r="U995">
        <f>ROUND((Source!FY506/100)*((ROUND(Source!AF506*Source!I506, 2)+ROUND(Source!AE506*Source!I506, 2))), 2)</f>
        <v>0</v>
      </c>
      <c r="V995">
        <f>Source!Y506</f>
        <v>0</v>
      </c>
      <c r="W995">
        <f>IF(Source!BI506&lt;=1,H995, 0)</f>
        <v>3031.32</v>
      </c>
      <c r="X995">
        <f>IF(Source!BI506=2,H995, 0)</f>
        <v>0</v>
      </c>
      <c r="Y995">
        <f>IF(Source!BI506=3,H995, 0)</f>
        <v>0</v>
      </c>
      <c r="Z995">
        <f>IF(Source!BI506=4,H995, 0)</f>
        <v>0</v>
      </c>
    </row>
    <row r="996" spans="1:26" ht="27.35" x14ac:dyDescent="0.45">
      <c r="A996" s="54" t="str">
        <f>Source!E507</f>
        <v>88,3</v>
      </c>
      <c r="B996" s="55" t="str">
        <f>Source!F507</f>
        <v>101-0952</v>
      </c>
      <c r="C996" s="55" t="str">
        <f>Source!G507</f>
        <v>Защелки врезные с ручками и корпусом из алюминиевого сплава</v>
      </c>
      <c r="D996" s="42" t="str">
        <f>Source!H507</f>
        <v>компл.</v>
      </c>
      <c r="E996" s="43">
        <f>Source!I507</f>
        <v>6</v>
      </c>
      <c r="F996" s="44">
        <f>Source!AL507+Source!AM507+Source!AO507</f>
        <v>57.1</v>
      </c>
      <c r="G996" s="45" t="s">
        <v>3</v>
      </c>
      <c r="H996" s="46">
        <f>ROUND(Source!AC507*Source!I507, 2)+ROUND(Source!AD507*Source!I507, 2)+ROUND(Source!AF507*Source!I507, 2)</f>
        <v>342.6</v>
      </c>
      <c r="I996" s="47"/>
      <c r="J996" s="47">
        <f>IF(Source!BC507&lt;&gt; 0, Source!BC507, 1)</f>
        <v>1.29</v>
      </c>
      <c r="K996" s="46">
        <f>Source!O507</f>
        <v>441.95</v>
      </c>
      <c r="L996" s="48"/>
      <c r="S996">
        <f>ROUND((Source!FX507/100)*((ROUND(Source!AF507*Source!I507, 2)+ROUND(Source!AE507*Source!I507, 2))), 2)</f>
        <v>0</v>
      </c>
      <c r="T996">
        <f>Source!X507</f>
        <v>0</v>
      </c>
      <c r="U996">
        <f>ROUND((Source!FY507/100)*((ROUND(Source!AF507*Source!I507, 2)+ROUND(Source!AE507*Source!I507, 2))), 2)</f>
        <v>0</v>
      </c>
      <c r="V996">
        <f>Source!Y507</f>
        <v>0</v>
      </c>
      <c r="W996">
        <f>IF(Source!BI507&lt;=1,H996, 0)</f>
        <v>342.6</v>
      </c>
      <c r="X996">
        <f>IF(Source!BI507=2,H996, 0)</f>
        <v>0</v>
      </c>
      <c r="Y996">
        <f>IF(Source!BI507=3,H996, 0)</f>
        <v>0</v>
      </c>
      <c r="Z996">
        <f>IF(Source!BI507=4,H996, 0)</f>
        <v>0</v>
      </c>
    </row>
    <row r="997" spans="1:26" ht="13.7" x14ac:dyDescent="0.4">
      <c r="G997" s="62">
        <f>H988+H989+H990+H991+H992+SUM(H994:H996)</f>
        <v>4191.6000000000004</v>
      </c>
      <c r="H997" s="62"/>
      <c r="J997" s="62">
        <f>K988+K989+K990+K991+K992+SUM(K994:K996)</f>
        <v>26064.89</v>
      </c>
      <c r="K997" s="62"/>
      <c r="L997" s="49">
        <f>Source!U504</f>
        <v>15.87</v>
      </c>
      <c r="O997" s="27">
        <f>G997</f>
        <v>4191.6000000000004</v>
      </c>
      <c r="P997" s="27">
        <f>J997</f>
        <v>26064.89</v>
      </c>
      <c r="Q997" s="27">
        <f>L997</f>
        <v>15.87</v>
      </c>
      <c r="W997">
        <f>IF(Source!BI504&lt;=1,H988+H989+H990+H991+H992, 0)</f>
        <v>3301.68</v>
      </c>
      <c r="X997">
        <f>IF(Source!BI504=2,H988+H989+H990+H991+H992, 0)</f>
        <v>0</v>
      </c>
      <c r="Y997">
        <f>IF(Source!BI504=3,H988+H989+H990+H991+H992, 0)</f>
        <v>0</v>
      </c>
      <c r="Z997">
        <f>IF(Source!BI504=4,H988+H989+H990+H991+H992, 0)</f>
        <v>0</v>
      </c>
    </row>
    <row r="999" spans="1:26" ht="13.7" x14ac:dyDescent="0.4">
      <c r="A999" s="61" t="str">
        <f>CONCATENATE("Итого по подразделу: ",IF(Source!G509&lt;&gt;"Новый подраздел", Source!G509, ""))</f>
        <v>Итого по подразделу: Сантехнические работы</v>
      </c>
      <c r="B999" s="61"/>
      <c r="C999" s="61"/>
      <c r="D999" s="61"/>
      <c r="E999" s="61"/>
      <c r="F999" s="61"/>
      <c r="G999" s="60">
        <f>SUM(O860:O998)</f>
        <v>103728.55000000002</v>
      </c>
      <c r="H999" s="60"/>
      <c r="I999" s="32"/>
      <c r="J999" s="60">
        <f>SUM(P860:P998)</f>
        <v>276841.08</v>
      </c>
      <c r="K999" s="60"/>
      <c r="L999" s="49">
        <f>SUM(Q860:Q998)</f>
        <v>178.58412999999999</v>
      </c>
    </row>
    <row r="1003" spans="1:26" ht="16.350000000000001" x14ac:dyDescent="0.5">
      <c r="A1003" s="63" t="str">
        <f>CONCATENATE("Подраздел: ",IF(Source!G538&lt;&gt;"Новый подраздел", Source!G538, ""))</f>
        <v>Подраздел: Полы</v>
      </c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</row>
    <row r="1004" spans="1:26" ht="70" x14ac:dyDescent="0.45">
      <c r="A1004" s="52" t="str">
        <f>Source!E542</f>
        <v>89</v>
      </c>
      <c r="B1004" s="53" t="s">
        <v>1294</v>
      </c>
      <c r="C1004" s="53" t="str">
        <f>Source!G542</f>
        <v>Устройство гидроизоляции оклеечной рулонными материалами на мастике Битуминоль, первый слой</v>
      </c>
      <c r="D1004" s="34" t="str">
        <f>Source!H542</f>
        <v>100 м2 изолируемой поверхности</v>
      </c>
      <c r="E1004" s="10">
        <f>Source!I542</f>
        <v>0.15859999999999999</v>
      </c>
      <c r="F1004" s="35">
        <f>Source!AL542+Source!AM542+Source!AO542</f>
        <v>2750.7200000000003</v>
      </c>
      <c r="G1004" s="36"/>
      <c r="H1004" s="37"/>
      <c r="I1004" s="36" t="str">
        <f>Source!BO542</f>
        <v>11-01-004-1</v>
      </c>
      <c r="J1004" s="36"/>
      <c r="K1004" s="37"/>
      <c r="L1004" s="38"/>
      <c r="S1004">
        <f>ROUND((Source!FX542/100)*((ROUND(Source!AF542*Source!I542, 2)+ROUND(Source!AE542*Source!I542, 2))), 2)</f>
        <v>106.23</v>
      </c>
      <c r="T1004">
        <f>Source!X542</f>
        <v>3028.54</v>
      </c>
      <c r="U1004">
        <f>ROUND((Source!FY542/100)*((ROUND(Source!AF542*Source!I542, 2)+ROUND(Source!AE542*Source!I542, 2))), 2)</f>
        <v>61.17</v>
      </c>
      <c r="V1004">
        <f>Source!Y542</f>
        <v>1746.18</v>
      </c>
    </row>
    <row r="1005" spans="1:26" x14ac:dyDescent="0.4">
      <c r="C1005" s="26" t="str">
        <f>"Объем: "&amp;Source!I542&amp;"=(15,86)/"&amp;"100"</f>
        <v>Объем: 0,1586=(15,86)/100</v>
      </c>
    </row>
    <row r="1006" spans="1:26" ht="14" x14ac:dyDescent="0.45">
      <c r="A1006" s="52"/>
      <c r="B1006" s="53"/>
      <c r="C1006" s="53" t="s">
        <v>1255</v>
      </c>
      <c r="D1006" s="34"/>
      <c r="E1006" s="10"/>
      <c r="F1006" s="35">
        <f>Source!AO542</f>
        <v>520.45000000000005</v>
      </c>
      <c r="G1006" s="36" t="str">
        <f>Source!DG542</f>
        <v>)*1,15</v>
      </c>
      <c r="H1006" s="37">
        <f>ROUND(Source!AF542*Source!I542, 2)</f>
        <v>94.92</v>
      </c>
      <c r="I1006" s="36"/>
      <c r="J1006" s="36">
        <f>IF(Source!BA542&lt;&gt; 0, Source!BA542, 1)</f>
        <v>28.43</v>
      </c>
      <c r="K1006" s="37">
        <f>Source!S542</f>
        <v>2698.71</v>
      </c>
      <c r="L1006" s="38"/>
      <c r="R1006">
        <f>H1006</f>
        <v>94.92</v>
      </c>
    </row>
    <row r="1007" spans="1:26" ht="14" x14ac:dyDescent="0.45">
      <c r="A1007" s="52"/>
      <c r="B1007" s="53"/>
      <c r="C1007" s="53" t="s">
        <v>169</v>
      </c>
      <c r="D1007" s="34"/>
      <c r="E1007" s="10"/>
      <c r="F1007" s="35">
        <f>Source!AM542</f>
        <v>321.32</v>
      </c>
      <c r="G1007" s="36" t="str">
        <f>Source!DE542</f>
        <v>)*1,25</v>
      </c>
      <c r="H1007" s="37">
        <f>ROUND(Source!AD542*Source!I542, 2)</f>
        <v>63.7</v>
      </c>
      <c r="I1007" s="36"/>
      <c r="J1007" s="36">
        <f>IF(Source!BB542&lt;&gt; 0, Source!BB542, 1)</f>
        <v>5.28</v>
      </c>
      <c r="K1007" s="37">
        <f>Source!Q542</f>
        <v>336.34</v>
      </c>
      <c r="L1007" s="38"/>
    </row>
    <row r="1008" spans="1:26" ht="14" x14ac:dyDescent="0.45">
      <c r="A1008" s="52"/>
      <c r="B1008" s="53"/>
      <c r="C1008" s="53" t="s">
        <v>1264</v>
      </c>
      <c r="D1008" s="34"/>
      <c r="E1008" s="10"/>
      <c r="F1008" s="35">
        <f>Source!AN542</f>
        <v>5.27</v>
      </c>
      <c r="G1008" s="36" t="str">
        <f>Source!DF542</f>
        <v>)*1,25</v>
      </c>
      <c r="H1008" s="51">
        <f>ROUND(Source!AE542*Source!I542, 2)</f>
        <v>1.04</v>
      </c>
      <c r="I1008" s="36"/>
      <c r="J1008" s="36">
        <f>IF(Source!BS542&lt;&gt; 0, Source!BS542, 1)</f>
        <v>28.43</v>
      </c>
      <c r="K1008" s="51">
        <f>Source!R542</f>
        <v>29.7</v>
      </c>
      <c r="L1008" s="38"/>
      <c r="R1008">
        <f>H1008</f>
        <v>1.04</v>
      </c>
    </row>
    <row r="1009" spans="1:26" ht="14" x14ac:dyDescent="0.45">
      <c r="A1009" s="52"/>
      <c r="B1009" s="53"/>
      <c r="C1009" s="53" t="s">
        <v>1256</v>
      </c>
      <c r="D1009" s="34"/>
      <c r="E1009" s="10"/>
      <c r="F1009" s="35">
        <f>Source!AL542</f>
        <v>1908.95</v>
      </c>
      <c r="G1009" s="36" t="str">
        <f>Source!DD542</f>
        <v/>
      </c>
      <c r="H1009" s="37">
        <f>ROUND(Source!AC542*Source!I542, 2)</f>
        <v>302.76</v>
      </c>
      <c r="I1009" s="36"/>
      <c r="J1009" s="36">
        <f>IF(Source!BC542&lt;&gt; 0, Source!BC542, 1)</f>
        <v>10.16</v>
      </c>
      <c r="K1009" s="37">
        <f>Source!P542</f>
        <v>3076.04</v>
      </c>
      <c r="L1009" s="38"/>
    </row>
    <row r="1010" spans="1:26" ht="14" x14ac:dyDescent="0.45">
      <c r="A1010" s="52"/>
      <c r="B1010" s="53"/>
      <c r="C1010" s="53" t="s">
        <v>1257</v>
      </c>
      <c r="D1010" s="34" t="s">
        <v>1258</v>
      </c>
      <c r="E1010" s="10">
        <f>Source!BZ542</f>
        <v>123</v>
      </c>
      <c r="F1010" s="58" t="str">
        <f>CONCATENATE(" )", Source!DL542, Source!FT542, "=", Source!FX542)</f>
        <v xml:space="preserve"> )*0,9=110,7</v>
      </c>
      <c r="G1010" s="59"/>
      <c r="H1010" s="37">
        <f>SUM(S1004:S1014)</f>
        <v>106.23</v>
      </c>
      <c r="I1010" s="39"/>
      <c r="J1010" s="33">
        <f>Source!AT542</f>
        <v>111</v>
      </c>
      <c r="K1010" s="37">
        <f>SUM(T1004:T1014)</f>
        <v>3028.54</v>
      </c>
      <c r="L1010" s="38"/>
    </row>
    <row r="1011" spans="1:26" ht="14" x14ac:dyDescent="0.45">
      <c r="A1011" s="52"/>
      <c r="B1011" s="53"/>
      <c r="C1011" s="53" t="s">
        <v>1259</v>
      </c>
      <c r="D1011" s="34" t="s">
        <v>1258</v>
      </c>
      <c r="E1011" s="10">
        <f>Source!CA542</f>
        <v>75</v>
      </c>
      <c r="F1011" s="58" t="str">
        <f>CONCATENATE(" )", Source!DM542, Source!FU542, "=", Source!FY542)</f>
        <v xml:space="preserve"> )*0,85=63,75</v>
      </c>
      <c r="G1011" s="59"/>
      <c r="H1011" s="37">
        <f>SUM(U1004:U1014)</f>
        <v>61.17</v>
      </c>
      <c r="I1011" s="39"/>
      <c r="J1011" s="33">
        <f>Source!AU542</f>
        <v>64</v>
      </c>
      <c r="K1011" s="37">
        <f>SUM(V1004:V1014)</f>
        <v>1746.18</v>
      </c>
      <c r="L1011" s="38"/>
    </row>
    <row r="1012" spans="1:26" ht="14" x14ac:dyDescent="0.45">
      <c r="A1012" s="52"/>
      <c r="B1012" s="53"/>
      <c r="C1012" s="53" t="s">
        <v>1260</v>
      </c>
      <c r="D1012" s="34" t="s">
        <v>1261</v>
      </c>
      <c r="E1012" s="10">
        <f>Source!AQ542</f>
        <v>46.18</v>
      </c>
      <c r="F1012" s="35"/>
      <c r="G1012" s="36" t="str">
        <f>Source!DI542</f>
        <v>)*1,15</v>
      </c>
      <c r="H1012" s="37"/>
      <c r="I1012" s="36"/>
      <c r="J1012" s="36"/>
      <c r="K1012" s="37"/>
      <c r="L1012" s="40">
        <f>Source!U542</f>
        <v>8.4227701999999987</v>
      </c>
    </row>
    <row r="1013" spans="1:26" ht="27.35" x14ac:dyDescent="0.45">
      <c r="A1013" s="52" t="str">
        <f>Source!E543</f>
        <v>89,1</v>
      </c>
      <c r="B1013" s="53" t="str">
        <f>Source!F543</f>
        <v>101-1742</v>
      </c>
      <c r="C1013" s="53" t="str">
        <f>Source!G543</f>
        <v>Толь с крупнозернистой посыпкой гидроизоляционный марки ТГ-350</v>
      </c>
      <c r="D1013" s="34" t="str">
        <f>Source!H543</f>
        <v>м2</v>
      </c>
      <c r="E1013" s="10">
        <f>Source!I543</f>
        <v>-18.397600000000001</v>
      </c>
      <c r="F1013" s="35">
        <f>Source!AL543+Source!AM543+Source!AO543</f>
        <v>5.71</v>
      </c>
      <c r="G1013" s="41" t="s">
        <v>3</v>
      </c>
      <c r="H1013" s="37">
        <f>ROUND(Source!AC543*Source!I543, 2)+ROUND(Source!AD543*Source!I543, 2)+ROUND(Source!AF543*Source!I543, 2)</f>
        <v>-105.05</v>
      </c>
      <c r="I1013" s="36"/>
      <c r="J1013" s="36">
        <f>IF(Source!BC543&lt;&gt; 0, Source!BC543, 1)</f>
        <v>5.22</v>
      </c>
      <c r="K1013" s="37">
        <f>Source!O543</f>
        <v>-548.36</v>
      </c>
      <c r="L1013" s="38"/>
      <c r="S1013">
        <f>ROUND((Source!FX543/100)*((ROUND(Source!AF543*Source!I543, 2)+ROUND(Source!AE543*Source!I543, 2))), 2)</f>
        <v>0</v>
      </c>
      <c r="T1013">
        <f>Source!X543</f>
        <v>0</v>
      </c>
      <c r="U1013">
        <f>ROUND((Source!FY543/100)*((ROUND(Source!AF543*Source!I543, 2)+ROUND(Source!AE543*Source!I543, 2))), 2)</f>
        <v>0</v>
      </c>
      <c r="V1013">
        <f>Source!Y543</f>
        <v>0</v>
      </c>
      <c r="W1013">
        <f>IF(Source!BI543&lt;=1,H1013, 0)</f>
        <v>-105.05</v>
      </c>
      <c r="X1013">
        <f>IF(Source!BI543=2,H1013, 0)</f>
        <v>0</v>
      </c>
      <c r="Y1013">
        <f>IF(Source!BI543=3,H1013, 0)</f>
        <v>0</v>
      </c>
      <c r="Z1013">
        <f>IF(Source!BI543=4,H1013, 0)</f>
        <v>0</v>
      </c>
    </row>
    <row r="1014" spans="1:26" ht="14" x14ac:dyDescent="0.45">
      <c r="A1014" s="54" t="str">
        <f>Source!E544</f>
        <v>89,2</v>
      </c>
      <c r="B1014" s="55" t="str">
        <f>Source!F544</f>
        <v>101-4701</v>
      </c>
      <c r="C1014" s="55" t="str">
        <f>Source!G544</f>
        <v>Техноэласт ТКП</v>
      </c>
      <c r="D1014" s="42" t="str">
        <f>Source!H544</f>
        <v>м2</v>
      </c>
      <c r="E1014" s="43">
        <f>Source!I544</f>
        <v>18.397600000000001</v>
      </c>
      <c r="F1014" s="44">
        <f>Source!AL544+Source!AM544+Source!AO544</f>
        <v>28.09</v>
      </c>
      <c r="G1014" s="45" t="s">
        <v>3</v>
      </c>
      <c r="H1014" s="46">
        <f>ROUND(Source!AC544*Source!I544, 2)+ROUND(Source!AD544*Source!I544, 2)+ROUND(Source!AF544*Source!I544, 2)</f>
        <v>516.79</v>
      </c>
      <c r="I1014" s="47"/>
      <c r="J1014" s="47">
        <f>IF(Source!BC544&lt;&gt; 0, Source!BC544, 1)</f>
        <v>6.28</v>
      </c>
      <c r="K1014" s="46">
        <f>Source!O544</f>
        <v>3245.43</v>
      </c>
      <c r="L1014" s="48"/>
      <c r="S1014">
        <f>ROUND((Source!FX544/100)*((ROUND(Source!AF544*Source!I544, 2)+ROUND(Source!AE544*Source!I544, 2))), 2)</f>
        <v>0</v>
      </c>
      <c r="T1014">
        <f>Source!X544</f>
        <v>0</v>
      </c>
      <c r="U1014">
        <f>ROUND((Source!FY544/100)*((ROUND(Source!AF544*Source!I544, 2)+ROUND(Source!AE544*Source!I544, 2))), 2)</f>
        <v>0</v>
      </c>
      <c r="V1014">
        <f>Source!Y544</f>
        <v>0</v>
      </c>
      <c r="W1014">
        <f>IF(Source!BI544&lt;=1,H1014, 0)</f>
        <v>516.79</v>
      </c>
      <c r="X1014">
        <f>IF(Source!BI544=2,H1014, 0)</f>
        <v>0</v>
      </c>
      <c r="Y1014">
        <f>IF(Source!BI544=3,H1014, 0)</f>
        <v>0</v>
      </c>
      <c r="Z1014">
        <f>IF(Source!BI544=4,H1014, 0)</f>
        <v>0</v>
      </c>
    </row>
    <row r="1015" spans="1:26" ht="13.7" x14ac:dyDescent="0.4">
      <c r="G1015" s="62">
        <f>H1006+H1007+H1009+H1010+H1011+SUM(H1013:H1014)</f>
        <v>1040.52</v>
      </c>
      <c r="H1015" s="62"/>
      <c r="J1015" s="62">
        <f>K1006+K1007+K1009+K1010+K1011+SUM(K1013:K1014)</f>
        <v>13582.880000000001</v>
      </c>
      <c r="K1015" s="62"/>
      <c r="L1015" s="49">
        <f>Source!U542</f>
        <v>8.4227701999999987</v>
      </c>
      <c r="O1015" s="27">
        <f>G1015</f>
        <v>1040.52</v>
      </c>
      <c r="P1015" s="27">
        <f>J1015</f>
        <v>13582.880000000001</v>
      </c>
      <c r="Q1015" s="27">
        <f>L1015</f>
        <v>8.4227701999999987</v>
      </c>
      <c r="W1015">
        <f>IF(Source!BI542&lt;=1,H1006+H1007+H1009+H1010+H1011, 0)</f>
        <v>628.78</v>
      </c>
      <c r="X1015">
        <f>IF(Source!BI542=2,H1006+H1007+H1009+H1010+H1011, 0)</f>
        <v>0</v>
      </c>
      <c r="Y1015">
        <f>IF(Source!BI542=3,H1006+H1007+H1009+H1010+H1011, 0)</f>
        <v>0</v>
      </c>
      <c r="Z1015">
        <f>IF(Source!BI542=4,H1006+H1007+H1009+H1010+H1011, 0)</f>
        <v>0</v>
      </c>
    </row>
    <row r="1016" spans="1:26" ht="70" x14ac:dyDescent="0.45">
      <c r="A1016" s="52" t="str">
        <f>Source!E545</f>
        <v>90</v>
      </c>
      <c r="B1016" s="53" t="s">
        <v>1295</v>
      </c>
      <c r="C1016" s="53" t="str">
        <f>Source!G545</f>
        <v>Устройство гидроизоляции оклеечной рулонными материалами на мастике Битуминоль, последующий слой</v>
      </c>
      <c r="D1016" s="34" t="str">
        <f>Source!H545</f>
        <v>100 м2 изолируемой поверхности</v>
      </c>
      <c r="E1016" s="10">
        <f>Source!I545</f>
        <v>0.15859999999999999</v>
      </c>
      <c r="F1016" s="35">
        <f>Source!AL545+Source!AM545+Source!AO545</f>
        <v>1776.57</v>
      </c>
      <c r="G1016" s="36"/>
      <c r="H1016" s="37"/>
      <c r="I1016" s="36" t="str">
        <f>Source!BO545</f>
        <v>11-01-004-2</v>
      </c>
      <c r="J1016" s="36"/>
      <c r="K1016" s="37"/>
      <c r="L1016" s="38"/>
      <c r="S1016">
        <f>ROUND((Source!FX545/100)*((ROUND(Source!AF545*Source!I545, 2)+ROUND(Source!AE545*Source!I545, 2))), 2)</f>
        <v>64.08</v>
      </c>
      <c r="T1016">
        <f>Source!X545</f>
        <v>1826.65</v>
      </c>
      <c r="U1016">
        <f>ROUND((Source!FY545/100)*((ROUND(Source!AF545*Source!I545, 2)+ROUND(Source!AE545*Source!I545, 2))), 2)</f>
        <v>36.9</v>
      </c>
      <c r="V1016">
        <f>Source!Y545</f>
        <v>1053.2</v>
      </c>
    </row>
    <row r="1017" spans="1:26" ht="14" x14ac:dyDescent="0.45">
      <c r="A1017" s="52"/>
      <c r="B1017" s="53"/>
      <c r="C1017" s="53" t="s">
        <v>1255</v>
      </c>
      <c r="D1017" s="34"/>
      <c r="E1017" s="10"/>
      <c r="F1017" s="35">
        <f>Source!AO545</f>
        <v>313.98</v>
      </c>
      <c r="G1017" s="36" t="str">
        <f>Source!DG545</f>
        <v>)*1,15</v>
      </c>
      <c r="H1017" s="37">
        <f>ROUND(Source!AF545*Source!I545, 2)</f>
        <v>57.27</v>
      </c>
      <c r="I1017" s="36"/>
      <c r="J1017" s="36">
        <f>IF(Source!BA545&lt;&gt; 0, Source!BA545, 1)</f>
        <v>28.43</v>
      </c>
      <c r="K1017" s="37">
        <f>Source!S545</f>
        <v>1628.1</v>
      </c>
      <c r="L1017" s="38"/>
      <c r="R1017">
        <f>H1017</f>
        <v>57.27</v>
      </c>
    </row>
    <row r="1018" spans="1:26" ht="14" x14ac:dyDescent="0.45">
      <c r="A1018" s="52"/>
      <c r="B1018" s="53"/>
      <c r="C1018" s="53" t="s">
        <v>169</v>
      </c>
      <c r="D1018" s="34"/>
      <c r="E1018" s="10"/>
      <c r="F1018" s="35">
        <f>Source!AM545</f>
        <v>158.51</v>
      </c>
      <c r="G1018" s="36" t="str">
        <f>Source!DE545</f>
        <v>)*1,25</v>
      </c>
      <c r="H1018" s="37">
        <f>ROUND(Source!AD545*Source!I545, 2)</f>
        <v>31.42</v>
      </c>
      <c r="I1018" s="36"/>
      <c r="J1018" s="36">
        <f>IF(Source!BB545&lt;&gt; 0, Source!BB545, 1)</f>
        <v>5.49</v>
      </c>
      <c r="K1018" s="37">
        <f>Source!Q545</f>
        <v>172.52</v>
      </c>
      <c r="L1018" s="38"/>
    </row>
    <row r="1019" spans="1:26" ht="14" x14ac:dyDescent="0.45">
      <c r="A1019" s="52"/>
      <c r="B1019" s="53"/>
      <c r="C1019" s="53" t="s">
        <v>1264</v>
      </c>
      <c r="D1019" s="34"/>
      <c r="E1019" s="10"/>
      <c r="F1019" s="35">
        <f>Source!AN545</f>
        <v>3.11</v>
      </c>
      <c r="G1019" s="36" t="str">
        <f>Source!DF545</f>
        <v>)*1,25</v>
      </c>
      <c r="H1019" s="51">
        <f>ROUND(Source!AE545*Source!I545, 2)</f>
        <v>0.62</v>
      </c>
      <c r="I1019" s="36"/>
      <c r="J1019" s="36">
        <f>IF(Source!BS545&lt;&gt; 0, Source!BS545, 1)</f>
        <v>28.43</v>
      </c>
      <c r="K1019" s="51">
        <f>Source!R545</f>
        <v>17.53</v>
      </c>
      <c r="L1019" s="38"/>
      <c r="R1019">
        <f>H1019</f>
        <v>0.62</v>
      </c>
    </row>
    <row r="1020" spans="1:26" ht="14" x14ac:dyDescent="0.45">
      <c r="A1020" s="52"/>
      <c r="B1020" s="53"/>
      <c r="C1020" s="53" t="s">
        <v>1256</v>
      </c>
      <c r="D1020" s="34"/>
      <c r="E1020" s="10"/>
      <c r="F1020" s="35">
        <f>Source!AL545</f>
        <v>1304.08</v>
      </c>
      <c r="G1020" s="36" t="str">
        <f>Source!DD545</f>
        <v/>
      </c>
      <c r="H1020" s="37">
        <f>ROUND(Source!AC545*Source!I545, 2)</f>
        <v>206.83</v>
      </c>
      <c r="I1020" s="36"/>
      <c r="J1020" s="36">
        <f>IF(Source!BC545&lt;&gt; 0, Source!BC545, 1)</f>
        <v>8.84</v>
      </c>
      <c r="K1020" s="37">
        <f>Source!P545</f>
        <v>1828.35</v>
      </c>
      <c r="L1020" s="38"/>
    </row>
    <row r="1021" spans="1:26" ht="14" x14ac:dyDescent="0.45">
      <c r="A1021" s="52"/>
      <c r="B1021" s="53"/>
      <c r="C1021" s="53" t="s">
        <v>1257</v>
      </c>
      <c r="D1021" s="34" t="s">
        <v>1258</v>
      </c>
      <c r="E1021" s="10">
        <f>Source!BZ545</f>
        <v>123</v>
      </c>
      <c r="F1021" s="58" t="str">
        <f>CONCATENATE(" )", Source!DL545, Source!FT545, "=", Source!FX545)</f>
        <v xml:space="preserve"> )*0,9=110,7</v>
      </c>
      <c r="G1021" s="59"/>
      <c r="H1021" s="37">
        <f>SUM(S1016:S1025)</f>
        <v>64.08</v>
      </c>
      <c r="I1021" s="39"/>
      <c r="J1021" s="33">
        <f>Source!AT545</f>
        <v>111</v>
      </c>
      <c r="K1021" s="37">
        <f>SUM(T1016:T1025)</f>
        <v>1826.65</v>
      </c>
      <c r="L1021" s="38"/>
    </row>
    <row r="1022" spans="1:26" ht="14" x14ac:dyDescent="0.45">
      <c r="A1022" s="52"/>
      <c r="B1022" s="53"/>
      <c r="C1022" s="53" t="s">
        <v>1259</v>
      </c>
      <c r="D1022" s="34" t="s">
        <v>1258</v>
      </c>
      <c r="E1022" s="10">
        <f>Source!CA545</f>
        <v>75</v>
      </c>
      <c r="F1022" s="58" t="str">
        <f>CONCATENATE(" )", Source!DM545, Source!FU545, "=", Source!FY545)</f>
        <v xml:space="preserve"> )*0,85=63,75</v>
      </c>
      <c r="G1022" s="59"/>
      <c r="H1022" s="37">
        <f>SUM(U1016:U1025)</f>
        <v>36.9</v>
      </c>
      <c r="I1022" s="39"/>
      <c r="J1022" s="33">
        <f>Source!AU545</f>
        <v>64</v>
      </c>
      <c r="K1022" s="37">
        <f>SUM(V1016:V1025)</f>
        <v>1053.2</v>
      </c>
      <c r="L1022" s="38"/>
    </row>
    <row r="1023" spans="1:26" ht="14" x14ac:dyDescent="0.45">
      <c r="A1023" s="52"/>
      <c r="B1023" s="53"/>
      <c r="C1023" s="53" t="s">
        <v>1260</v>
      </c>
      <c r="D1023" s="34" t="s">
        <v>1261</v>
      </c>
      <c r="E1023" s="10">
        <f>Source!AQ545</f>
        <v>27.86</v>
      </c>
      <c r="F1023" s="35"/>
      <c r="G1023" s="36" t="str">
        <f>Source!DI545</f>
        <v>)*1,15</v>
      </c>
      <c r="H1023" s="37"/>
      <c r="I1023" s="36"/>
      <c r="J1023" s="36"/>
      <c r="K1023" s="37"/>
      <c r="L1023" s="40">
        <f>Source!U545</f>
        <v>5.0813853999999985</v>
      </c>
    </row>
    <row r="1024" spans="1:26" ht="27.35" x14ac:dyDescent="0.45">
      <c r="A1024" s="52" t="str">
        <f>Source!E546</f>
        <v>90,1</v>
      </c>
      <c r="B1024" s="53" t="str">
        <f>Source!F546</f>
        <v>101-1742</v>
      </c>
      <c r="C1024" s="53" t="str">
        <f>Source!G546</f>
        <v>Толь с крупнозернистой посыпкой гидроизоляционный марки ТГ-350</v>
      </c>
      <c r="D1024" s="34" t="str">
        <f>Source!H546</f>
        <v>м2</v>
      </c>
      <c r="E1024" s="10">
        <f>Source!I546</f>
        <v>-18.397600000000001</v>
      </c>
      <c r="F1024" s="35">
        <f>Source!AL546+Source!AM546+Source!AO546</f>
        <v>5.71</v>
      </c>
      <c r="G1024" s="41" t="s">
        <v>3</v>
      </c>
      <c r="H1024" s="37">
        <f>ROUND(Source!AC546*Source!I546, 2)+ROUND(Source!AD546*Source!I546, 2)+ROUND(Source!AF546*Source!I546, 2)</f>
        <v>-105.05</v>
      </c>
      <c r="I1024" s="36"/>
      <c r="J1024" s="36">
        <f>IF(Source!BC546&lt;&gt; 0, Source!BC546, 1)</f>
        <v>5.22</v>
      </c>
      <c r="K1024" s="37">
        <f>Source!O546</f>
        <v>-548.36</v>
      </c>
      <c r="L1024" s="38"/>
      <c r="S1024">
        <f>ROUND((Source!FX546/100)*((ROUND(Source!AF546*Source!I546, 2)+ROUND(Source!AE546*Source!I546, 2))), 2)</f>
        <v>0</v>
      </c>
      <c r="T1024">
        <f>Source!X546</f>
        <v>0</v>
      </c>
      <c r="U1024">
        <f>ROUND((Source!FY546/100)*((ROUND(Source!AF546*Source!I546, 2)+ROUND(Source!AE546*Source!I546, 2))), 2)</f>
        <v>0</v>
      </c>
      <c r="V1024">
        <f>Source!Y546</f>
        <v>0</v>
      </c>
      <c r="W1024">
        <f>IF(Source!BI546&lt;=1,H1024, 0)</f>
        <v>-105.05</v>
      </c>
      <c r="X1024">
        <f>IF(Source!BI546=2,H1024, 0)</f>
        <v>0</v>
      </c>
      <c r="Y1024">
        <f>IF(Source!BI546=3,H1024, 0)</f>
        <v>0</v>
      </c>
      <c r="Z1024">
        <f>IF(Source!BI546=4,H1024, 0)</f>
        <v>0</v>
      </c>
    </row>
    <row r="1025" spans="1:26" ht="14" x14ac:dyDescent="0.45">
      <c r="A1025" s="54" t="str">
        <f>Source!E547</f>
        <v>90,2</v>
      </c>
      <c r="B1025" s="55" t="str">
        <f>Source!F547</f>
        <v>101-4702</v>
      </c>
      <c r="C1025" s="55" t="str">
        <f>Source!G547</f>
        <v>Техноэласт ЭПП</v>
      </c>
      <c r="D1025" s="42" t="str">
        <f>Source!H547</f>
        <v>м2</v>
      </c>
      <c r="E1025" s="43">
        <f>Source!I547</f>
        <v>18.397600000000001</v>
      </c>
      <c r="F1025" s="44">
        <f>Source!AL547+Source!AM547+Source!AO547</f>
        <v>25.98</v>
      </c>
      <c r="G1025" s="45" t="s">
        <v>3</v>
      </c>
      <c r="H1025" s="46">
        <f>ROUND(Source!AC547*Source!I547, 2)+ROUND(Source!AD547*Source!I547, 2)+ROUND(Source!AF547*Source!I547, 2)</f>
        <v>477.97</v>
      </c>
      <c r="I1025" s="47"/>
      <c r="J1025" s="47">
        <f>IF(Source!BC547&lt;&gt; 0, Source!BC547, 1)</f>
        <v>6.74</v>
      </c>
      <c r="K1025" s="46">
        <f>Source!O547</f>
        <v>3221.52</v>
      </c>
      <c r="L1025" s="48"/>
      <c r="S1025">
        <f>ROUND((Source!FX547/100)*((ROUND(Source!AF547*Source!I547, 2)+ROUND(Source!AE547*Source!I547, 2))), 2)</f>
        <v>0</v>
      </c>
      <c r="T1025">
        <f>Source!X547</f>
        <v>0</v>
      </c>
      <c r="U1025">
        <f>ROUND((Source!FY547/100)*((ROUND(Source!AF547*Source!I547, 2)+ROUND(Source!AE547*Source!I547, 2))), 2)</f>
        <v>0</v>
      </c>
      <c r="V1025">
        <f>Source!Y547</f>
        <v>0</v>
      </c>
      <c r="W1025">
        <f>IF(Source!BI547&lt;=1,H1025, 0)</f>
        <v>477.97</v>
      </c>
      <c r="X1025">
        <f>IF(Source!BI547=2,H1025, 0)</f>
        <v>0</v>
      </c>
      <c r="Y1025">
        <f>IF(Source!BI547=3,H1025, 0)</f>
        <v>0</v>
      </c>
      <c r="Z1025">
        <f>IF(Source!BI547=4,H1025, 0)</f>
        <v>0</v>
      </c>
    </row>
    <row r="1026" spans="1:26" ht="13.7" x14ac:dyDescent="0.4">
      <c r="G1026" s="62">
        <f>H1017+H1018+H1020+H1021+H1022+SUM(H1024:H1025)</f>
        <v>769.42</v>
      </c>
      <c r="H1026" s="62"/>
      <c r="J1026" s="62">
        <f>K1017+K1018+K1020+K1021+K1022+SUM(K1024:K1025)</f>
        <v>9181.98</v>
      </c>
      <c r="K1026" s="62"/>
      <c r="L1026" s="49">
        <f>Source!U545</f>
        <v>5.0813853999999985</v>
      </c>
      <c r="O1026" s="27">
        <f>G1026</f>
        <v>769.42</v>
      </c>
      <c r="P1026" s="27">
        <f>J1026</f>
        <v>9181.98</v>
      </c>
      <c r="Q1026" s="27">
        <f>L1026</f>
        <v>5.0813853999999985</v>
      </c>
      <c r="W1026">
        <f>IF(Source!BI545&lt;=1,H1017+H1018+H1020+H1021+H1022, 0)</f>
        <v>396.49999999999994</v>
      </c>
      <c r="X1026">
        <f>IF(Source!BI545=2,H1017+H1018+H1020+H1021+H1022, 0)</f>
        <v>0</v>
      </c>
      <c r="Y1026">
        <f>IF(Source!BI545=3,H1017+H1018+H1020+H1021+H1022, 0)</f>
        <v>0</v>
      </c>
      <c r="Z1026">
        <f>IF(Source!BI545=4,H1017+H1018+H1020+H1021+H1022, 0)</f>
        <v>0</v>
      </c>
    </row>
    <row r="1027" spans="1:26" ht="64.349999999999994" x14ac:dyDescent="0.45">
      <c r="A1027" s="52" t="str">
        <f>Source!E548</f>
        <v>91</v>
      </c>
      <c r="B1027" s="53" t="s">
        <v>1296</v>
      </c>
      <c r="C1027" s="53" t="str">
        <f>Source!G548</f>
        <v>Устройство стяжек цементных толщиной 20 мм</v>
      </c>
      <c r="D1027" s="34" t="str">
        <f>Source!H548</f>
        <v>100 м2 стяжки</v>
      </c>
      <c r="E1027" s="10">
        <f>Source!I548</f>
        <v>0.15859999999999999</v>
      </c>
      <c r="F1027" s="35">
        <f>Source!AL548+Source!AM548+Source!AO548</f>
        <v>1485.02</v>
      </c>
      <c r="G1027" s="36"/>
      <c r="H1027" s="37"/>
      <c r="I1027" s="36" t="str">
        <f>Source!BO548</f>
        <v>11-01-011-1</v>
      </c>
      <c r="J1027" s="36"/>
      <c r="K1027" s="37"/>
      <c r="L1027" s="38"/>
      <c r="S1027">
        <f>ROUND((Source!FX548/100)*((ROUND(Source!AF548*Source!I548, 2)+ROUND(Source!AE548*Source!I548, 2))), 2)</f>
        <v>67.11</v>
      </c>
      <c r="T1027">
        <f>Source!X548</f>
        <v>1912.93</v>
      </c>
      <c r="U1027">
        <f>ROUND((Source!FY548/100)*((ROUND(Source!AF548*Source!I548, 2)+ROUND(Source!AE548*Source!I548, 2))), 2)</f>
        <v>38.65</v>
      </c>
      <c r="V1027">
        <f>Source!Y548</f>
        <v>1102.95</v>
      </c>
    </row>
    <row r="1028" spans="1:26" ht="14" x14ac:dyDescent="0.45">
      <c r="A1028" s="52"/>
      <c r="B1028" s="53"/>
      <c r="C1028" s="53" t="s">
        <v>1255</v>
      </c>
      <c r="D1028" s="34"/>
      <c r="E1028" s="10"/>
      <c r="F1028" s="35">
        <f>Source!AO548</f>
        <v>313.70999999999998</v>
      </c>
      <c r="G1028" s="36" t="str">
        <f>Source!DG548</f>
        <v>)*1,15</v>
      </c>
      <c r="H1028" s="37">
        <f>ROUND(Source!AF548*Source!I548, 2)</f>
        <v>57.22</v>
      </c>
      <c r="I1028" s="36"/>
      <c r="J1028" s="36">
        <f>IF(Source!BA548&lt;&gt; 0, Source!BA548, 1)</f>
        <v>28.43</v>
      </c>
      <c r="K1028" s="37">
        <f>Source!S548</f>
        <v>1626.7</v>
      </c>
      <c r="L1028" s="38"/>
      <c r="R1028">
        <f>H1028</f>
        <v>57.22</v>
      </c>
    </row>
    <row r="1029" spans="1:26" ht="14" x14ac:dyDescent="0.45">
      <c r="A1029" s="52"/>
      <c r="B1029" s="53"/>
      <c r="C1029" s="53" t="s">
        <v>169</v>
      </c>
      <c r="D1029" s="34"/>
      <c r="E1029" s="10"/>
      <c r="F1029" s="35">
        <f>Source!AM548</f>
        <v>44.24</v>
      </c>
      <c r="G1029" s="36" t="str">
        <f>Source!DE548</f>
        <v>)*1,25</v>
      </c>
      <c r="H1029" s="37">
        <f>ROUND(Source!AD548*Source!I548, 2)</f>
        <v>8.77</v>
      </c>
      <c r="I1029" s="36"/>
      <c r="J1029" s="36">
        <f>IF(Source!BB548&lt;&gt; 0, Source!BB548, 1)</f>
        <v>12.29</v>
      </c>
      <c r="K1029" s="37">
        <f>Source!Q548</f>
        <v>107.79</v>
      </c>
      <c r="L1029" s="38"/>
    </row>
    <row r="1030" spans="1:26" ht="14" x14ac:dyDescent="0.45">
      <c r="A1030" s="52"/>
      <c r="B1030" s="53"/>
      <c r="C1030" s="53" t="s">
        <v>1264</v>
      </c>
      <c r="D1030" s="34"/>
      <c r="E1030" s="10"/>
      <c r="F1030" s="35">
        <f>Source!AN548</f>
        <v>17.149999999999999</v>
      </c>
      <c r="G1030" s="36" t="str">
        <f>Source!DF548</f>
        <v>)*1,25</v>
      </c>
      <c r="H1030" s="51">
        <f>ROUND(Source!AE548*Source!I548, 2)</f>
        <v>3.4</v>
      </c>
      <c r="I1030" s="36"/>
      <c r="J1030" s="36">
        <f>IF(Source!BS548&lt;&gt; 0, Source!BS548, 1)</f>
        <v>28.43</v>
      </c>
      <c r="K1030" s="51">
        <f>Source!R548</f>
        <v>96.66</v>
      </c>
      <c r="L1030" s="38"/>
      <c r="R1030">
        <f>H1030</f>
        <v>3.4</v>
      </c>
    </row>
    <row r="1031" spans="1:26" ht="14" x14ac:dyDescent="0.45">
      <c r="A1031" s="52"/>
      <c r="B1031" s="53"/>
      <c r="C1031" s="53" t="s">
        <v>1256</v>
      </c>
      <c r="D1031" s="34"/>
      <c r="E1031" s="10"/>
      <c r="F1031" s="35">
        <f>Source!AL548</f>
        <v>1127.07</v>
      </c>
      <c r="G1031" s="36" t="str">
        <f>Source!DD548</f>
        <v/>
      </c>
      <c r="H1031" s="37">
        <f>ROUND(Source!AC548*Source!I548, 2)</f>
        <v>178.75</v>
      </c>
      <c r="I1031" s="36"/>
      <c r="J1031" s="36">
        <f>IF(Source!BC548&lt;&gt; 0, Source!BC548, 1)</f>
        <v>6.15</v>
      </c>
      <c r="K1031" s="37">
        <f>Source!P548</f>
        <v>1099.33</v>
      </c>
      <c r="L1031" s="38"/>
    </row>
    <row r="1032" spans="1:26" ht="14" x14ac:dyDescent="0.45">
      <c r="A1032" s="52"/>
      <c r="B1032" s="53"/>
      <c r="C1032" s="53" t="s">
        <v>1257</v>
      </c>
      <c r="D1032" s="34" t="s">
        <v>1258</v>
      </c>
      <c r="E1032" s="10">
        <f>Source!BZ548</f>
        <v>123</v>
      </c>
      <c r="F1032" s="58" t="str">
        <f>CONCATENATE(" )", Source!DL548, Source!FT548, "=", Source!FX548)</f>
        <v xml:space="preserve"> )*0,9=110,7</v>
      </c>
      <c r="G1032" s="59"/>
      <c r="H1032" s="37">
        <f>SUM(S1027:S1034)</f>
        <v>67.11</v>
      </c>
      <c r="I1032" s="39"/>
      <c r="J1032" s="33">
        <f>Source!AT548</f>
        <v>111</v>
      </c>
      <c r="K1032" s="37">
        <f>SUM(T1027:T1034)</f>
        <v>1912.93</v>
      </c>
      <c r="L1032" s="38"/>
    </row>
    <row r="1033" spans="1:26" ht="14" x14ac:dyDescent="0.45">
      <c r="A1033" s="52"/>
      <c r="B1033" s="53"/>
      <c r="C1033" s="53" t="s">
        <v>1259</v>
      </c>
      <c r="D1033" s="34" t="s">
        <v>1258</v>
      </c>
      <c r="E1033" s="10">
        <f>Source!CA548</f>
        <v>75</v>
      </c>
      <c r="F1033" s="58" t="str">
        <f>CONCATENATE(" )", Source!DM548, Source!FU548, "=", Source!FY548)</f>
        <v xml:space="preserve"> )*0,85=63,75</v>
      </c>
      <c r="G1033" s="59"/>
      <c r="H1033" s="37">
        <f>SUM(U1027:U1034)</f>
        <v>38.65</v>
      </c>
      <c r="I1033" s="39"/>
      <c r="J1033" s="33">
        <f>Source!AU548</f>
        <v>64</v>
      </c>
      <c r="K1033" s="37">
        <f>SUM(V1027:V1034)</f>
        <v>1102.95</v>
      </c>
      <c r="L1033" s="38"/>
    </row>
    <row r="1034" spans="1:26" ht="14" x14ac:dyDescent="0.45">
      <c r="A1034" s="54"/>
      <c r="B1034" s="55"/>
      <c r="C1034" s="55" t="s">
        <v>1260</v>
      </c>
      <c r="D1034" s="42" t="s">
        <v>1261</v>
      </c>
      <c r="E1034" s="43">
        <f>Source!AQ548</f>
        <v>39.51</v>
      </c>
      <c r="F1034" s="44"/>
      <c r="G1034" s="47" t="str">
        <f>Source!DI548</f>
        <v>)*1,15</v>
      </c>
      <c r="H1034" s="46"/>
      <c r="I1034" s="47"/>
      <c r="J1034" s="47"/>
      <c r="K1034" s="46"/>
      <c r="L1034" s="50">
        <f>Source!U548</f>
        <v>7.2062288999999993</v>
      </c>
    </row>
    <row r="1035" spans="1:26" ht="13.7" x14ac:dyDescent="0.4">
      <c r="G1035" s="62">
        <f>H1028+H1029+H1031+H1032+H1033</f>
        <v>350.5</v>
      </c>
      <c r="H1035" s="62"/>
      <c r="J1035" s="62">
        <f>K1028+K1029+K1031+K1032+K1033</f>
        <v>5849.7</v>
      </c>
      <c r="K1035" s="62"/>
      <c r="L1035" s="49">
        <f>Source!U548</f>
        <v>7.2062288999999993</v>
      </c>
      <c r="O1035" s="27">
        <f>G1035</f>
        <v>350.5</v>
      </c>
      <c r="P1035" s="27">
        <f>J1035</f>
        <v>5849.7</v>
      </c>
      <c r="Q1035" s="27">
        <f>L1035</f>
        <v>7.2062288999999993</v>
      </c>
      <c r="W1035">
        <f>IF(Source!BI548&lt;=1,H1028+H1029+H1031+H1032+H1033, 0)</f>
        <v>350.5</v>
      </c>
      <c r="X1035">
        <f>IF(Source!BI548=2,H1028+H1029+H1031+H1032+H1033, 0)</f>
        <v>0</v>
      </c>
      <c r="Y1035">
        <f>IF(Source!BI548=3,H1028+H1029+H1031+H1032+H1033, 0)</f>
        <v>0</v>
      </c>
      <c r="Z1035">
        <f>IF(Source!BI548=4,H1028+H1029+H1031+H1032+H1033, 0)</f>
        <v>0</v>
      </c>
    </row>
    <row r="1036" spans="1:26" ht="64.349999999999994" x14ac:dyDescent="0.45">
      <c r="A1036" s="52" t="str">
        <f>Source!E549</f>
        <v>92</v>
      </c>
      <c r="B1036" s="53" t="s">
        <v>1297</v>
      </c>
      <c r="C1036" s="53" t="str">
        <f>Source!G549</f>
        <v>Устройство покрытий из плит керамогранитных размером 40х40 см</v>
      </c>
      <c r="D1036" s="34" t="str">
        <f>Source!H549</f>
        <v>100 м2 покрытия</v>
      </c>
      <c r="E1036" s="10">
        <f>Source!I549</f>
        <v>0.15859999999999999</v>
      </c>
      <c r="F1036" s="35">
        <f>Source!AL549+Source!AM549+Source!AO549</f>
        <v>22311.219999999998</v>
      </c>
      <c r="G1036" s="36"/>
      <c r="H1036" s="37"/>
      <c r="I1036" s="36" t="str">
        <f>Source!BO549</f>
        <v>11-01-047-1</v>
      </c>
      <c r="J1036" s="36"/>
      <c r="K1036" s="37"/>
      <c r="L1036" s="38"/>
      <c r="S1036">
        <f>ROUND((Source!FX549/100)*((ROUND(Source!AF549*Source!I549, 2)+ROUND(Source!AE549*Source!I549, 2))), 2)</f>
        <v>551.61</v>
      </c>
      <c r="T1036">
        <f>Source!X549</f>
        <v>15724.5</v>
      </c>
      <c r="U1036">
        <f>ROUND((Source!FY549/100)*((ROUND(Source!AF549*Source!I549, 2)+ROUND(Source!AE549*Source!I549, 2))), 2)</f>
        <v>317.66000000000003</v>
      </c>
      <c r="V1036">
        <f>Source!Y549</f>
        <v>9066.3799999999992</v>
      </c>
    </row>
    <row r="1037" spans="1:26" ht="14" x14ac:dyDescent="0.45">
      <c r="A1037" s="52"/>
      <c r="B1037" s="53"/>
      <c r="C1037" s="53" t="s">
        <v>1255</v>
      </c>
      <c r="D1037" s="34"/>
      <c r="E1037" s="10"/>
      <c r="F1037" s="35">
        <f>Source!AO549</f>
        <v>2713.07</v>
      </c>
      <c r="G1037" s="36" t="str">
        <f>Source!DG549</f>
        <v>)*1,15</v>
      </c>
      <c r="H1037" s="37">
        <f>ROUND(Source!AF549*Source!I549, 2)</f>
        <v>494.84</v>
      </c>
      <c r="I1037" s="36"/>
      <c r="J1037" s="36">
        <f>IF(Source!BA549&lt;&gt; 0, Source!BA549, 1)</f>
        <v>28.43</v>
      </c>
      <c r="K1037" s="37">
        <f>Source!S549</f>
        <v>14068.21</v>
      </c>
      <c r="L1037" s="38"/>
      <c r="R1037">
        <f>H1037</f>
        <v>494.84</v>
      </c>
    </row>
    <row r="1038" spans="1:26" ht="14" x14ac:dyDescent="0.45">
      <c r="A1038" s="52"/>
      <c r="B1038" s="53"/>
      <c r="C1038" s="53" t="s">
        <v>169</v>
      </c>
      <c r="D1038" s="34"/>
      <c r="E1038" s="10"/>
      <c r="F1038" s="35">
        <f>Source!AM549</f>
        <v>24.87</v>
      </c>
      <c r="G1038" s="36" t="str">
        <f>Source!DE549</f>
        <v>)*1,25</v>
      </c>
      <c r="H1038" s="37">
        <f>ROUND(Source!AD549*Source!I549, 2)</f>
        <v>4.93</v>
      </c>
      <c r="I1038" s="36"/>
      <c r="J1038" s="36">
        <f>IF(Source!BB549&lt;&gt; 0, Source!BB549, 1)</f>
        <v>22.49</v>
      </c>
      <c r="K1038" s="37">
        <f>Source!Q549</f>
        <v>110.89</v>
      </c>
      <c r="L1038" s="38"/>
    </row>
    <row r="1039" spans="1:26" ht="14" x14ac:dyDescent="0.45">
      <c r="A1039" s="52"/>
      <c r="B1039" s="53"/>
      <c r="C1039" s="53" t="s">
        <v>1264</v>
      </c>
      <c r="D1039" s="34"/>
      <c r="E1039" s="10"/>
      <c r="F1039" s="35">
        <f>Source!AN549</f>
        <v>17.39</v>
      </c>
      <c r="G1039" s="36" t="str">
        <f>Source!DF549</f>
        <v>)*1,25</v>
      </c>
      <c r="H1039" s="51">
        <f>ROUND(Source!AE549*Source!I549, 2)</f>
        <v>3.45</v>
      </c>
      <c r="I1039" s="36"/>
      <c r="J1039" s="36">
        <f>IF(Source!BS549&lt;&gt; 0, Source!BS549, 1)</f>
        <v>28.43</v>
      </c>
      <c r="K1039" s="51">
        <f>Source!R549</f>
        <v>98.01</v>
      </c>
      <c r="L1039" s="38"/>
      <c r="R1039">
        <f>H1039</f>
        <v>3.45</v>
      </c>
    </row>
    <row r="1040" spans="1:26" ht="14" x14ac:dyDescent="0.45">
      <c r="A1040" s="52"/>
      <c r="B1040" s="53"/>
      <c r="C1040" s="53" t="s">
        <v>1256</v>
      </c>
      <c r="D1040" s="34"/>
      <c r="E1040" s="10"/>
      <c r="F1040" s="35">
        <f>Source!AL549</f>
        <v>19573.28</v>
      </c>
      <c r="G1040" s="36" t="str">
        <f>Source!DD549</f>
        <v/>
      </c>
      <c r="H1040" s="37">
        <f>ROUND(Source!AC549*Source!I549, 2)</f>
        <v>3104.32</v>
      </c>
      <c r="I1040" s="36"/>
      <c r="J1040" s="36">
        <f>IF(Source!BC549&lt;&gt; 0, Source!BC549, 1)</f>
        <v>3.67</v>
      </c>
      <c r="K1040" s="37">
        <f>Source!P549</f>
        <v>11392.86</v>
      </c>
      <c r="L1040" s="38"/>
    </row>
    <row r="1041" spans="1:26" ht="14" x14ac:dyDescent="0.45">
      <c r="A1041" s="52"/>
      <c r="B1041" s="53"/>
      <c r="C1041" s="53" t="s">
        <v>1257</v>
      </c>
      <c r="D1041" s="34" t="s">
        <v>1258</v>
      </c>
      <c r="E1041" s="10">
        <f>Source!BZ549</f>
        <v>123</v>
      </c>
      <c r="F1041" s="58" t="str">
        <f>CONCATENATE(" )", Source!DL549, Source!FT549, "=", Source!FX549)</f>
        <v xml:space="preserve"> )*0,9=110,7</v>
      </c>
      <c r="G1041" s="59"/>
      <c r="H1041" s="37">
        <f>SUM(S1036:S1043)</f>
        <v>551.61</v>
      </c>
      <c r="I1041" s="39"/>
      <c r="J1041" s="33">
        <f>Source!AT549</f>
        <v>111</v>
      </c>
      <c r="K1041" s="37">
        <f>SUM(T1036:T1043)</f>
        <v>15724.5</v>
      </c>
      <c r="L1041" s="38"/>
    </row>
    <row r="1042" spans="1:26" ht="14" x14ac:dyDescent="0.45">
      <c r="A1042" s="52"/>
      <c r="B1042" s="53"/>
      <c r="C1042" s="53" t="s">
        <v>1259</v>
      </c>
      <c r="D1042" s="34" t="s">
        <v>1258</v>
      </c>
      <c r="E1042" s="10">
        <f>Source!CA549</f>
        <v>75</v>
      </c>
      <c r="F1042" s="58" t="str">
        <f>CONCATENATE(" )", Source!DM549, Source!FU549, "=", Source!FY549)</f>
        <v xml:space="preserve"> )*0,85=63,75</v>
      </c>
      <c r="G1042" s="59"/>
      <c r="H1042" s="37">
        <f>SUM(U1036:U1043)</f>
        <v>317.66000000000003</v>
      </c>
      <c r="I1042" s="39"/>
      <c r="J1042" s="33">
        <f>Source!AU549</f>
        <v>64</v>
      </c>
      <c r="K1042" s="37">
        <f>SUM(V1036:V1043)</f>
        <v>9066.3799999999992</v>
      </c>
      <c r="L1042" s="38"/>
    </row>
    <row r="1043" spans="1:26" ht="14" x14ac:dyDescent="0.45">
      <c r="A1043" s="54"/>
      <c r="B1043" s="55"/>
      <c r="C1043" s="55" t="s">
        <v>1260</v>
      </c>
      <c r="D1043" s="42" t="s">
        <v>1261</v>
      </c>
      <c r="E1043" s="43">
        <f>Source!AQ549</f>
        <v>310.42</v>
      </c>
      <c r="F1043" s="44"/>
      <c r="G1043" s="47" t="str">
        <f>Source!DI549</f>
        <v>)*1,15</v>
      </c>
      <c r="H1043" s="46"/>
      <c r="I1043" s="47"/>
      <c r="J1043" s="47"/>
      <c r="K1043" s="46"/>
      <c r="L1043" s="50">
        <f>Source!U549</f>
        <v>56.617503799999994</v>
      </c>
    </row>
    <row r="1044" spans="1:26" ht="13.7" x14ac:dyDescent="0.4">
      <c r="G1044" s="62">
        <f>H1037+H1038+H1040+H1041+H1042</f>
        <v>4473.3599999999997</v>
      </c>
      <c r="H1044" s="62"/>
      <c r="J1044" s="62">
        <f>K1037+K1038+K1040+K1041+K1042</f>
        <v>50362.84</v>
      </c>
      <c r="K1044" s="62"/>
      <c r="L1044" s="49">
        <f>Source!U549</f>
        <v>56.617503799999994</v>
      </c>
      <c r="O1044" s="27">
        <f>G1044</f>
        <v>4473.3599999999997</v>
      </c>
      <c r="P1044" s="27">
        <f>J1044</f>
        <v>50362.84</v>
      </c>
      <c r="Q1044" s="27">
        <f>L1044</f>
        <v>56.617503799999994</v>
      </c>
      <c r="W1044">
        <f>IF(Source!BI549&lt;=1,H1037+H1038+H1040+H1041+H1042, 0)</f>
        <v>4473.3599999999997</v>
      </c>
      <c r="X1044">
        <f>IF(Source!BI549=2,H1037+H1038+H1040+H1041+H1042, 0)</f>
        <v>0</v>
      </c>
      <c r="Y1044">
        <f>IF(Source!BI549=3,H1037+H1038+H1040+H1041+H1042, 0)</f>
        <v>0</v>
      </c>
      <c r="Z1044">
        <f>IF(Source!BI549=4,H1037+H1038+H1040+H1041+H1042, 0)</f>
        <v>0</v>
      </c>
    </row>
    <row r="1046" spans="1:26" ht="13.7" x14ac:dyDescent="0.4">
      <c r="A1046" s="61" t="str">
        <f>CONCATENATE("Итого по подразделу: ",IF(Source!G551&lt;&gt;"Новый подраздел", Source!G551, ""))</f>
        <v>Итого по подразделу: Полы</v>
      </c>
      <c r="B1046" s="61"/>
      <c r="C1046" s="61"/>
      <c r="D1046" s="61"/>
      <c r="E1046" s="61"/>
      <c r="F1046" s="61"/>
      <c r="G1046" s="60">
        <f>SUM(O1003:O1045)</f>
        <v>6633.7999999999993</v>
      </c>
      <c r="H1046" s="60"/>
      <c r="I1046" s="32"/>
      <c r="J1046" s="60">
        <f>SUM(P1003:P1045)</f>
        <v>78977.399999999994</v>
      </c>
      <c r="K1046" s="60"/>
      <c r="L1046" s="49">
        <f>SUM(Q1003:Q1045)</f>
        <v>77.327888299999984</v>
      </c>
    </row>
    <row r="1050" spans="1:26" ht="13.7" x14ac:dyDescent="0.4">
      <c r="A1050" s="61" t="str">
        <f>CONCATENATE("Итого по разделу: ",IF(Source!G580&lt;&gt;"Новый раздел", Source!G580, ""))</f>
        <v>Итого по разделу: Помещение №2</v>
      </c>
      <c r="B1050" s="61"/>
      <c r="C1050" s="61"/>
      <c r="D1050" s="61"/>
      <c r="E1050" s="61"/>
      <c r="F1050" s="61"/>
      <c r="G1050" s="60">
        <f>SUM(O569:O1049)</f>
        <v>595016.24</v>
      </c>
      <c r="H1050" s="60"/>
      <c r="I1050" s="32"/>
      <c r="J1050" s="60">
        <f>SUM(P569:P1049)</f>
        <v>3436656.56</v>
      </c>
      <c r="K1050" s="60"/>
      <c r="L1050" s="49">
        <f>SUM(Q569:Q1049)</f>
        <v>2740.5122521499989</v>
      </c>
    </row>
    <row r="1054" spans="1:26" ht="13.7" x14ac:dyDescent="0.4">
      <c r="A1054" s="61" t="str">
        <f>CONCATENATE("Итого по локальной смете: ",IF(Source!G609&lt;&gt;"Новая локальная смета", Source!G609, ""))</f>
        <v xml:space="preserve">Итого по локальной смете: </v>
      </c>
      <c r="B1054" s="61"/>
      <c r="C1054" s="61"/>
      <c r="D1054" s="61"/>
      <c r="E1054" s="61"/>
      <c r="F1054" s="61"/>
      <c r="G1054" s="60">
        <f>SUM(O37:O1053)</f>
        <v>1229013.8</v>
      </c>
      <c r="H1054" s="60"/>
      <c r="I1054" s="32"/>
      <c r="J1054" s="60">
        <f>SUM(P37:P1053)</f>
        <v>7204870.0299999975</v>
      </c>
      <c r="K1054" s="60"/>
      <c r="L1054" s="49">
        <f>SUM(Q37:Q1053)</f>
        <v>5604.4173584999935</v>
      </c>
    </row>
    <row r="1056" spans="1:26" hidden="1" x14ac:dyDescent="0.4"/>
    <row r="1057" spans="1:32" hidden="1" x14ac:dyDescent="0.4"/>
    <row r="1058" spans="1:32" ht="13.7" hidden="1" x14ac:dyDescent="0.4">
      <c r="A1058" s="61" t="str">
        <f>CONCATENATE("Итого по смете: ",IF(Source!G638&lt;&gt;"Новый объект", Source!G638, ""))</f>
        <v>Итого по смете: №229-25.08.19 К ТЕР Смета на отделочные работы (Дима Скобликов)</v>
      </c>
      <c r="B1058" s="61"/>
      <c r="C1058" s="61"/>
      <c r="D1058" s="61"/>
      <c r="E1058" s="61"/>
      <c r="F1058" s="61"/>
      <c r="G1058" s="60">
        <f>SUM(O1:O1057)</f>
        <v>1229013.8</v>
      </c>
      <c r="H1058" s="60"/>
      <c r="I1058" s="32"/>
      <c r="J1058" s="60">
        <f>SUM(P1:P1057)</f>
        <v>7204870.0299999975</v>
      </c>
      <c r="K1058" s="60"/>
      <c r="L1058" s="49">
        <f>SUM(Q1:Q1057)</f>
        <v>5604.4173584999935</v>
      </c>
      <c r="AF1058" s="57" t="str">
        <f>CONCATENATE("Итого по смете: ",IF(Source!G638&lt;&gt;"Новый объект", Source!G638, ""))</f>
        <v>Итого по смете: №229-25.08.19 К ТЕР Смета на отделочные работы (Дима Скобликов)</v>
      </c>
    </row>
    <row r="1059" spans="1:32" hidden="1" x14ac:dyDescent="0.4"/>
    <row r="1060" spans="1:32" ht="13.7" x14ac:dyDescent="0.4">
      <c r="C1060" s="64" t="str">
        <f>Source!H666</f>
        <v>Итого</v>
      </c>
      <c r="D1060" s="64"/>
      <c r="E1060" s="64"/>
      <c r="F1060" s="64"/>
      <c r="G1060" s="64"/>
      <c r="H1060" s="64"/>
      <c r="I1060" s="64"/>
      <c r="J1060" s="65">
        <f>IF(Source!F666=0, "", Source!F666)</f>
        <v>7204870.0300000003</v>
      </c>
      <c r="K1060" s="65"/>
    </row>
    <row r="1061" spans="1:32" ht="13.7" x14ac:dyDescent="0.4">
      <c r="C1061" s="64" t="str">
        <f>Source!H667</f>
        <v>НДС 20%</v>
      </c>
      <c r="D1061" s="64"/>
      <c r="E1061" s="64"/>
      <c r="F1061" s="64"/>
      <c r="G1061" s="64"/>
      <c r="H1061" s="64"/>
      <c r="I1061" s="64"/>
      <c r="J1061" s="65">
        <f>IF(Source!F667=0, "", Source!F667)</f>
        <v>1440974.01</v>
      </c>
      <c r="K1061" s="65"/>
    </row>
    <row r="1062" spans="1:32" ht="13.7" x14ac:dyDescent="0.4">
      <c r="C1062" s="64" t="str">
        <f>Source!H668</f>
        <v>Всего с НДС</v>
      </c>
      <c r="D1062" s="64"/>
      <c r="E1062" s="64"/>
      <c r="F1062" s="64"/>
      <c r="G1062" s="64"/>
      <c r="H1062" s="64"/>
      <c r="I1062" s="64"/>
      <c r="J1062" s="65">
        <f>IF(Source!F668=0, "", Source!F668)</f>
        <v>8645844.0399999991</v>
      </c>
      <c r="K1062" s="65"/>
    </row>
    <row r="1065" spans="1:32" ht="13.7" x14ac:dyDescent="0.4">
      <c r="A1065" s="31" t="s">
        <v>1301</v>
      </c>
      <c r="B1065" s="31"/>
      <c r="C1065" s="10" t="s">
        <v>1302</v>
      </c>
      <c r="D1065" s="28" t="str">
        <f>IF(Source!AC12&lt;&gt;"", Source!AC12," ")</f>
        <v xml:space="preserve"> </v>
      </c>
      <c r="E1065" s="28"/>
      <c r="F1065" s="28"/>
      <c r="G1065" s="28"/>
      <c r="H1065" s="28"/>
      <c r="I1065" s="11" t="str">
        <f>IF(Source!AB12&lt;&gt;"", Source!AB12," ")</f>
        <v xml:space="preserve"> </v>
      </c>
      <c r="J1065" s="11"/>
      <c r="K1065" s="11"/>
      <c r="L1065" s="11"/>
    </row>
    <row r="1066" spans="1:32" ht="13.7" x14ac:dyDescent="0.4">
      <c r="A1066" s="11"/>
      <c r="B1066" s="11"/>
      <c r="C1066" s="10"/>
      <c r="D1066" s="66" t="s">
        <v>1303</v>
      </c>
      <c r="E1066" s="66"/>
      <c r="F1066" s="66"/>
      <c r="G1066" s="66"/>
      <c r="H1066" s="66"/>
      <c r="I1066" s="11"/>
      <c r="J1066" s="11"/>
      <c r="K1066" s="11"/>
      <c r="L1066" s="11"/>
    </row>
    <row r="1067" spans="1:32" ht="13.7" x14ac:dyDescent="0.4">
      <c r="A1067" s="11"/>
      <c r="B1067" s="11"/>
      <c r="C1067" s="10"/>
      <c r="D1067" s="11"/>
      <c r="E1067" s="11"/>
      <c r="F1067" s="11"/>
      <c r="G1067" s="11"/>
      <c r="H1067" s="11"/>
      <c r="I1067" s="11"/>
      <c r="J1067" s="11"/>
      <c r="K1067" s="11"/>
      <c r="L1067" s="11"/>
    </row>
    <row r="1068" spans="1:32" ht="13.7" x14ac:dyDescent="0.4">
      <c r="A1068" s="31" t="s">
        <v>1301</v>
      </c>
      <c r="B1068" s="31"/>
      <c r="C1068" s="10" t="s">
        <v>1304</v>
      </c>
      <c r="D1068" s="28" t="str">
        <f>IF(Source!AE12&lt;&gt;"", Source!AE12," ")</f>
        <v xml:space="preserve"> </v>
      </c>
      <c r="E1068" s="28"/>
      <c r="F1068" s="28"/>
      <c r="G1068" s="28"/>
      <c r="H1068" s="28"/>
      <c r="I1068" s="11" t="str">
        <f>IF(Source!AD12&lt;&gt;"", Source!AD12," ")</f>
        <v xml:space="preserve"> </v>
      </c>
      <c r="J1068" s="11"/>
      <c r="K1068" s="11"/>
      <c r="L1068" s="11"/>
    </row>
    <row r="1069" spans="1:32" ht="13.7" x14ac:dyDescent="0.4">
      <c r="A1069" s="11"/>
      <c r="B1069" s="11"/>
      <c r="C1069" s="11"/>
      <c r="D1069" s="66" t="s">
        <v>1303</v>
      </c>
      <c r="E1069" s="66"/>
      <c r="F1069" s="66"/>
      <c r="G1069" s="66"/>
      <c r="H1069" s="66"/>
      <c r="I1069" s="11"/>
      <c r="J1069" s="11"/>
      <c r="K1069" s="11"/>
      <c r="L1069" s="11"/>
    </row>
  </sheetData>
  <mergeCells count="416"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D1066:H1066"/>
    <mergeCell ref="D1069:H1069"/>
    <mergeCell ref="C32:F32"/>
    <mergeCell ref="G32:H32"/>
    <mergeCell ref="I32:J32"/>
    <mergeCell ref="K32:L32"/>
    <mergeCell ref="A34:L34"/>
    <mergeCell ref="C1060:I1060"/>
    <mergeCell ref="J1060:K1060"/>
    <mergeCell ref="J105:K105"/>
    <mergeCell ref="G105:H105"/>
    <mergeCell ref="F100:G100"/>
    <mergeCell ref="G93:H93"/>
    <mergeCell ref="F89:G89"/>
    <mergeCell ref="F88:G88"/>
    <mergeCell ref="J82:K82"/>
    <mergeCell ref="G82:H82"/>
    <mergeCell ref="C1061:I1061"/>
    <mergeCell ref="J1061:K1061"/>
    <mergeCell ref="C1062:I1062"/>
    <mergeCell ref="J1062:K1062"/>
    <mergeCell ref="F47:G47"/>
    <mergeCell ref="F46:G46"/>
    <mergeCell ref="A40:L40"/>
    <mergeCell ref="A38:L38"/>
    <mergeCell ref="G166:H166"/>
    <mergeCell ref="F164:G164"/>
    <mergeCell ref="F163:G163"/>
    <mergeCell ref="J157:K157"/>
    <mergeCell ref="G157:H157"/>
    <mergeCell ref="F155:G155"/>
    <mergeCell ref="J61:K61"/>
    <mergeCell ref="G61:H61"/>
    <mergeCell ref="F59:G59"/>
    <mergeCell ref="F58:G58"/>
    <mergeCell ref="J52:K52"/>
    <mergeCell ref="G52:H52"/>
    <mergeCell ref="F79:G79"/>
    <mergeCell ref="F78:G78"/>
    <mergeCell ref="J72:K72"/>
    <mergeCell ref="G72:H72"/>
    <mergeCell ref="F69:G69"/>
    <mergeCell ref="F68:G68"/>
    <mergeCell ref="F99:G99"/>
    <mergeCell ref="J93:K93"/>
    <mergeCell ref="F113:G113"/>
    <mergeCell ref="F112:G112"/>
    <mergeCell ref="J215:K215"/>
    <mergeCell ref="G215:H215"/>
    <mergeCell ref="F212:G212"/>
    <mergeCell ref="F211:G211"/>
    <mergeCell ref="J205:K205"/>
    <mergeCell ref="G205:H205"/>
    <mergeCell ref="F201:G201"/>
    <mergeCell ref="F200:G200"/>
    <mergeCell ref="J126:K126"/>
    <mergeCell ref="G126:H126"/>
    <mergeCell ref="F123:G123"/>
    <mergeCell ref="F122:G122"/>
    <mergeCell ref="J115:K115"/>
    <mergeCell ref="G115:H115"/>
    <mergeCell ref="F154:G154"/>
    <mergeCell ref="J147:K147"/>
    <mergeCell ref="G147:H147"/>
    <mergeCell ref="F145:G145"/>
    <mergeCell ref="F144:G144"/>
    <mergeCell ref="J137:K137"/>
    <mergeCell ref="G137:H137"/>
    <mergeCell ref="J166:K166"/>
    <mergeCell ref="J287:K287"/>
    <mergeCell ref="G287:H287"/>
    <mergeCell ref="J277:K277"/>
    <mergeCell ref="G277:H277"/>
    <mergeCell ref="J265:K265"/>
    <mergeCell ref="G265:H265"/>
    <mergeCell ref="J254:K254"/>
    <mergeCell ref="G254:H254"/>
    <mergeCell ref="J251:K251"/>
    <mergeCell ref="F180:G180"/>
    <mergeCell ref="F179:G179"/>
    <mergeCell ref="A172:L172"/>
    <mergeCell ref="G168:H168"/>
    <mergeCell ref="J168:K168"/>
    <mergeCell ref="A168:F168"/>
    <mergeCell ref="J193:K193"/>
    <mergeCell ref="G193:H193"/>
    <mergeCell ref="F191:G191"/>
    <mergeCell ref="F190:G190"/>
    <mergeCell ref="J183:K183"/>
    <mergeCell ref="G183:H183"/>
    <mergeCell ref="J225:K225"/>
    <mergeCell ref="G225:H225"/>
    <mergeCell ref="F223:G223"/>
    <mergeCell ref="F222:G222"/>
    <mergeCell ref="A371:L371"/>
    <mergeCell ref="G367:H367"/>
    <mergeCell ref="J367:K367"/>
    <mergeCell ref="A367:F367"/>
    <mergeCell ref="J365:K365"/>
    <mergeCell ref="G365:H365"/>
    <mergeCell ref="G251:H251"/>
    <mergeCell ref="J240:K240"/>
    <mergeCell ref="G240:H240"/>
    <mergeCell ref="A231:L231"/>
    <mergeCell ref="G227:H227"/>
    <mergeCell ref="J227:K227"/>
    <mergeCell ref="A227:F227"/>
    <mergeCell ref="J380:K380"/>
    <mergeCell ref="G380:H380"/>
    <mergeCell ref="G411:H411"/>
    <mergeCell ref="F409:G409"/>
    <mergeCell ref="F408:G408"/>
    <mergeCell ref="J401:K401"/>
    <mergeCell ref="G401:H401"/>
    <mergeCell ref="F399:G399"/>
    <mergeCell ref="J297:K297"/>
    <mergeCell ref="G297:H297"/>
    <mergeCell ref="J411:K411"/>
    <mergeCell ref="J322:K322"/>
    <mergeCell ref="G322:H322"/>
    <mergeCell ref="J311:K311"/>
    <mergeCell ref="G311:H311"/>
    <mergeCell ref="J300:K300"/>
    <mergeCell ref="G300:H300"/>
    <mergeCell ref="J354:K354"/>
    <mergeCell ref="G354:H354"/>
    <mergeCell ref="J344:K344"/>
    <mergeCell ref="G344:H344"/>
    <mergeCell ref="J333:K333"/>
    <mergeCell ref="G333:H333"/>
    <mergeCell ref="F481:G481"/>
    <mergeCell ref="F480:G480"/>
    <mergeCell ref="J473:K473"/>
    <mergeCell ref="G473:H473"/>
    <mergeCell ref="F398:G398"/>
    <mergeCell ref="J391:K391"/>
    <mergeCell ref="G391:H391"/>
    <mergeCell ref="F388:G388"/>
    <mergeCell ref="F387:G387"/>
    <mergeCell ref="G429:H429"/>
    <mergeCell ref="F427:G427"/>
    <mergeCell ref="F426:G426"/>
    <mergeCell ref="J420:K420"/>
    <mergeCell ref="G420:H420"/>
    <mergeCell ref="F418:G418"/>
    <mergeCell ref="F417:G417"/>
    <mergeCell ref="F435:G435"/>
    <mergeCell ref="F434:G434"/>
    <mergeCell ref="J429:K429"/>
    <mergeCell ref="F546:G546"/>
    <mergeCell ref="J539:K539"/>
    <mergeCell ref="G539:H539"/>
    <mergeCell ref="F535:G535"/>
    <mergeCell ref="F534:G534"/>
    <mergeCell ref="J528:K528"/>
    <mergeCell ref="G528:H528"/>
    <mergeCell ref="J449:K449"/>
    <mergeCell ref="G449:H449"/>
    <mergeCell ref="F445:G445"/>
    <mergeCell ref="F444:G444"/>
    <mergeCell ref="J437:K437"/>
    <mergeCell ref="G437:H437"/>
    <mergeCell ref="F468:G468"/>
    <mergeCell ref="F467:G467"/>
    <mergeCell ref="J460:K460"/>
    <mergeCell ref="G460:H460"/>
    <mergeCell ref="F457:G457"/>
    <mergeCell ref="F456:G456"/>
    <mergeCell ref="J485:K485"/>
    <mergeCell ref="G485:H485"/>
    <mergeCell ref="F493:G493"/>
    <mergeCell ref="F492:G492"/>
    <mergeCell ref="G592:H592"/>
    <mergeCell ref="F590:G590"/>
    <mergeCell ref="F589:G589"/>
    <mergeCell ref="J583:K583"/>
    <mergeCell ref="G583:H583"/>
    <mergeCell ref="F578:G578"/>
    <mergeCell ref="F577:G577"/>
    <mergeCell ref="A571:L571"/>
    <mergeCell ref="J510:K510"/>
    <mergeCell ref="G510:H510"/>
    <mergeCell ref="F506:G506"/>
    <mergeCell ref="F505:G505"/>
    <mergeCell ref="J498:K498"/>
    <mergeCell ref="G498:H498"/>
    <mergeCell ref="F524:G524"/>
    <mergeCell ref="F523:G523"/>
    <mergeCell ref="A516:L516"/>
    <mergeCell ref="G512:H512"/>
    <mergeCell ref="J512:K512"/>
    <mergeCell ref="A512:F512"/>
    <mergeCell ref="F547:G547"/>
    <mergeCell ref="J647:K647"/>
    <mergeCell ref="G647:H647"/>
    <mergeCell ref="F644:G644"/>
    <mergeCell ref="F643:G643"/>
    <mergeCell ref="J637:K637"/>
    <mergeCell ref="G637:H637"/>
    <mergeCell ref="F635:G635"/>
    <mergeCell ref="F634:G634"/>
    <mergeCell ref="J627:K627"/>
    <mergeCell ref="J559:K559"/>
    <mergeCell ref="G559:H559"/>
    <mergeCell ref="F557:G557"/>
    <mergeCell ref="F556:G556"/>
    <mergeCell ref="J549:K549"/>
    <mergeCell ref="G549:H549"/>
    <mergeCell ref="A569:L569"/>
    <mergeCell ref="G565:H565"/>
    <mergeCell ref="J565:K565"/>
    <mergeCell ref="A565:F565"/>
    <mergeCell ref="G561:H561"/>
    <mergeCell ref="J561:K561"/>
    <mergeCell ref="A561:F561"/>
    <mergeCell ref="F600:G600"/>
    <mergeCell ref="F599:G599"/>
    <mergeCell ref="J592:K592"/>
    <mergeCell ref="G627:H627"/>
    <mergeCell ref="F622:G622"/>
    <mergeCell ref="F621:G621"/>
    <mergeCell ref="J615:K615"/>
    <mergeCell ref="G615:H615"/>
    <mergeCell ref="F610:G610"/>
    <mergeCell ref="F699:G699"/>
    <mergeCell ref="A692:L692"/>
    <mergeCell ref="G688:H688"/>
    <mergeCell ref="J688:K688"/>
    <mergeCell ref="A688:F688"/>
    <mergeCell ref="J703:K703"/>
    <mergeCell ref="F609:G609"/>
    <mergeCell ref="J603:K603"/>
    <mergeCell ref="G603:H603"/>
    <mergeCell ref="J658:K658"/>
    <mergeCell ref="G658:H658"/>
    <mergeCell ref="J765:K765"/>
    <mergeCell ref="G765:H765"/>
    <mergeCell ref="J754:K754"/>
    <mergeCell ref="G754:H754"/>
    <mergeCell ref="J751:K751"/>
    <mergeCell ref="G751:H751"/>
    <mergeCell ref="J740:K740"/>
    <mergeCell ref="G740:H740"/>
    <mergeCell ref="F675:G675"/>
    <mergeCell ref="F674:G674"/>
    <mergeCell ref="J667:K667"/>
    <mergeCell ref="G667:H667"/>
    <mergeCell ref="F665:G665"/>
    <mergeCell ref="F664:G664"/>
    <mergeCell ref="J686:K686"/>
    <mergeCell ref="G686:H686"/>
    <mergeCell ref="F684:G684"/>
    <mergeCell ref="F683:G683"/>
    <mergeCell ref="J677:K677"/>
    <mergeCell ref="G677:H677"/>
    <mergeCell ref="G703:H703"/>
    <mergeCell ref="F700:G700"/>
    <mergeCell ref="F721:G721"/>
    <mergeCell ref="F720:G720"/>
    <mergeCell ref="J713:K713"/>
    <mergeCell ref="G713:H713"/>
    <mergeCell ref="F711:G711"/>
    <mergeCell ref="F710:G710"/>
    <mergeCell ref="A731:L731"/>
    <mergeCell ref="G727:H727"/>
    <mergeCell ref="J727:K727"/>
    <mergeCell ref="A727:F727"/>
    <mergeCell ref="J725:K725"/>
    <mergeCell ref="G725:H725"/>
    <mergeCell ref="F907:G907"/>
    <mergeCell ref="F906:G906"/>
    <mergeCell ref="J900:K900"/>
    <mergeCell ref="G900:H900"/>
    <mergeCell ref="J797:K797"/>
    <mergeCell ref="G797:H797"/>
    <mergeCell ref="J787:K787"/>
    <mergeCell ref="G787:H787"/>
    <mergeCell ref="J777:K777"/>
    <mergeCell ref="G777:H777"/>
    <mergeCell ref="J822:K822"/>
    <mergeCell ref="G822:H822"/>
    <mergeCell ref="J811:K811"/>
    <mergeCell ref="G811:H811"/>
    <mergeCell ref="J800:K800"/>
    <mergeCell ref="G800:H800"/>
    <mergeCell ref="A856:F856"/>
    <mergeCell ref="J854:K854"/>
    <mergeCell ref="G854:H854"/>
    <mergeCell ref="J844:K844"/>
    <mergeCell ref="G844:H844"/>
    <mergeCell ref="J833:K833"/>
    <mergeCell ref="G833:H833"/>
    <mergeCell ref="A860:L860"/>
    <mergeCell ref="G856:H856"/>
    <mergeCell ref="J856:K856"/>
    <mergeCell ref="F969:G969"/>
    <mergeCell ref="J962:K962"/>
    <mergeCell ref="G962:H962"/>
    <mergeCell ref="F957:G957"/>
    <mergeCell ref="F956:G956"/>
    <mergeCell ref="J949:K949"/>
    <mergeCell ref="G949:H949"/>
    <mergeCell ref="J880:K880"/>
    <mergeCell ref="G880:H880"/>
    <mergeCell ref="F877:G877"/>
    <mergeCell ref="F876:G876"/>
    <mergeCell ref="J869:K869"/>
    <mergeCell ref="G869:H869"/>
    <mergeCell ref="F898:G898"/>
    <mergeCell ref="F897:G897"/>
    <mergeCell ref="J890:K890"/>
    <mergeCell ref="G890:H890"/>
    <mergeCell ref="F888:G888"/>
    <mergeCell ref="F887:G887"/>
    <mergeCell ref="J909:K909"/>
    <mergeCell ref="G909:H909"/>
    <mergeCell ref="F916:G916"/>
    <mergeCell ref="F915:G915"/>
    <mergeCell ref="F1021:G1021"/>
    <mergeCell ref="J1015:K1015"/>
    <mergeCell ref="G1015:H1015"/>
    <mergeCell ref="F1011:G1011"/>
    <mergeCell ref="F1010:G1010"/>
    <mergeCell ref="A1003:L1003"/>
    <mergeCell ref="G999:H999"/>
    <mergeCell ref="J999:K999"/>
    <mergeCell ref="J926:K926"/>
    <mergeCell ref="G926:H926"/>
    <mergeCell ref="F924:G924"/>
    <mergeCell ref="F923:G923"/>
    <mergeCell ref="J918:K918"/>
    <mergeCell ref="G918:H918"/>
    <mergeCell ref="F946:G946"/>
    <mergeCell ref="F945:G945"/>
    <mergeCell ref="J938:K938"/>
    <mergeCell ref="G938:H938"/>
    <mergeCell ref="F934:G934"/>
    <mergeCell ref="F933:G933"/>
    <mergeCell ref="F982:G982"/>
    <mergeCell ref="F981:G981"/>
    <mergeCell ref="J974:K974"/>
    <mergeCell ref="G974:H974"/>
    <mergeCell ref="F970:G970"/>
    <mergeCell ref="A1054:F1054"/>
    <mergeCell ref="G1050:H1050"/>
    <mergeCell ref="J1050:K1050"/>
    <mergeCell ref="A1050:F1050"/>
    <mergeCell ref="G1046:H1046"/>
    <mergeCell ref="A999:F999"/>
    <mergeCell ref="J997:K997"/>
    <mergeCell ref="G997:H997"/>
    <mergeCell ref="F992:G992"/>
    <mergeCell ref="F991:G991"/>
    <mergeCell ref="J985:K985"/>
    <mergeCell ref="G985:H985"/>
    <mergeCell ref="F1022:G1022"/>
    <mergeCell ref="G1058:H1058"/>
    <mergeCell ref="J1058:K1058"/>
    <mergeCell ref="A1058:F1058"/>
    <mergeCell ref="G1054:H1054"/>
    <mergeCell ref="J1054:K1054"/>
    <mergeCell ref="J1035:K1035"/>
    <mergeCell ref="G1035:H1035"/>
    <mergeCell ref="F1033:G1033"/>
    <mergeCell ref="F1032:G1032"/>
    <mergeCell ref="J1026:K1026"/>
    <mergeCell ref="G1026:H1026"/>
    <mergeCell ref="J1046:K1046"/>
    <mergeCell ref="A1046:F1046"/>
    <mergeCell ref="J1044:K1044"/>
    <mergeCell ref="G1044:H1044"/>
    <mergeCell ref="F1042:G1042"/>
    <mergeCell ref="F1041:G1041"/>
  </mergeCells>
  <pageMargins left="0.4" right="0.2" top="0.2" bottom="0.4" header="0.2" footer="0.2"/>
  <pageSetup paperSize="9" scale="60" fitToHeight="0" orientation="portrait" horizontalDpi="300" verticalDpi="30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704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33" x14ac:dyDescent="0.4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4">
      <c r="A12" s="1">
        <v>1</v>
      </c>
      <c r="B12" s="1">
        <v>699</v>
      </c>
      <c r="C12" s="1">
        <v>0</v>
      </c>
      <c r="D12" s="1">
        <f>ROW(A638)</f>
        <v>638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4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4">
      <c r="A18" s="2">
        <v>52</v>
      </c>
      <c r="B18" s="2">
        <f t="shared" ref="B18:G18" si="0">B638</f>
        <v>699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№229-25.08.19 К ТЕР Смета на отделочные работы (Дима Скобликов)</v>
      </c>
      <c r="H18" s="2"/>
      <c r="I18" s="2"/>
      <c r="J18" s="2"/>
      <c r="K18" s="2"/>
      <c r="L18" s="2"/>
      <c r="M18" s="2"/>
      <c r="N18" s="2"/>
      <c r="O18" s="2">
        <f t="shared" ref="O18:AT18" si="1">O638</f>
        <v>4922062.25</v>
      </c>
      <c r="P18" s="2">
        <f t="shared" si="1"/>
        <v>3313486.85</v>
      </c>
      <c r="Q18" s="2">
        <f t="shared" si="1"/>
        <v>110095.1</v>
      </c>
      <c r="R18" s="2">
        <f t="shared" si="1"/>
        <v>9838.82</v>
      </c>
      <c r="S18" s="2">
        <f t="shared" si="1"/>
        <v>1498480.3</v>
      </c>
      <c r="T18" s="2">
        <f t="shared" si="1"/>
        <v>0</v>
      </c>
      <c r="U18" s="2">
        <f t="shared" si="1"/>
        <v>5604.417358499999</v>
      </c>
      <c r="V18" s="2">
        <f t="shared" si="1"/>
        <v>25.920235937500003</v>
      </c>
      <c r="W18" s="2">
        <f t="shared" si="1"/>
        <v>1347.17</v>
      </c>
      <c r="X18" s="2">
        <f t="shared" si="1"/>
        <v>1448799.72</v>
      </c>
      <c r="Y18" s="2">
        <f t="shared" si="1"/>
        <v>834008.06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7204870.0300000003</v>
      </c>
      <c r="AS18" s="2">
        <f t="shared" si="1"/>
        <v>4767727.99</v>
      </c>
      <c r="AT18" s="2">
        <f t="shared" si="1"/>
        <v>1900870.07</v>
      </c>
      <c r="AU18" s="2">
        <f t="shared" ref="AU18:BZ18" si="2">AU638</f>
        <v>536271.97</v>
      </c>
      <c r="AV18" s="2">
        <f t="shared" si="2"/>
        <v>3313486.85</v>
      </c>
      <c r="AW18" s="2">
        <f t="shared" si="2"/>
        <v>3313486.85</v>
      </c>
      <c r="AX18" s="2">
        <f t="shared" si="2"/>
        <v>0</v>
      </c>
      <c r="AY18" s="2">
        <f t="shared" si="2"/>
        <v>3313486.85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CA638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DG638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EM638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FS638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4">
      <c r="A20" s="1">
        <v>3</v>
      </c>
      <c r="B20" s="1">
        <v>1</v>
      </c>
      <c r="C20" s="1"/>
      <c r="D20" s="1">
        <f>ROW(A609)</f>
        <v>609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4">
      <c r="A22" s="2">
        <v>52</v>
      </c>
      <c r="B22" s="2">
        <f t="shared" ref="B22:G22" si="7">B609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/>
      </c>
      <c r="H22" s="2"/>
      <c r="I22" s="2"/>
      <c r="J22" s="2"/>
      <c r="K22" s="2"/>
      <c r="L22" s="2"/>
      <c r="M22" s="2"/>
      <c r="N22" s="2"/>
      <c r="O22" s="2">
        <f t="shared" ref="O22:AT22" si="8">O609</f>
        <v>4922062.25</v>
      </c>
      <c r="P22" s="2">
        <f t="shared" si="8"/>
        <v>3313486.85</v>
      </c>
      <c r="Q22" s="2">
        <f t="shared" si="8"/>
        <v>110095.1</v>
      </c>
      <c r="R22" s="2">
        <f t="shared" si="8"/>
        <v>9838.82</v>
      </c>
      <c r="S22" s="2">
        <f t="shared" si="8"/>
        <v>1498480.3</v>
      </c>
      <c r="T22" s="2">
        <f t="shared" si="8"/>
        <v>0</v>
      </c>
      <c r="U22" s="2">
        <f t="shared" si="8"/>
        <v>5604.417358499999</v>
      </c>
      <c r="V22" s="2">
        <f t="shared" si="8"/>
        <v>25.920235937500003</v>
      </c>
      <c r="W22" s="2">
        <f t="shared" si="8"/>
        <v>1347.17</v>
      </c>
      <c r="X22" s="2">
        <f t="shared" si="8"/>
        <v>1448799.72</v>
      </c>
      <c r="Y22" s="2">
        <f t="shared" si="8"/>
        <v>834008.06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7204870.0300000003</v>
      </c>
      <c r="AS22" s="2">
        <f t="shared" si="8"/>
        <v>4767727.99</v>
      </c>
      <c r="AT22" s="2">
        <f t="shared" si="8"/>
        <v>1900870.07</v>
      </c>
      <c r="AU22" s="2">
        <f t="shared" ref="AU22:BZ22" si="9">AU609</f>
        <v>536271.97</v>
      </c>
      <c r="AV22" s="2">
        <f t="shared" si="9"/>
        <v>3313486.85</v>
      </c>
      <c r="AW22" s="2">
        <f t="shared" si="9"/>
        <v>3313486.85</v>
      </c>
      <c r="AX22" s="2">
        <f t="shared" si="9"/>
        <v>0</v>
      </c>
      <c r="AY22" s="2">
        <f t="shared" si="9"/>
        <v>3313486.85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CA609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DG609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EM609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FS609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4">
      <c r="A24" s="1">
        <v>4</v>
      </c>
      <c r="B24" s="1">
        <v>1</v>
      </c>
      <c r="C24" s="1"/>
      <c r="D24" s="1">
        <f>ROW(A291)</f>
        <v>291</v>
      </c>
      <c r="E24" s="1"/>
      <c r="F24" s="1" t="s">
        <v>11</v>
      </c>
      <c r="G24" s="1" t="s">
        <v>12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4">
      <c r="A26" s="2">
        <v>52</v>
      </c>
      <c r="B26" s="2">
        <f t="shared" ref="B26:G26" si="14">B291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Помещение №1</v>
      </c>
      <c r="H26" s="2"/>
      <c r="I26" s="2"/>
      <c r="J26" s="2"/>
      <c r="K26" s="2"/>
      <c r="L26" s="2"/>
      <c r="M26" s="2"/>
      <c r="N26" s="2"/>
      <c r="O26" s="2">
        <f t="shared" ref="O26:AT26" si="15">O291</f>
        <v>2609847.79</v>
      </c>
      <c r="P26" s="2">
        <f t="shared" si="15"/>
        <v>1799126.59</v>
      </c>
      <c r="Q26" s="2">
        <f t="shared" si="15"/>
        <v>49643.13</v>
      </c>
      <c r="R26" s="2">
        <f t="shared" si="15"/>
        <v>4322.3500000000004</v>
      </c>
      <c r="S26" s="2">
        <f t="shared" si="15"/>
        <v>761078.07</v>
      </c>
      <c r="T26" s="2">
        <f t="shared" si="15"/>
        <v>0</v>
      </c>
      <c r="U26" s="2">
        <f t="shared" si="15"/>
        <v>2863.9051063499992</v>
      </c>
      <c r="V26" s="2">
        <f t="shared" si="15"/>
        <v>11.431933125</v>
      </c>
      <c r="W26" s="2">
        <f t="shared" si="15"/>
        <v>783.01</v>
      </c>
      <c r="X26" s="2">
        <f t="shared" si="15"/>
        <v>742114.76</v>
      </c>
      <c r="Y26" s="2">
        <f t="shared" si="15"/>
        <v>416250.92</v>
      </c>
      <c r="Z26" s="2">
        <f t="shared" si="15"/>
        <v>0</v>
      </c>
      <c r="AA26" s="2">
        <f t="shared" si="15"/>
        <v>0</v>
      </c>
      <c r="AB26" s="2">
        <f t="shared" si="15"/>
        <v>0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0</v>
      </c>
      <c r="AG26" s="2">
        <f t="shared" si="15"/>
        <v>0</v>
      </c>
      <c r="AH26" s="2">
        <f t="shared" si="15"/>
        <v>0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3768213.47</v>
      </c>
      <c r="AS26" s="2">
        <f t="shared" si="15"/>
        <v>2582605.2799999998</v>
      </c>
      <c r="AT26" s="2">
        <f t="shared" si="15"/>
        <v>959505.08</v>
      </c>
      <c r="AU26" s="2">
        <f t="shared" ref="AU26:BZ26" si="16">AU291</f>
        <v>226103.11</v>
      </c>
      <c r="AV26" s="2">
        <f t="shared" si="16"/>
        <v>1799126.59</v>
      </c>
      <c r="AW26" s="2">
        <f t="shared" si="16"/>
        <v>1799126.59</v>
      </c>
      <c r="AX26" s="2">
        <f t="shared" si="16"/>
        <v>0</v>
      </c>
      <c r="AY26" s="2">
        <f t="shared" si="16"/>
        <v>1799126.59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CA291</f>
        <v>0</v>
      </c>
      <c r="CB26" s="2">
        <f t="shared" si="17"/>
        <v>0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DG291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EM291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FS291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4">
      <c r="A28" s="1">
        <v>5</v>
      </c>
      <c r="B28" s="1">
        <v>1</v>
      </c>
      <c r="C28" s="1"/>
      <c r="D28" s="1">
        <f>ROW(A57)</f>
        <v>57</v>
      </c>
      <c r="E28" s="1"/>
      <c r="F28" s="1" t="s">
        <v>13</v>
      </c>
      <c r="G28" s="1" t="s">
        <v>14</v>
      </c>
      <c r="H28" s="1" t="s">
        <v>3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45" x14ac:dyDescent="0.4">
      <c r="A30" s="2">
        <v>52</v>
      </c>
      <c r="B30" s="2">
        <f t="shared" ref="B30:G30" si="21">B57</f>
        <v>1</v>
      </c>
      <c r="C30" s="2">
        <f t="shared" si="21"/>
        <v>5</v>
      </c>
      <c r="D30" s="2">
        <f t="shared" si="21"/>
        <v>28</v>
      </c>
      <c r="E30" s="2">
        <f t="shared" si="21"/>
        <v>0</v>
      </c>
      <c r="F30" s="2" t="str">
        <f t="shared" si="21"/>
        <v>Новый подраздел</v>
      </c>
      <c r="G30" s="2" t="str">
        <f t="shared" si="21"/>
        <v>Перегородки</v>
      </c>
      <c r="H30" s="2"/>
      <c r="I30" s="2"/>
      <c r="J30" s="2"/>
      <c r="K30" s="2"/>
      <c r="L30" s="2"/>
      <c r="M30" s="2"/>
      <c r="N30" s="2"/>
      <c r="O30" s="2">
        <f t="shared" ref="O30:AT30" si="22">O57</f>
        <v>1103312.6200000001</v>
      </c>
      <c r="P30" s="2">
        <f t="shared" si="22"/>
        <v>753579.97</v>
      </c>
      <c r="Q30" s="2">
        <f t="shared" si="22"/>
        <v>6164.94</v>
      </c>
      <c r="R30" s="2">
        <f t="shared" si="22"/>
        <v>908.8</v>
      </c>
      <c r="S30" s="2">
        <f t="shared" si="22"/>
        <v>343567.71</v>
      </c>
      <c r="T30" s="2">
        <f t="shared" si="22"/>
        <v>0</v>
      </c>
      <c r="U30" s="2">
        <f t="shared" si="22"/>
        <v>1314.2038073999995</v>
      </c>
      <c r="V30" s="2">
        <f t="shared" si="22"/>
        <v>2.5325399999999996</v>
      </c>
      <c r="W30" s="2">
        <f t="shared" si="22"/>
        <v>699.22</v>
      </c>
      <c r="X30" s="2">
        <f t="shared" si="22"/>
        <v>338854.1</v>
      </c>
      <c r="Y30" s="2">
        <f t="shared" si="22"/>
        <v>183487.95</v>
      </c>
      <c r="Z30" s="2">
        <f t="shared" si="22"/>
        <v>0</v>
      </c>
      <c r="AA30" s="2">
        <f t="shared" si="22"/>
        <v>0</v>
      </c>
      <c r="AB30" s="2">
        <f t="shared" si="22"/>
        <v>1103312.6200000001</v>
      </c>
      <c r="AC30" s="2">
        <f t="shared" si="22"/>
        <v>753579.97</v>
      </c>
      <c r="AD30" s="2">
        <f t="shared" si="22"/>
        <v>6164.94</v>
      </c>
      <c r="AE30" s="2">
        <f t="shared" si="22"/>
        <v>908.8</v>
      </c>
      <c r="AF30" s="2">
        <f t="shared" si="22"/>
        <v>343567.71</v>
      </c>
      <c r="AG30" s="2">
        <f t="shared" si="22"/>
        <v>0</v>
      </c>
      <c r="AH30" s="2">
        <f t="shared" si="22"/>
        <v>1314.2038073999995</v>
      </c>
      <c r="AI30" s="2">
        <f t="shared" si="22"/>
        <v>2.5325399999999996</v>
      </c>
      <c r="AJ30" s="2">
        <f t="shared" si="22"/>
        <v>699.22</v>
      </c>
      <c r="AK30" s="2">
        <f t="shared" si="22"/>
        <v>338854.1</v>
      </c>
      <c r="AL30" s="2">
        <f t="shared" si="22"/>
        <v>183487.95</v>
      </c>
      <c r="AM30" s="2">
        <f t="shared" si="22"/>
        <v>0</v>
      </c>
      <c r="AN30" s="2">
        <f t="shared" si="22"/>
        <v>0</v>
      </c>
      <c r="AO30" s="2">
        <f t="shared" si="22"/>
        <v>0</v>
      </c>
      <c r="AP30" s="2">
        <f t="shared" si="22"/>
        <v>0</v>
      </c>
      <c r="AQ30" s="2">
        <f t="shared" si="22"/>
        <v>0</v>
      </c>
      <c r="AR30" s="2">
        <f t="shared" si="22"/>
        <v>1625654.67</v>
      </c>
      <c r="AS30" s="2">
        <f t="shared" si="22"/>
        <v>1625654.67</v>
      </c>
      <c r="AT30" s="2">
        <f t="shared" si="22"/>
        <v>0</v>
      </c>
      <c r="AU30" s="2">
        <f t="shared" ref="AU30:BZ30" si="23">AU57</f>
        <v>0</v>
      </c>
      <c r="AV30" s="2">
        <f t="shared" si="23"/>
        <v>753579.97</v>
      </c>
      <c r="AW30" s="2">
        <f t="shared" si="23"/>
        <v>753579.97</v>
      </c>
      <c r="AX30" s="2">
        <f t="shared" si="23"/>
        <v>0</v>
      </c>
      <c r="AY30" s="2">
        <f t="shared" si="23"/>
        <v>753579.97</v>
      </c>
      <c r="AZ30" s="2">
        <f t="shared" si="23"/>
        <v>0</v>
      </c>
      <c r="BA30" s="2">
        <f t="shared" si="23"/>
        <v>0</v>
      </c>
      <c r="BB30" s="2">
        <f t="shared" si="23"/>
        <v>0</v>
      </c>
      <c r="BC30" s="2">
        <f t="shared" si="23"/>
        <v>0</v>
      </c>
      <c r="BD30" s="2">
        <f t="shared" si="23"/>
        <v>0</v>
      </c>
      <c r="BE30" s="2">
        <f t="shared" si="23"/>
        <v>0</v>
      </c>
      <c r="BF30" s="2">
        <f t="shared" si="23"/>
        <v>0</v>
      </c>
      <c r="BG30" s="2">
        <f t="shared" si="23"/>
        <v>0</v>
      </c>
      <c r="BH30" s="2">
        <f t="shared" si="23"/>
        <v>0</v>
      </c>
      <c r="BI30" s="2">
        <f t="shared" si="23"/>
        <v>0</v>
      </c>
      <c r="BJ30" s="2">
        <f t="shared" si="23"/>
        <v>0</v>
      </c>
      <c r="BK30" s="2">
        <f t="shared" si="23"/>
        <v>0</v>
      </c>
      <c r="BL30" s="2">
        <f t="shared" si="23"/>
        <v>0</v>
      </c>
      <c r="BM30" s="2">
        <f t="shared" si="23"/>
        <v>0</v>
      </c>
      <c r="BN30" s="2">
        <f t="shared" si="23"/>
        <v>0</v>
      </c>
      <c r="BO30" s="2">
        <f t="shared" si="23"/>
        <v>0</v>
      </c>
      <c r="BP30" s="2">
        <f t="shared" si="23"/>
        <v>0</v>
      </c>
      <c r="BQ30" s="2">
        <f t="shared" si="23"/>
        <v>0</v>
      </c>
      <c r="BR30" s="2">
        <f t="shared" si="23"/>
        <v>0</v>
      </c>
      <c r="BS30" s="2">
        <f t="shared" si="23"/>
        <v>0</v>
      </c>
      <c r="BT30" s="2">
        <f t="shared" si="23"/>
        <v>0</v>
      </c>
      <c r="BU30" s="2">
        <f t="shared" si="23"/>
        <v>0</v>
      </c>
      <c r="BV30" s="2">
        <f t="shared" si="23"/>
        <v>0</v>
      </c>
      <c r="BW30" s="2">
        <f t="shared" si="23"/>
        <v>0</v>
      </c>
      <c r="BX30" s="2">
        <f t="shared" si="23"/>
        <v>0</v>
      </c>
      <c r="BY30" s="2">
        <f t="shared" si="23"/>
        <v>0</v>
      </c>
      <c r="BZ30" s="2">
        <f t="shared" si="23"/>
        <v>0</v>
      </c>
      <c r="CA30" s="2">
        <f t="shared" ref="CA30:DF30" si="24">CA57</f>
        <v>1625654.67</v>
      </c>
      <c r="CB30" s="2">
        <f t="shared" si="24"/>
        <v>1625654.67</v>
      </c>
      <c r="CC30" s="2">
        <f t="shared" si="24"/>
        <v>0</v>
      </c>
      <c r="CD30" s="2">
        <f t="shared" si="24"/>
        <v>0</v>
      </c>
      <c r="CE30" s="2">
        <f t="shared" si="24"/>
        <v>753579.97</v>
      </c>
      <c r="CF30" s="2">
        <f t="shared" si="24"/>
        <v>753579.97</v>
      </c>
      <c r="CG30" s="2">
        <f t="shared" si="24"/>
        <v>0</v>
      </c>
      <c r="CH30" s="2">
        <f t="shared" si="24"/>
        <v>753579.97</v>
      </c>
      <c r="CI30" s="2">
        <f t="shared" si="24"/>
        <v>0</v>
      </c>
      <c r="CJ30" s="2">
        <f t="shared" si="24"/>
        <v>0</v>
      </c>
      <c r="CK30" s="2">
        <f t="shared" si="24"/>
        <v>0</v>
      </c>
      <c r="CL30" s="2">
        <f t="shared" si="24"/>
        <v>0</v>
      </c>
      <c r="CM30" s="2">
        <f t="shared" si="24"/>
        <v>0</v>
      </c>
      <c r="CN30" s="2">
        <f t="shared" si="24"/>
        <v>0</v>
      </c>
      <c r="CO30" s="2">
        <f t="shared" si="24"/>
        <v>0</v>
      </c>
      <c r="CP30" s="2">
        <f t="shared" si="24"/>
        <v>0</v>
      </c>
      <c r="CQ30" s="2">
        <f t="shared" si="24"/>
        <v>0</v>
      </c>
      <c r="CR30" s="2">
        <f t="shared" si="24"/>
        <v>0</v>
      </c>
      <c r="CS30" s="2">
        <f t="shared" si="24"/>
        <v>0</v>
      </c>
      <c r="CT30" s="2">
        <f t="shared" si="24"/>
        <v>0</v>
      </c>
      <c r="CU30" s="2">
        <f t="shared" si="24"/>
        <v>0</v>
      </c>
      <c r="CV30" s="2">
        <f t="shared" si="24"/>
        <v>0</v>
      </c>
      <c r="CW30" s="2">
        <f t="shared" si="24"/>
        <v>0</v>
      </c>
      <c r="CX30" s="2">
        <f t="shared" si="24"/>
        <v>0</v>
      </c>
      <c r="CY30" s="2">
        <f t="shared" si="24"/>
        <v>0</v>
      </c>
      <c r="CZ30" s="2">
        <f t="shared" si="24"/>
        <v>0</v>
      </c>
      <c r="DA30" s="2">
        <f t="shared" si="24"/>
        <v>0</v>
      </c>
      <c r="DB30" s="2">
        <f t="shared" si="24"/>
        <v>0</v>
      </c>
      <c r="DC30" s="2">
        <f t="shared" si="24"/>
        <v>0</v>
      </c>
      <c r="DD30" s="2">
        <f t="shared" si="24"/>
        <v>0</v>
      </c>
      <c r="DE30" s="2">
        <f t="shared" si="24"/>
        <v>0</v>
      </c>
      <c r="DF30" s="2">
        <f t="shared" si="24"/>
        <v>0</v>
      </c>
      <c r="DG30" s="3">
        <f t="shared" ref="DG30:EL30" si="25">DG57</f>
        <v>0</v>
      </c>
      <c r="DH30" s="3">
        <f t="shared" si="25"/>
        <v>0</v>
      </c>
      <c r="DI30" s="3">
        <f t="shared" si="25"/>
        <v>0</v>
      </c>
      <c r="DJ30" s="3">
        <f t="shared" si="25"/>
        <v>0</v>
      </c>
      <c r="DK30" s="3">
        <f t="shared" si="25"/>
        <v>0</v>
      </c>
      <c r="DL30" s="3">
        <f t="shared" si="25"/>
        <v>0</v>
      </c>
      <c r="DM30" s="3">
        <f t="shared" si="25"/>
        <v>0</v>
      </c>
      <c r="DN30" s="3">
        <f t="shared" si="25"/>
        <v>0</v>
      </c>
      <c r="DO30" s="3">
        <f t="shared" si="25"/>
        <v>0</v>
      </c>
      <c r="DP30" s="3">
        <f t="shared" si="25"/>
        <v>0</v>
      </c>
      <c r="DQ30" s="3">
        <f t="shared" si="25"/>
        <v>0</v>
      </c>
      <c r="DR30" s="3">
        <f t="shared" si="25"/>
        <v>0</v>
      </c>
      <c r="DS30" s="3">
        <f t="shared" si="25"/>
        <v>0</v>
      </c>
      <c r="DT30" s="3">
        <f t="shared" si="25"/>
        <v>0</v>
      </c>
      <c r="DU30" s="3">
        <f t="shared" si="25"/>
        <v>0</v>
      </c>
      <c r="DV30" s="3">
        <f t="shared" si="25"/>
        <v>0</v>
      </c>
      <c r="DW30" s="3">
        <f t="shared" si="25"/>
        <v>0</v>
      </c>
      <c r="DX30" s="3">
        <f t="shared" si="25"/>
        <v>0</v>
      </c>
      <c r="DY30" s="3">
        <f t="shared" si="25"/>
        <v>0</v>
      </c>
      <c r="DZ30" s="3">
        <f t="shared" si="25"/>
        <v>0</v>
      </c>
      <c r="EA30" s="3">
        <f t="shared" si="25"/>
        <v>0</v>
      </c>
      <c r="EB30" s="3">
        <f t="shared" si="25"/>
        <v>0</v>
      </c>
      <c r="EC30" s="3">
        <f t="shared" si="25"/>
        <v>0</v>
      </c>
      <c r="ED30" s="3">
        <f t="shared" si="25"/>
        <v>0</v>
      </c>
      <c r="EE30" s="3">
        <f t="shared" si="25"/>
        <v>0</v>
      </c>
      <c r="EF30" s="3">
        <f t="shared" si="25"/>
        <v>0</v>
      </c>
      <c r="EG30" s="3">
        <f t="shared" si="25"/>
        <v>0</v>
      </c>
      <c r="EH30" s="3">
        <f t="shared" si="25"/>
        <v>0</v>
      </c>
      <c r="EI30" s="3">
        <f t="shared" si="25"/>
        <v>0</v>
      </c>
      <c r="EJ30" s="3">
        <f t="shared" si="25"/>
        <v>0</v>
      </c>
      <c r="EK30" s="3">
        <f t="shared" si="25"/>
        <v>0</v>
      </c>
      <c r="EL30" s="3">
        <f t="shared" si="25"/>
        <v>0</v>
      </c>
      <c r="EM30" s="3">
        <f t="shared" ref="EM30:FR30" si="26">EM57</f>
        <v>0</v>
      </c>
      <c r="EN30" s="3">
        <f t="shared" si="26"/>
        <v>0</v>
      </c>
      <c r="EO30" s="3">
        <f t="shared" si="26"/>
        <v>0</v>
      </c>
      <c r="EP30" s="3">
        <f t="shared" si="26"/>
        <v>0</v>
      </c>
      <c r="EQ30" s="3">
        <f t="shared" si="26"/>
        <v>0</v>
      </c>
      <c r="ER30" s="3">
        <f t="shared" si="26"/>
        <v>0</v>
      </c>
      <c r="ES30" s="3">
        <f t="shared" si="26"/>
        <v>0</v>
      </c>
      <c r="ET30" s="3">
        <f t="shared" si="26"/>
        <v>0</v>
      </c>
      <c r="EU30" s="3">
        <f t="shared" si="26"/>
        <v>0</v>
      </c>
      <c r="EV30" s="3">
        <f t="shared" si="26"/>
        <v>0</v>
      </c>
      <c r="EW30" s="3">
        <f t="shared" si="26"/>
        <v>0</v>
      </c>
      <c r="EX30" s="3">
        <f t="shared" si="26"/>
        <v>0</v>
      </c>
      <c r="EY30" s="3">
        <f t="shared" si="26"/>
        <v>0</v>
      </c>
      <c r="EZ30" s="3">
        <f t="shared" si="26"/>
        <v>0</v>
      </c>
      <c r="FA30" s="3">
        <f t="shared" si="26"/>
        <v>0</v>
      </c>
      <c r="FB30" s="3">
        <f t="shared" si="26"/>
        <v>0</v>
      </c>
      <c r="FC30" s="3">
        <f t="shared" si="26"/>
        <v>0</v>
      </c>
      <c r="FD30" s="3">
        <f t="shared" si="26"/>
        <v>0</v>
      </c>
      <c r="FE30" s="3">
        <f t="shared" si="26"/>
        <v>0</v>
      </c>
      <c r="FF30" s="3">
        <f t="shared" si="26"/>
        <v>0</v>
      </c>
      <c r="FG30" s="3">
        <f t="shared" si="26"/>
        <v>0</v>
      </c>
      <c r="FH30" s="3">
        <f t="shared" si="26"/>
        <v>0</v>
      </c>
      <c r="FI30" s="3">
        <f t="shared" si="26"/>
        <v>0</v>
      </c>
      <c r="FJ30" s="3">
        <f t="shared" si="26"/>
        <v>0</v>
      </c>
      <c r="FK30" s="3">
        <f t="shared" si="26"/>
        <v>0</v>
      </c>
      <c r="FL30" s="3">
        <f t="shared" si="26"/>
        <v>0</v>
      </c>
      <c r="FM30" s="3">
        <f t="shared" si="26"/>
        <v>0</v>
      </c>
      <c r="FN30" s="3">
        <f t="shared" si="26"/>
        <v>0</v>
      </c>
      <c r="FO30" s="3">
        <f t="shared" si="26"/>
        <v>0</v>
      </c>
      <c r="FP30" s="3">
        <f t="shared" si="26"/>
        <v>0</v>
      </c>
      <c r="FQ30" s="3">
        <f t="shared" si="26"/>
        <v>0</v>
      </c>
      <c r="FR30" s="3">
        <f t="shared" si="26"/>
        <v>0</v>
      </c>
      <c r="FS30" s="3">
        <f t="shared" ref="FS30:GX30" si="27">FS57</f>
        <v>0</v>
      </c>
      <c r="FT30" s="3">
        <f t="shared" si="27"/>
        <v>0</v>
      </c>
      <c r="FU30" s="3">
        <f t="shared" si="27"/>
        <v>0</v>
      </c>
      <c r="FV30" s="3">
        <f t="shared" si="27"/>
        <v>0</v>
      </c>
      <c r="FW30" s="3">
        <f t="shared" si="27"/>
        <v>0</v>
      </c>
      <c r="FX30" s="3">
        <f t="shared" si="27"/>
        <v>0</v>
      </c>
      <c r="FY30" s="3">
        <f t="shared" si="27"/>
        <v>0</v>
      </c>
      <c r="FZ30" s="3">
        <f t="shared" si="27"/>
        <v>0</v>
      </c>
      <c r="GA30" s="3">
        <f t="shared" si="27"/>
        <v>0</v>
      </c>
      <c r="GB30" s="3">
        <f t="shared" si="27"/>
        <v>0</v>
      </c>
      <c r="GC30" s="3">
        <f t="shared" si="27"/>
        <v>0</v>
      </c>
      <c r="GD30" s="3">
        <f t="shared" si="27"/>
        <v>0</v>
      </c>
      <c r="GE30" s="3">
        <f t="shared" si="27"/>
        <v>0</v>
      </c>
      <c r="GF30" s="3">
        <f t="shared" si="27"/>
        <v>0</v>
      </c>
      <c r="GG30" s="3">
        <f t="shared" si="27"/>
        <v>0</v>
      </c>
      <c r="GH30" s="3">
        <f t="shared" si="27"/>
        <v>0</v>
      </c>
      <c r="GI30" s="3">
        <f t="shared" si="27"/>
        <v>0</v>
      </c>
      <c r="GJ30" s="3">
        <f t="shared" si="27"/>
        <v>0</v>
      </c>
      <c r="GK30" s="3">
        <f t="shared" si="27"/>
        <v>0</v>
      </c>
      <c r="GL30" s="3">
        <f t="shared" si="27"/>
        <v>0</v>
      </c>
      <c r="GM30" s="3">
        <f t="shared" si="27"/>
        <v>0</v>
      </c>
      <c r="GN30" s="3">
        <f t="shared" si="27"/>
        <v>0</v>
      </c>
      <c r="GO30" s="3">
        <f t="shared" si="27"/>
        <v>0</v>
      </c>
      <c r="GP30" s="3">
        <f t="shared" si="27"/>
        <v>0</v>
      </c>
      <c r="GQ30" s="3">
        <f t="shared" si="27"/>
        <v>0</v>
      </c>
      <c r="GR30" s="3">
        <f t="shared" si="27"/>
        <v>0</v>
      </c>
      <c r="GS30" s="3">
        <f t="shared" si="27"/>
        <v>0</v>
      </c>
      <c r="GT30" s="3">
        <f t="shared" si="27"/>
        <v>0</v>
      </c>
      <c r="GU30" s="3">
        <f t="shared" si="27"/>
        <v>0</v>
      </c>
      <c r="GV30" s="3">
        <f t="shared" si="27"/>
        <v>0</v>
      </c>
      <c r="GW30" s="3">
        <f t="shared" si="27"/>
        <v>0</v>
      </c>
      <c r="GX30" s="3">
        <f t="shared" si="27"/>
        <v>0</v>
      </c>
    </row>
    <row r="32" spans="1:245" x14ac:dyDescent="0.4">
      <c r="A32">
        <v>17</v>
      </c>
      <c r="B32">
        <v>1</v>
      </c>
      <c r="C32">
        <f>ROW(SmtRes!A19)</f>
        <v>19</v>
      </c>
      <c r="D32">
        <f>ROW(EtalonRes!A18)</f>
        <v>18</v>
      </c>
      <c r="E32" t="s">
        <v>15</v>
      </c>
      <c r="F32" t="s">
        <v>16</v>
      </c>
      <c r="G32" t="s">
        <v>17</v>
      </c>
      <c r="H32" t="s">
        <v>18</v>
      </c>
      <c r="I32">
        <f>ROUND((342.42)/100,9)</f>
        <v>3.4241999999999999</v>
      </c>
      <c r="J32">
        <v>0</v>
      </c>
      <c r="O32">
        <f t="shared" ref="O32:O55" si="28">ROUND(CP32,2)</f>
        <v>319957.53000000003</v>
      </c>
      <c r="P32">
        <f t="shared" ref="P32:P55" si="29">ROUND(CQ32*I32,2)</f>
        <v>185544.82</v>
      </c>
      <c r="Q32">
        <f t="shared" ref="Q32:Q55" si="30">ROUND(CR32*I32,2)</f>
        <v>378.69</v>
      </c>
      <c r="R32">
        <f t="shared" ref="R32:R55" si="31">ROUND(CS32*I32,2)</f>
        <v>0</v>
      </c>
      <c r="S32">
        <f t="shared" ref="S32:S55" si="32">ROUND(CT32*I32,2)</f>
        <v>134034.01999999999</v>
      </c>
      <c r="T32">
        <f t="shared" ref="T32:T55" si="33">ROUND(CU32*I32,2)</f>
        <v>0</v>
      </c>
      <c r="U32">
        <f t="shared" ref="U32:U55" si="34">CV32*I32</f>
        <v>519.79355999999996</v>
      </c>
      <c r="V32">
        <f t="shared" ref="V32:V55" si="35">CW32*I32</f>
        <v>0</v>
      </c>
      <c r="W32">
        <f t="shared" ref="W32:W55" si="36">ROUND(CX32*I32,2)</f>
        <v>0</v>
      </c>
      <c r="X32">
        <f t="shared" ref="X32:X55" si="37">ROUND(CY32,2)</f>
        <v>142076.06</v>
      </c>
      <c r="Y32">
        <f t="shared" ref="Y32:Y55" si="38">ROUND(CZ32,2)</f>
        <v>72378.37</v>
      </c>
      <c r="AA32">
        <v>68187018</v>
      </c>
      <c r="AB32">
        <f t="shared" ref="AB32:AB55" si="39">ROUND((AC32+AD32+AF32),6)</f>
        <v>12064.450999999999</v>
      </c>
      <c r="AC32">
        <f t="shared" ref="AC32:AC55" si="40">ROUND((ES32),6)</f>
        <v>10666.6</v>
      </c>
      <c r="AD32">
        <f>ROUND(((((ET32*1.25))-((EU32*1.25)))+AE32),6)</f>
        <v>21.024999999999999</v>
      </c>
      <c r="AE32">
        <f>ROUND(((EU32*1.25)),6)</f>
        <v>0</v>
      </c>
      <c r="AF32">
        <f>ROUND(((EV32*1.15)),6)</f>
        <v>1376.826</v>
      </c>
      <c r="AG32">
        <f t="shared" ref="AG32:AG55" si="41">ROUND((AP32),6)</f>
        <v>0</v>
      </c>
      <c r="AH32">
        <f>((EW32*1.15))</f>
        <v>151.79999999999998</v>
      </c>
      <c r="AI32">
        <f>((EX32*1.25))</f>
        <v>0</v>
      </c>
      <c r="AJ32">
        <f t="shared" ref="AJ32:AJ55" si="42">(AS32)</f>
        <v>0</v>
      </c>
      <c r="AK32">
        <v>11880.66</v>
      </c>
      <c r="AL32">
        <v>10666.6</v>
      </c>
      <c r="AM32">
        <v>16.82</v>
      </c>
      <c r="AN32">
        <v>0</v>
      </c>
      <c r="AO32">
        <v>1197.24</v>
      </c>
      <c r="AP32">
        <v>0</v>
      </c>
      <c r="AQ32">
        <v>132</v>
      </c>
      <c r="AR32">
        <v>0</v>
      </c>
      <c r="AS32">
        <v>0</v>
      </c>
      <c r="AT32">
        <v>106</v>
      </c>
      <c r="AU32">
        <v>54</v>
      </c>
      <c r="AV32">
        <v>1</v>
      </c>
      <c r="AW32">
        <v>1</v>
      </c>
      <c r="AZ32">
        <v>1</v>
      </c>
      <c r="BA32">
        <v>28.43</v>
      </c>
      <c r="BB32">
        <v>5.26</v>
      </c>
      <c r="BC32">
        <v>5.08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19</v>
      </c>
      <c r="BM32">
        <v>10001</v>
      </c>
      <c r="BN32">
        <v>0</v>
      </c>
      <c r="BO32" t="s">
        <v>16</v>
      </c>
      <c r="BP32">
        <v>1</v>
      </c>
      <c r="BQ32">
        <v>2</v>
      </c>
      <c r="BR32">
        <v>0</v>
      </c>
      <c r="BS32">
        <v>28.43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118</v>
      </c>
      <c r="CA32">
        <v>63</v>
      </c>
      <c r="CE32">
        <v>0</v>
      </c>
      <c r="CF32">
        <v>0</v>
      </c>
      <c r="CG32">
        <v>0</v>
      </c>
      <c r="CM32">
        <v>0</v>
      </c>
      <c r="CN32" t="s">
        <v>1223</v>
      </c>
      <c r="CO32">
        <v>0</v>
      </c>
      <c r="CP32">
        <f t="shared" ref="CP32:CP55" si="43">(P32+Q32+S32)</f>
        <v>319957.53000000003</v>
      </c>
      <c r="CQ32">
        <f t="shared" ref="CQ32:CQ55" si="44">AC32*BC32</f>
        <v>54186.328000000001</v>
      </c>
      <c r="CR32">
        <f t="shared" ref="CR32:CR55" si="45">AD32*BB32</f>
        <v>110.59149999999998</v>
      </c>
      <c r="CS32">
        <f t="shared" ref="CS32:CS55" si="46">AE32*BS32</f>
        <v>0</v>
      </c>
      <c r="CT32">
        <f t="shared" ref="CT32:CT55" si="47">AF32*BA32</f>
        <v>39143.163180000003</v>
      </c>
      <c r="CU32">
        <f t="shared" ref="CU32:CU55" si="48">AG32</f>
        <v>0</v>
      </c>
      <c r="CV32">
        <f t="shared" ref="CV32:CV55" si="49">AH32</f>
        <v>151.79999999999998</v>
      </c>
      <c r="CW32">
        <f t="shared" ref="CW32:CW55" si="50">AI32</f>
        <v>0</v>
      </c>
      <c r="CX32">
        <f t="shared" ref="CX32:CX55" si="51">AJ32</f>
        <v>0</v>
      </c>
      <c r="CY32">
        <f t="shared" ref="CY32:CY55" si="52">(((S32+R32)*AT32)/100)</f>
        <v>142076.0612</v>
      </c>
      <c r="CZ32">
        <f t="shared" ref="CZ32:CZ55" si="53">(((S32+R32)*AU32)/100)</f>
        <v>72378.37079999999</v>
      </c>
      <c r="DC32" t="s">
        <v>3</v>
      </c>
      <c r="DD32" t="s">
        <v>3</v>
      </c>
      <c r="DE32" t="s">
        <v>20</v>
      </c>
      <c r="DF32" t="s">
        <v>20</v>
      </c>
      <c r="DG32" t="s">
        <v>21</v>
      </c>
      <c r="DH32" t="s">
        <v>3</v>
      </c>
      <c r="DI32" t="s">
        <v>21</v>
      </c>
      <c r="DJ32" t="s">
        <v>20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18</v>
      </c>
      <c r="DW32" t="s">
        <v>18</v>
      </c>
      <c r="DX32">
        <v>100</v>
      </c>
      <c r="EE32">
        <v>63940278</v>
      </c>
      <c r="EF32">
        <v>2</v>
      </c>
      <c r="EG32" t="s">
        <v>22</v>
      </c>
      <c r="EH32">
        <v>0</v>
      </c>
      <c r="EI32" t="s">
        <v>3</v>
      </c>
      <c r="EJ32">
        <v>1</v>
      </c>
      <c r="EK32">
        <v>10001</v>
      </c>
      <c r="EL32" t="s">
        <v>23</v>
      </c>
      <c r="EM32" t="s">
        <v>24</v>
      </c>
      <c r="EO32" t="s">
        <v>25</v>
      </c>
      <c r="EQ32">
        <v>0</v>
      </c>
      <c r="ER32">
        <v>11880.66</v>
      </c>
      <c r="ES32">
        <v>10666.6</v>
      </c>
      <c r="ET32">
        <v>16.82</v>
      </c>
      <c r="EU32">
        <v>0</v>
      </c>
      <c r="EV32">
        <v>1197.24</v>
      </c>
      <c r="EW32">
        <v>132</v>
      </c>
      <c r="EX32">
        <v>0</v>
      </c>
      <c r="EY32">
        <v>0</v>
      </c>
      <c r="FQ32">
        <v>0</v>
      </c>
      <c r="FR32">
        <f t="shared" ref="FR32:FR55" si="54">ROUND(IF(AND(BH32=3,BI32=3),P32,0),2)</f>
        <v>0</v>
      </c>
      <c r="FS32">
        <v>0</v>
      </c>
      <c r="FT32" t="s">
        <v>26</v>
      </c>
      <c r="FU32" t="s">
        <v>27</v>
      </c>
      <c r="FX32">
        <v>106.2</v>
      </c>
      <c r="FY32">
        <v>53.55</v>
      </c>
      <c r="GA32" t="s">
        <v>3</v>
      </c>
      <c r="GD32">
        <v>1</v>
      </c>
      <c r="GF32">
        <v>226687930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ref="GL32:GL55" si="55">ROUND(IF(AND(BH32=3,BI32=3,FS32&lt;&gt;0),P32,0),2)</f>
        <v>0</v>
      </c>
      <c r="GM32">
        <f t="shared" ref="GM32:GM55" si="56">ROUND(O32+X32+Y32,2)+GX32</f>
        <v>534411.96</v>
      </c>
      <c r="GN32">
        <f t="shared" ref="GN32:GN55" si="57">IF(OR(BI32=0,BI32=1),ROUND(O32+X32+Y32,2),0)</f>
        <v>534411.96</v>
      </c>
      <c r="GO32">
        <f t="shared" ref="GO32:GO55" si="58">IF(BI32=2,ROUND(O32+X32+Y32,2),0)</f>
        <v>0</v>
      </c>
      <c r="GP32">
        <f t="shared" ref="GP32:GP55" si="59">IF(BI32=4,ROUND(O32+X32+Y32,2)+GX32,0)</f>
        <v>0</v>
      </c>
      <c r="GR32">
        <v>0</v>
      </c>
      <c r="GS32">
        <v>3</v>
      </c>
      <c r="GT32">
        <v>0</v>
      </c>
      <c r="GU32" t="s">
        <v>3</v>
      </c>
      <c r="GV32">
        <f t="shared" ref="GV32:GV55" si="60">ROUND((GT32),6)</f>
        <v>0</v>
      </c>
      <c r="GW32">
        <v>1</v>
      </c>
      <c r="GX32">
        <f t="shared" ref="GX32:GX55" si="61">ROUND(HC32*I32,2)</f>
        <v>0</v>
      </c>
      <c r="HA32">
        <v>0</v>
      </c>
      <c r="HB32">
        <v>0</v>
      </c>
      <c r="HC32">
        <f t="shared" ref="HC32:HC55" si="62">GV32*GW32</f>
        <v>0</v>
      </c>
      <c r="IK32">
        <v>0</v>
      </c>
    </row>
    <row r="33" spans="1:245" x14ac:dyDescent="0.4">
      <c r="A33">
        <v>18</v>
      </c>
      <c r="B33">
        <v>1</v>
      </c>
      <c r="C33">
        <v>16</v>
      </c>
      <c r="E33" t="s">
        <v>28</v>
      </c>
      <c r="F33" t="s">
        <v>29</v>
      </c>
      <c r="G33" t="s">
        <v>30</v>
      </c>
      <c r="H33" t="s">
        <v>31</v>
      </c>
      <c r="I33">
        <f>I32*J33</f>
        <v>352.69260000000003</v>
      </c>
      <c r="J33">
        <v>103.00000000000001</v>
      </c>
      <c r="O33">
        <f t="shared" si="28"/>
        <v>32976.160000000003</v>
      </c>
      <c r="P33">
        <f t="shared" si="29"/>
        <v>32976.160000000003</v>
      </c>
      <c r="Q33">
        <f t="shared" si="30"/>
        <v>0</v>
      </c>
      <c r="R33">
        <f t="shared" si="31"/>
        <v>0</v>
      </c>
      <c r="S33">
        <f t="shared" si="32"/>
        <v>0</v>
      </c>
      <c r="T33">
        <f t="shared" si="33"/>
        <v>0</v>
      </c>
      <c r="U33">
        <f t="shared" si="34"/>
        <v>0</v>
      </c>
      <c r="V33">
        <f t="shared" si="35"/>
        <v>0</v>
      </c>
      <c r="W33">
        <f t="shared" si="36"/>
        <v>49.38</v>
      </c>
      <c r="X33">
        <f t="shared" si="37"/>
        <v>0</v>
      </c>
      <c r="Y33">
        <f t="shared" si="38"/>
        <v>0</v>
      </c>
      <c r="AA33">
        <v>68187018</v>
      </c>
      <c r="AB33">
        <f t="shared" si="39"/>
        <v>20.37</v>
      </c>
      <c r="AC33">
        <f t="shared" si="40"/>
        <v>20.37</v>
      </c>
      <c r="AD33">
        <f>ROUND((((ET33)-(EU33))+AE33),6)</f>
        <v>0</v>
      </c>
      <c r="AE33">
        <f t="shared" ref="AE33:AF35" si="63">ROUND((EU33),6)</f>
        <v>0</v>
      </c>
      <c r="AF33">
        <f t="shared" si="63"/>
        <v>0</v>
      </c>
      <c r="AG33">
        <f t="shared" si="41"/>
        <v>0</v>
      </c>
      <c r="AH33">
        <f t="shared" ref="AH33:AI35" si="64">(EW33)</f>
        <v>0</v>
      </c>
      <c r="AI33">
        <f t="shared" si="64"/>
        <v>0</v>
      </c>
      <c r="AJ33">
        <f t="shared" si="42"/>
        <v>0.14000000000000001</v>
      </c>
      <c r="AK33">
        <v>20.37</v>
      </c>
      <c r="AL33">
        <v>20.37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0.14000000000000001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4.59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32</v>
      </c>
      <c r="BM33">
        <v>500001</v>
      </c>
      <c r="BN33">
        <v>0</v>
      </c>
      <c r="BO33" t="s">
        <v>29</v>
      </c>
      <c r="BP33">
        <v>1</v>
      </c>
      <c r="BQ33">
        <v>8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3"/>
        <v>32976.160000000003</v>
      </c>
      <c r="CQ33">
        <f t="shared" si="44"/>
        <v>93.4983</v>
      </c>
      <c r="CR33">
        <f t="shared" si="45"/>
        <v>0</v>
      </c>
      <c r="CS33">
        <f t="shared" si="46"/>
        <v>0</v>
      </c>
      <c r="CT33">
        <f t="shared" si="47"/>
        <v>0</v>
      </c>
      <c r="CU33">
        <f t="shared" si="48"/>
        <v>0</v>
      </c>
      <c r="CV33">
        <f t="shared" si="49"/>
        <v>0</v>
      </c>
      <c r="CW33">
        <f t="shared" si="50"/>
        <v>0</v>
      </c>
      <c r="CX33">
        <f t="shared" si="51"/>
        <v>0.14000000000000001</v>
      </c>
      <c r="CY33">
        <f t="shared" si="52"/>
        <v>0</v>
      </c>
      <c r="CZ33">
        <f t="shared" si="5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31</v>
      </c>
      <c r="DW33" t="s">
        <v>31</v>
      </c>
      <c r="DX33">
        <v>1</v>
      </c>
      <c r="EE33">
        <v>63940454</v>
      </c>
      <c r="EF33">
        <v>8</v>
      </c>
      <c r="EG33" t="s">
        <v>33</v>
      </c>
      <c r="EH33">
        <v>0</v>
      </c>
      <c r="EI33" t="s">
        <v>3</v>
      </c>
      <c r="EJ33">
        <v>1</v>
      </c>
      <c r="EK33">
        <v>500001</v>
      </c>
      <c r="EL33" t="s">
        <v>34</v>
      </c>
      <c r="EM33" t="s">
        <v>35</v>
      </c>
      <c r="EO33" t="s">
        <v>3</v>
      </c>
      <c r="EQ33">
        <v>0</v>
      </c>
      <c r="ER33">
        <v>20.37</v>
      </c>
      <c r="ES33">
        <v>20.37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4"/>
        <v>0</v>
      </c>
      <c r="FS33">
        <v>0</v>
      </c>
      <c r="FX33">
        <v>0</v>
      </c>
      <c r="FY33">
        <v>0</v>
      </c>
      <c r="GA33" t="s">
        <v>3</v>
      </c>
      <c r="GD33">
        <v>1</v>
      </c>
      <c r="GF33">
        <v>-1993068365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55"/>
        <v>0</v>
      </c>
      <c r="GM33">
        <f t="shared" si="56"/>
        <v>32976.160000000003</v>
      </c>
      <c r="GN33">
        <f t="shared" si="57"/>
        <v>32976.160000000003</v>
      </c>
      <c r="GO33">
        <f t="shared" si="58"/>
        <v>0</v>
      </c>
      <c r="GP33">
        <f t="shared" si="59"/>
        <v>0</v>
      </c>
      <c r="GR33">
        <v>0</v>
      </c>
      <c r="GS33">
        <v>3</v>
      </c>
      <c r="GT33">
        <v>0</v>
      </c>
      <c r="GU33" t="s">
        <v>3</v>
      </c>
      <c r="GV33">
        <f t="shared" si="60"/>
        <v>0</v>
      </c>
      <c r="GW33">
        <v>1</v>
      </c>
      <c r="GX33">
        <f t="shared" si="61"/>
        <v>0</v>
      </c>
      <c r="HA33">
        <v>0</v>
      </c>
      <c r="HB33">
        <v>0</v>
      </c>
      <c r="HC33">
        <f t="shared" si="62"/>
        <v>0</v>
      </c>
      <c r="IK33">
        <v>0</v>
      </c>
    </row>
    <row r="34" spans="1:245" x14ac:dyDescent="0.4">
      <c r="A34">
        <v>18</v>
      </c>
      <c r="B34">
        <v>1</v>
      </c>
      <c r="C34">
        <v>11</v>
      </c>
      <c r="E34" t="s">
        <v>36</v>
      </c>
      <c r="F34" t="s">
        <v>37</v>
      </c>
      <c r="G34" t="s">
        <v>38</v>
      </c>
      <c r="H34" t="s">
        <v>31</v>
      </c>
      <c r="I34">
        <f>I32*J34</f>
        <v>-1441.5881999999999</v>
      </c>
      <c r="J34">
        <v>-421</v>
      </c>
      <c r="O34">
        <f t="shared" si="28"/>
        <v>-105295.03999999999</v>
      </c>
      <c r="P34">
        <f t="shared" si="29"/>
        <v>-105295.03999999999</v>
      </c>
      <c r="Q34">
        <f t="shared" si="30"/>
        <v>0</v>
      </c>
      <c r="R34">
        <f t="shared" si="31"/>
        <v>0</v>
      </c>
      <c r="S34">
        <f t="shared" si="32"/>
        <v>0</v>
      </c>
      <c r="T34">
        <f t="shared" si="33"/>
        <v>0</v>
      </c>
      <c r="U34">
        <f t="shared" si="34"/>
        <v>0</v>
      </c>
      <c r="V34">
        <f t="shared" si="35"/>
        <v>0</v>
      </c>
      <c r="W34">
        <f t="shared" si="36"/>
        <v>0</v>
      </c>
      <c r="X34">
        <f t="shared" si="37"/>
        <v>0</v>
      </c>
      <c r="Y34">
        <f t="shared" si="38"/>
        <v>0</v>
      </c>
      <c r="AA34">
        <v>68187018</v>
      </c>
      <c r="AB34">
        <f t="shared" si="39"/>
        <v>15.06</v>
      </c>
      <c r="AC34">
        <f t="shared" si="40"/>
        <v>15.06</v>
      </c>
      <c r="AD34">
        <f>ROUND((((ET34)-(EU34))+AE34),6)</f>
        <v>0</v>
      </c>
      <c r="AE34">
        <f t="shared" si="63"/>
        <v>0</v>
      </c>
      <c r="AF34">
        <f t="shared" si="63"/>
        <v>0</v>
      </c>
      <c r="AG34">
        <f t="shared" si="41"/>
        <v>0</v>
      </c>
      <c r="AH34">
        <f t="shared" si="64"/>
        <v>0</v>
      </c>
      <c r="AI34">
        <f t="shared" si="64"/>
        <v>0</v>
      </c>
      <c r="AJ34">
        <f t="shared" si="42"/>
        <v>0</v>
      </c>
      <c r="AK34">
        <v>15.06</v>
      </c>
      <c r="AL34">
        <v>15.06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4.8499999999999996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1</v>
      </c>
      <c r="BJ34" t="s">
        <v>39</v>
      </c>
      <c r="BM34">
        <v>500001</v>
      </c>
      <c r="BN34">
        <v>0</v>
      </c>
      <c r="BO34" t="s">
        <v>37</v>
      </c>
      <c r="BP34">
        <v>1</v>
      </c>
      <c r="BQ34">
        <v>8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3"/>
        <v>-105295.03999999999</v>
      </c>
      <c r="CQ34">
        <f t="shared" si="44"/>
        <v>73.040999999999997</v>
      </c>
      <c r="CR34">
        <f t="shared" si="45"/>
        <v>0</v>
      </c>
      <c r="CS34">
        <f t="shared" si="46"/>
        <v>0</v>
      </c>
      <c r="CT34">
        <f t="shared" si="47"/>
        <v>0</v>
      </c>
      <c r="CU34">
        <f t="shared" si="48"/>
        <v>0</v>
      </c>
      <c r="CV34">
        <f t="shared" si="49"/>
        <v>0</v>
      </c>
      <c r="CW34">
        <f t="shared" si="50"/>
        <v>0</v>
      </c>
      <c r="CX34">
        <f t="shared" si="51"/>
        <v>0</v>
      </c>
      <c r="CY34">
        <f t="shared" si="52"/>
        <v>0</v>
      </c>
      <c r="CZ34">
        <f t="shared" si="53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31</v>
      </c>
      <c r="DW34" t="s">
        <v>31</v>
      </c>
      <c r="DX34">
        <v>1</v>
      </c>
      <c r="EE34">
        <v>63940454</v>
      </c>
      <c r="EF34">
        <v>8</v>
      </c>
      <c r="EG34" t="s">
        <v>33</v>
      </c>
      <c r="EH34">
        <v>0</v>
      </c>
      <c r="EI34" t="s">
        <v>3</v>
      </c>
      <c r="EJ34">
        <v>1</v>
      </c>
      <c r="EK34">
        <v>500001</v>
      </c>
      <c r="EL34" t="s">
        <v>34</v>
      </c>
      <c r="EM34" t="s">
        <v>35</v>
      </c>
      <c r="EO34" t="s">
        <v>3</v>
      </c>
      <c r="EQ34">
        <v>0</v>
      </c>
      <c r="ER34">
        <v>15.06</v>
      </c>
      <c r="ES34">
        <v>15.06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54"/>
        <v>0</v>
      </c>
      <c r="FS34">
        <v>0</v>
      </c>
      <c r="FX34">
        <v>0</v>
      </c>
      <c r="FY34">
        <v>0</v>
      </c>
      <c r="GA34" t="s">
        <v>3</v>
      </c>
      <c r="GD34">
        <v>1</v>
      </c>
      <c r="GF34">
        <v>1477604143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55"/>
        <v>0</v>
      </c>
      <c r="GM34">
        <f t="shared" si="56"/>
        <v>-105295.03999999999</v>
      </c>
      <c r="GN34">
        <f t="shared" si="57"/>
        <v>-105295.03999999999</v>
      </c>
      <c r="GO34">
        <f t="shared" si="58"/>
        <v>0</v>
      </c>
      <c r="GP34">
        <f t="shared" si="59"/>
        <v>0</v>
      </c>
      <c r="GR34">
        <v>0</v>
      </c>
      <c r="GS34">
        <v>3</v>
      </c>
      <c r="GT34">
        <v>0</v>
      </c>
      <c r="GU34" t="s">
        <v>3</v>
      </c>
      <c r="GV34">
        <f t="shared" si="60"/>
        <v>0</v>
      </c>
      <c r="GW34">
        <v>1</v>
      </c>
      <c r="GX34">
        <f t="shared" si="61"/>
        <v>0</v>
      </c>
      <c r="HA34">
        <v>0</v>
      </c>
      <c r="HB34">
        <v>0</v>
      </c>
      <c r="HC34">
        <f t="shared" si="62"/>
        <v>0</v>
      </c>
      <c r="IK34">
        <v>0</v>
      </c>
    </row>
    <row r="35" spans="1:245" x14ac:dyDescent="0.4">
      <c r="A35">
        <v>18</v>
      </c>
      <c r="B35">
        <v>1</v>
      </c>
      <c r="C35">
        <v>12</v>
      </c>
      <c r="E35" t="s">
        <v>40</v>
      </c>
      <c r="F35" t="s">
        <v>41</v>
      </c>
      <c r="G35" t="s">
        <v>42</v>
      </c>
      <c r="H35" t="s">
        <v>31</v>
      </c>
      <c r="I35">
        <f>I32*J35</f>
        <v>1441.5881999999999</v>
      </c>
      <c r="J35">
        <v>421</v>
      </c>
      <c r="O35">
        <f t="shared" si="28"/>
        <v>142878.10999999999</v>
      </c>
      <c r="P35">
        <f t="shared" si="29"/>
        <v>142878.10999999999</v>
      </c>
      <c r="Q35">
        <f t="shared" si="30"/>
        <v>0</v>
      </c>
      <c r="R35">
        <f t="shared" si="31"/>
        <v>0</v>
      </c>
      <c r="S35">
        <f t="shared" si="32"/>
        <v>0</v>
      </c>
      <c r="T35">
        <f t="shared" si="33"/>
        <v>0</v>
      </c>
      <c r="U35">
        <f t="shared" si="34"/>
        <v>0</v>
      </c>
      <c r="V35">
        <f t="shared" si="35"/>
        <v>0</v>
      </c>
      <c r="W35">
        <f t="shared" si="36"/>
        <v>576.64</v>
      </c>
      <c r="X35">
        <f t="shared" si="37"/>
        <v>0</v>
      </c>
      <c r="Y35">
        <f t="shared" si="38"/>
        <v>0</v>
      </c>
      <c r="AA35">
        <v>68187018</v>
      </c>
      <c r="AB35">
        <f t="shared" si="39"/>
        <v>20.52</v>
      </c>
      <c r="AC35">
        <f t="shared" si="40"/>
        <v>20.52</v>
      </c>
      <c r="AD35">
        <f>ROUND((((ET35)-(EU35))+AE35),6)</f>
        <v>0</v>
      </c>
      <c r="AE35">
        <f t="shared" si="63"/>
        <v>0</v>
      </c>
      <c r="AF35">
        <f t="shared" si="63"/>
        <v>0</v>
      </c>
      <c r="AG35">
        <f t="shared" si="41"/>
        <v>0</v>
      </c>
      <c r="AH35">
        <f t="shared" si="64"/>
        <v>0</v>
      </c>
      <c r="AI35">
        <f t="shared" si="64"/>
        <v>0</v>
      </c>
      <c r="AJ35">
        <f t="shared" si="42"/>
        <v>0.4</v>
      </c>
      <c r="AK35">
        <v>20.52</v>
      </c>
      <c r="AL35">
        <v>20.52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0.4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4.83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43</v>
      </c>
      <c r="BM35">
        <v>500001</v>
      </c>
      <c r="BN35">
        <v>0</v>
      </c>
      <c r="BO35" t="s">
        <v>41</v>
      </c>
      <c r="BP35">
        <v>1</v>
      </c>
      <c r="BQ35">
        <v>8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3"/>
        <v>142878.10999999999</v>
      </c>
      <c r="CQ35">
        <f t="shared" si="44"/>
        <v>99.111599999999996</v>
      </c>
      <c r="CR35">
        <f t="shared" si="45"/>
        <v>0</v>
      </c>
      <c r="CS35">
        <f t="shared" si="46"/>
        <v>0</v>
      </c>
      <c r="CT35">
        <f t="shared" si="47"/>
        <v>0</v>
      </c>
      <c r="CU35">
        <f t="shared" si="48"/>
        <v>0</v>
      </c>
      <c r="CV35">
        <f t="shared" si="49"/>
        <v>0</v>
      </c>
      <c r="CW35">
        <f t="shared" si="50"/>
        <v>0</v>
      </c>
      <c r="CX35">
        <f t="shared" si="51"/>
        <v>0.4</v>
      </c>
      <c r="CY35">
        <f t="shared" si="52"/>
        <v>0</v>
      </c>
      <c r="CZ35">
        <f t="shared" si="53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31</v>
      </c>
      <c r="DW35" t="s">
        <v>31</v>
      </c>
      <c r="DX35">
        <v>1</v>
      </c>
      <c r="EE35">
        <v>63940454</v>
      </c>
      <c r="EF35">
        <v>8</v>
      </c>
      <c r="EG35" t="s">
        <v>33</v>
      </c>
      <c r="EH35">
        <v>0</v>
      </c>
      <c r="EI35" t="s">
        <v>3</v>
      </c>
      <c r="EJ35">
        <v>1</v>
      </c>
      <c r="EK35">
        <v>500001</v>
      </c>
      <c r="EL35" t="s">
        <v>34</v>
      </c>
      <c r="EM35" t="s">
        <v>35</v>
      </c>
      <c r="EO35" t="s">
        <v>3</v>
      </c>
      <c r="EQ35">
        <v>0</v>
      </c>
      <c r="ER35">
        <v>20.52</v>
      </c>
      <c r="ES35">
        <v>20.52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4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1528749664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5"/>
        <v>0</v>
      </c>
      <c r="GM35">
        <f t="shared" si="56"/>
        <v>142878.10999999999</v>
      </c>
      <c r="GN35">
        <f t="shared" si="57"/>
        <v>142878.10999999999</v>
      </c>
      <c r="GO35">
        <f t="shared" si="58"/>
        <v>0</v>
      </c>
      <c r="GP35">
        <f t="shared" si="59"/>
        <v>0</v>
      </c>
      <c r="GR35">
        <v>0</v>
      </c>
      <c r="GS35">
        <v>3</v>
      </c>
      <c r="GT35">
        <v>0</v>
      </c>
      <c r="GU35" t="s">
        <v>3</v>
      </c>
      <c r="GV35">
        <f t="shared" si="60"/>
        <v>0</v>
      </c>
      <c r="GW35">
        <v>1</v>
      </c>
      <c r="GX35">
        <f t="shared" si="61"/>
        <v>0</v>
      </c>
      <c r="HA35">
        <v>0</v>
      </c>
      <c r="HB35">
        <v>0</v>
      </c>
      <c r="HC35">
        <f t="shared" si="62"/>
        <v>0</v>
      </c>
      <c r="IK35">
        <v>0</v>
      </c>
    </row>
    <row r="36" spans="1:245" x14ac:dyDescent="0.4">
      <c r="A36">
        <v>17</v>
      </c>
      <c r="B36">
        <v>1</v>
      </c>
      <c r="C36">
        <f>ROW(SmtRes!A22)</f>
        <v>22</v>
      </c>
      <c r="D36">
        <f>ROW(EtalonRes!A21)</f>
        <v>21</v>
      </c>
      <c r="E36" t="s">
        <v>44</v>
      </c>
      <c r="F36" t="s">
        <v>45</v>
      </c>
      <c r="G36" t="s">
        <v>46</v>
      </c>
      <c r="H36" t="s">
        <v>47</v>
      </c>
      <c r="I36">
        <f>ROUND((210)/100,9)</f>
        <v>2.1</v>
      </c>
      <c r="J36">
        <v>0</v>
      </c>
      <c r="O36">
        <f t="shared" si="28"/>
        <v>18562.759999999998</v>
      </c>
      <c r="P36">
        <f t="shared" si="29"/>
        <v>6469.58</v>
      </c>
      <c r="Q36">
        <f t="shared" si="30"/>
        <v>22.34</v>
      </c>
      <c r="R36">
        <f t="shared" si="31"/>
        <v>0</v>
      </c>
      <c r="S36">
        <f t="shared" si="32"/>
        <v>12070.84</v>
      </c>
      <c r="T36">
        <f t="shared" si="33"/>
        <v>0</v>
      </c>
      <c r="U36">
        <f t="shared" si="34"/>
        <v>47.334000000000003</v>
      </c>
      <c r="V36">
        <f t="shared" si="35"/>
        <v>0</v>
      </c>
      <c r="W36">
        <f t="shared" si="36"/>
        <v>0</v>
      </c>
      <c r="X36">
        <f t="shared" si="37"/>
        <v>13398.63</v>
      </c>
      <c r="Y36">
        <f t="shared" si="38"/>
        <v>7725.34</v>
      </c>
      <c r="AA36">
        <v>68187018</v>
      </c>
      <c r="AB36">
        <f t="shared" si="39"/>
        <v>945.61900000000003</v>
      </c>
      <c r="AC36">
        <f t="shared" si="40"/>
        <v>742.35</v>
      </c>
      <c r="AD36">
        <f>ROUND(((((ET36*1.25))-((EU36*1.25)))+AE36),6)</f>
        <v>1.0874999999999999</v>
      </c>
      <c r="AE36">
        <f>ROUND(((EU36*1.25)),6)</f>
        <v>0</v>
      </c>
      <c r="AF36">
        <f>ROUND(((EV36*1.15)),6)</f>
        <v>202.1815</v>
      </c>
      <c r="AG36">
        <f t="shared" si="41"/>
        <v>0</v>
      </c>
      <c r="AH36">
        <f>((EW36*1.15))</f>
        <v>22.54</v>
      </c>
      <c r="AI36">
        <f>((EX36*1.25))</f>
        <v>0</v>
      </c>
      <c r="AJ36">
        <f t="shared" si="42"/>
        <v>0</v>
      </c>
      <c r="AK36">
        <v>919.03</v>
      </c>
      <c r="AL36">
        <v>742.35</v>
      </c>
      <c r="AM36">
        <v>0.87</v>
      </c>
      <c r="AN36">
        <v>0</v>
      </c>
      <c r="AO36">
        <v>175.81</v>
      </c>
      <c r="AP36">
        <v>0</v>
      </c>
      <c r="AQ36">
        <v>19.600000000000001</v>
      </c>
      <c r="AR36">
        <v>0</v>
      </c>
      <c r="AS36">
        <v>0</v>
      </c>
      <c r="AT36">
        <v>111</v>
      </c>
      <c r="AU36">
        <v>64</v>
      </c>
      <c r="AV36">
        <v>1</v>
      </c>
      <c r="AW36">
        <v>1</v>
      </c>
      <c r="AZ36">
        <v>1</v>
      </c>
      <c r="BA36">
        <v>28.43</v>
      </c>
      <c r="BB36">
        <v>9.7799999999999994</v>
      </c>
      <c r="BC36">
        <v>4.1500000000000004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48</v>
      </c>
      <c r="BM36">
        <v>11001</v>
      </c>
      <c r="BN36">
        <v>0</v>
      </c>
      <c r="BO36" t="s">
        <v>45</v>
      </c>
      <c r="BP36">
        <v>1</v>
      </c>
      <c r="BQ36">
        <v>2</v>
      </c>
      <c r="BR36">
        <v>0</v>
      </c>
      <c r="BS36">
        <v>28.43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123</v>
      </c>
      <c r="CA36">
        <v>75</v>
      </c>
      <c r="CE36">
        <v>0</v>
      </c>
      <c r="CF36">
        <v>0</v>
      </c>
      <c r="CG36">
        <v>0</v>
      </c>
      <c r="CM36">
        <v>0</v>
      </c>
      <c r="CN36" t="s">
        <v>1223</v>
      </c>
      <c r="CO36">
        <v>0</v>
      </c>
      <c r="CP36">
        <f t="shared" si="43"/>
        <v>18562.760000000002</v>
      </c>
      <c r="CQ36">
        <f t="shared" si="44"/>
        <v>3080.7525000000005</v>
      </c>
      <c r="CR36">
        <f t="shared" si="45"/>
        <v>10.635749999999998</v>
      </c>
      <c r="CS36">
        <f t="shared" si="46"/>
        <v>0</v>
      </c>
      <c r="CT36">
        <f t="shared" si="47"/>
        <v>5748.0200450000002</v>
      </c>
      <c r="CU36">
        <f t="shared" si="48"/>
        <v>0</v>
      </c>
      <c r="CV36">
        <f t="shared" si="49"/>
        <v>22.54</v>
      </c>
      <c r="CW36">
        <f t="shared" si="50"/>
        <v>0</v>
      </c>
      <c r="CX36">
        <f t="shared" si="51"/>
        <v>0</v>
      </c>
      <c r="CY36">
        <f t="shared" si="52"/>
        <v>13398.6324</v>
      </c>
      <c r="CZ36">
        <f t="shared" si="53"/>
        <v>7725.3375999999998</v>
      </c>
      <c r="DC36" t="s">
        <v>3</v>
      </c>
      <c r="DD36" t="s">
        <v>3</v>
      </c>
      <c r="DE36" t="s">
        <v>20</v>
      </c>
      <c r="DF36" t="s">
        <v>20</v>
      </c>
      <c r="DG36" t="s">
        <v>21</v>
      </c>
      <c r="DH36" t="s">
        <v>3</v>
      </c>
      <c r="DI36" t="s">
        <v>21</v>
      </c>
      <c r="DJ36" t="s">
        <v>20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47</v>
      </c>
      <c r="DW36" t="s">
        <v>47</v>
      </c>
      <c r="DX36">
        <v>1</v>
      </c>
      <c r="EE36">
        <v>63940279</v>
      </c>
      <c r="EF36">
        <v>2</v>
      </c>
      <c r="EG36" t="s">
        <v>22</v>
      </c>
      <c r="EH36">
        <v>0</v>
      </c>
      <c r="EI36" t="s">
        <v>3</v>
      </c>
      <c r="EJ36">
        <v>1</v>
      </c>
      <c r="EK36">
        <v>11001</v>
      </c>
      <c r="EL36" t="s">
        <v>49</v>
      </c>
      <c r="EM36" t="s">
        <v>50</v>
      </c>
      <c r="EO36" t="s">
        <v>25</v>
      </c>
      <c r="EQ36">
        <v>0</v>
      </c>
      <c r="ER36">
        <v>919.03</v>
      </c>
      <c r="ES36">
        <v>742.35</v>
      </c>
      <c r="ET36">
        <v>0.87</v>
      </c>
      <c r="EU36">
        <v>0</v>
      </c>
      <c r="EV36">
        <v>175.81</v>
      </c>
      <c r="EW36">
        <v>19.600000000000001</v>
      </c>
      <c r="EX36">
        <v>0</v>
      </c>
      <c r="EY36">
        <v>0</v>
      </c>
      <c r="FQ36">
        <v>0</v>
      </c>
      <c r="FR36">
        <f t="shared" si="54"/>
        <v>0</v>
      </c>
      <c r="FS36">
        <v>0</v>
      </c>
      <c r="FT36" t="s">
        <v>26</v>
      </c>
      <c r="FU36" t="s">
        <v>27</v>
      </c>
      <c r="FX36">
        <v>110.7</v>
      </c>
      <c r="FY36">
        <v>63.75</v>
      </c>
      <c r="GA36" t="s">
        <v>3</v>
      </c>
      <c r="GD36">
        <v>1</v>
      </c>
      <c r="GF36">
        <v>907767312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55"/>
        <v>0</v>
      </c>
      <c r="GM36">
        <f t="shared" si="56"/>
        <v>39686.730000000003</v>
      </c>
      <c r="GN36">
        <f t="shared" si="57"/>
        <v>39686.730000000003</v>
      </c>
      <c r="GO36">
        <f t="shared" si="58"/>
        <v>0</v>
      </c>
      <c r="GP36">
        <f t="shared" si="59"/>
        <v>0</v>
      </c>
      <c r="GR36">
        <v>0</v>
      </c>
      <c r="GS36">
        <v>3</v>
      </c>
      <c r="GT36">
        <v>0</v>
      </c>
      <c r="GU36" t="s">
        <v>3</v>
      </c>
      <c r="GV36">
        <f t="shared" si="60"/>
        <v>0</v>
      </c>
      <c r="GW36">
        <v>1</v>
      </c>
      <c r="GX36">
        <f t="shared" si="61"/>
        <v>0</v>
      </c>
      <c r="HA36">
        <v>0</v>
      </c>
      <c r="HB36">
        <v>0</v>
      </c>
      <c r="HC36">
        <f t="shared" si="62"/>
        <v>0</v>
      </c>
      <c r="IK36">
        <v>0</v>
      </c>
    </row>
    <row r="37" spans="1:245" x14ac:dyDescent="0.4">
      <c r="A37">
        <v>17</v>
      </c>
      <c r="B37">
        <v>1</v>
      </c>
      <c r="C37">
        <f>ROW(SmtRes!A32)</f>
        <v>32</v>
      </c>
      <c r="D37">
        <f>ROW(EtalonRes!A34)</f>
        <v>34</v>
      </c>
      <c r="E37" t="s">
        <v>51</v>
      </c>
      <c r="F37" t="s">
        <v>52</v>
      </c>
      <c r="G37" t="s">
        <v>53</v>
      </c>
      <c r="H37" t="s">
        <v>54</v>
      </c>
      <c r="I37">
        <f>ROUND((29.44)/100,9)</f>
        <v>0.2944</v>
      </c>
      <c r="J37">
        <v>0</v>
      </c>
      <c r="O37">
        <f t="shared" si="28"/>
        <v>34047.379999999997</v>
      </c>
      <c r="P37">
        <f t="shared" si="29"/>
        <v>534.39</v>
      </c>
      <c r="Q37">
        <f t="shared" si="30"/>
        <v>2060.62</v>
      </c>
      <c r="R37">
        <f t="shared" si="31"/>
        <v>310.73</v>
      </c>
      <c r="S37">
        <f t="shared" si="32"/>
        <v>31452.37</v>
      </c>
      <c r="T37">
        <f t="shared" si="33"/>
        <v>0</v>
      </c>
      <c r="U37">
        <f t="shared" si="34"/>
        <v>109.97105919999998</v>
      </c>
      <c r="V37">
        <f t="shared" si="35"/>
        <v>0.80959999999999999</v>
      </c>
      <c r="W37">
        <f t="shared" si="36"/>
        <v>0</v>
      </c>
      <c r="X37">
        <f t="shared" si="37"/>
        <v>25728.11</v>
      </c>
      <c r="Y37">
        <f t="shared" si="38"/>
        <v>22869.43</v>
      </c>
      <c r="AA37">
        <v>68187018</v>
      </c>
      <c r="AB37">
        <f t="shared" si="39"/>
        <v>4755.1135000000004</v>
      </c>
      <c r="AC37">
        <f t="shared" si="40"/>
        <v>280.12</v>
      </c>
      <c r="AD37">
        <f>ROUND(((((ET37*1.25))-((EU37*1.25)))+AE37),6)</f>
        <v>717.15</v>
      </c>
      <c r="AE37">
        <f>ROUND(((EU37*1.25)),6)</f>
        <v>37.125</v>
      </c>
      <c r="AF37">
        <f>ROUND(((EV37*1.15)),6)</f>
        <v>3757.8434999999999</v>
      </c>
      <c r="AG37">
        <f t="shared" si="41"/>
        <v>0</v>
      </c>
      <c r="AH37">
        <f>((EW37*1.15))</f>
        <v>373.54299999999995</v>
      </c>
      <c r="AI37">
        <f>((EX37*1.25))</f>
        <v>2.75</v>
      </c>
      <c r="AJ37">
        <f t="shared" si="42"/>
        <v>0</v>
      </c>
      <c r="AK37">
        <v>4121.53</v>
      </c>
      <c r="AL37">
        <v>280.12</v>
      </c>
      <c r="AM37">
        <v>573.72</v>
      </c>
      <c r="AN37">
        <v>29.7</v>
      </c>
      <c r="AO37">
        <v>3267.69</v>
      </c>
      <c r="AP37">
        <v>0</v>
      </c>
      <c r="AQ37">
        <v>324.82</v>
      </c>
      <c r="AR37">
        <v>2.2000000000000002</v>
      </c>
      <c r="AS37">
        <v>0</v>
      </c>
      <c r="AT37">
        <v>81</v>
      </c>
      <c r="AU37">
        <v>72</v>
      </c>
      <c r="AV37">
        <v>1</v>
      </c>
      <c r="AW37">
        <v>1</v>
      </c>
      <c r="AZ37">
        <v>1</v>
      </c>
      <c r="BA37">
        <v>28.43</v>
      </c>
      <c r="BB37">
        <v>9.76</v>
      </c>
      <c r="BC37">
        <v>6.48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55</v>
      </c>
      <c r="BM37">
        <v>9001</v>
      </c>
      <c r="BN37">
        <v>0</v>
      </c>
      <c r="BO37" t="s">
        <v>52</v>
      </c>
      <c r="BP37">
        <v>1</v>
      </c>
      <c r="BQ37">
        <v>2</v>
      </c>
      <c r="BR37">
        <v>0</v>
      </c>
      <c r="BS37">
        <v>28.43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90</v>
      </c>
      <c r="CA37">
        <v>85</v>
      </c>
      <c r="CE37">
        <v>0</v>
      </c>
      <c r="CF37">
        <v>0</v>
      </c>
      <c r="CG37">
        <v>0</v>
      </c>
      <c r="CM37">
        <v>0</v>
      </c>
      <c r="CN37" t="s">
        <v>1223</v>
      </c>
      <c r="CO37">
        <v>0</v>
      </c>
      <c r="CP37">
        <f t="shared" si="43"/>
        <v>34047.379999999997</v>
      </c>
      <c r="CQ37">
        <f t="shared" si="44"/>
        <v>1815.1776000000002</v>
      </c>
      <c r="CR37">
        <f t="shared" si="45"/>
        <v>6999.384</v>
      </c>
      <c r="CS37">
        <f t="shared" si="46"/>
        <v>1055.4637499999999</v>
      </c>
      <c r="CT37">
        <f t="shared" si="47"/>
        <v>106835.490705</v>
      </c>
      <c r="CU37">
        <f t="shared" si="48"/>
        <v>0</v>
      </c>
      <c r="CV37">
        <f t="shared" si="49"/>
        <v>373.54299999999995</v>
      </c>
      <c r="CW37">
        <f t="shared" si="50"/>
        <v>2.75</v>
      </c>
      <c r="CX37">
        <f t="shared" si="51"/>
        <v>0</v>
      </c>
      <c r="CY37">
        <f t="shared" si="52"/>
        <v>25728.111000000001</v>
      </c>
      <c r="CZ37">
        <f t="shared" si="53"/>
        <v>22869.431999999997</v>
      </c>
      <c r="DC37" t="s">
        <v>3</v>
      </c>
      <c r="DD37" t="s">
        <v>3</v>
      </c>
      <c r="DE37" t="s">
        <v>20</v>
      </c>
      <c r="DF37" t="s">
        <v>20</v>
      </c>
      <c r="DG37" t="s">
        <v>21</v>
      </c>
      <c r="DH37" t="s">
        <v>3</v>
      </c>
      <c r="DI37" t="s">
        <v>21</v>
      </c>
      <c r="DJ37" t="s">
        <v>20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54</v>
      </c>
      <c r="DW37" t="s">
        <v>54</v>
      </c>
      <c r="DX37">
        <v>100</v>
      </c>
      <c r="EE37">
        <v>63940277</v>
      </c>
      <c r="EF37">
        <v>2</v>
      </c>
      <c r="EG37" t="s">
        <v>22</v>
      </c>
      <c r="EH37">
        <v>0</v>
      </c>
      <c r="EI37" t="s">
        <v>3</v>
      </c>
      <c r="EJ37">
        <v>1</v>
      </c>
      <c r="EK37">
        <v>9001</v>
      </c>
      <c r="EL37" t="s">
        <v>56</v>
      </c>
      <c r="EM37" t="s">
        <v>57</v>
      </c>
      <c r="EO37" t="s">
        <v>25</v>
      </c>
      <c r="EQ37">
        <v>0</v>
      </c>
      <c r="ER37">
        <v>4121.53</v>
      </c>
      <c r="ES37">
        <v>280.12</v>
      </c>
      <c r="ET37">
        <v>573.72</v>
      </c>
      <c r="EU37">
        <v>29.7</v>
      </c>
      <c r="EV37">
        <v>3267.69</v>
      </c>
      <c r="EW37">
        <v>324.82</v>
      </c>
      <c r="EX37">
        <v>2.2000000000000002</v>
      </c>
      <c r="EY37">
        <v>0</v>
      </c>
      <c r="FQ37">
        <v>0</v>
      </c>
      <c r="FR37">
        <f t="shared" si="54"/>
        <v>0</v>
      </c>
      <c r="FS37">
        <v>0</v>
      </c>
      <c r="FT37" t="s">
        <v>26</v>
      </c>
      <c r="FU37" t="s">
        <v>27</v>
      </c>
      <c r="FX37">
        <v>81</v>
      </c>
      <c r="FY37">
        <v>72.25</v>
      </c>
      <c r="GA37" t="s">
        <v>3</v>
      </c>
      <c r="GD37">
        <v>1</v>
      </c>
      <c r="GF37">
        <v>615250176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55"/>
        <v>0</v>
      </c>
      <c r="GM37">
        <f t="shared" si="56"/>
        <v>82644.92</v>
      </c>
      <c r="GN37">
        <f t="shared" si="57"/>
        <v>82644.92</v>
      </c>
      <c r="GO37">
        <f t="shared" si="58"/>
        <v>0</v>
      </c>
      <c r="GP37">
        <f t="shared" si="59"/>
        <v>0</v>
      </c>
      <c r="GR37">
        <v>0</v>
      </c>
      <c r="GS37">
        <v>3</v>
      </c>
      <c r="GT37">
        <v>0</v>
      </c>
      <c r="GU37" t="s">
        <v>3</v>
      </c>
      <c r="GV37">
        <f t="shared" si="60"/>
        <v>0</v>
      </c>
      <c r="GW37">
        <v>1</v>
      </c>
      <c r="GX37">
        <f t="shared" si="61"/>
        <v>0</v>
      </c>
      <c r="HA37">
        <v>0</v>
      </c>
      <c r="HB37">
        <v>0</v>
      </c>
      <c r="HC37">
        <f t="shared" si="62"/>
        <v>0</v>
      </c>
      <c r="IK37">
        <v>0</v>
      </c>
    </row>
    <row r="38" spans="1:245" x14ac:dyDescent="0.4">
      <c r="A38">
        <v>18</v>
      </c>
      <c r="B38">
        <v>1</v>
      </c>
      <c r="C38">
        <v>29</v>
      </c>
      <c r="E38" t="s">
        <v>58</v>
      </c>
      <c r="F38" t="s">
        <v>59</v>
      </c>
      <c r="G38" t="s">
        <v>60</v>
      </c>
      <c r="H38" t="s">
        <v>31</v>
      </c>
      <c r="I38">
        <f>I37*J38</f>
        <v>58.879999999999995</v>
      </c>
      <c r="J38">
        <v>200</v>
      </c>
      <c r="O38">
        <f t="shared" si="28"/>
        <v>43473.24</v>
      </c>
      <c r="P38">
        <f t="shared" si="29"/>
        <v>43473.24</v>
      </c>
      <c r="Q38">
        <f t="shared" si="30"/>
        <v>0</v>
      </c>
      <c r="R38">
        <f t="shared" si="31"/>
        <v>0</v>
      </c>
      <c r="S38">
        <f t="shared" si="32"/>
        <v>0</v>
      </c>
      <c r="T38">
        <f t="shared" si="33"/>
        <v>0</v>
      </c>
      <c r="U38">
        <f t="shared" si="34"/>
        <v>0</v>
      </c>
      <c r="V38">
        <f t="shared" si="35"/>
        <v>0</v>
      </c>
      <c r="W38">
        <f t="shared" si="36"/>
        <v>23.55</v>
      </c>
      <c r="X38">
        <f t="shared" si="37"/>
        <v>0</v>
      </c>
      <c r="Y38">
        <f t="shared" si="38"/>
        <v>0</v>
      </c>
      <c r="AA38">
        <v>68187018</v>
      </c>
      <c r="AB38">
        <f t="shared" si="39"/>
        <v>109.06</v>
      </c>
      <c r="AC38">
        <f t="shared" si="40"/>
        <v>109.06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41"/>
        <v>0</v>
      </c>
      <c r="AH38">
        <f>(EW38)</f>
        <v>0</v>
      </c>
      <c r="AI38">
        <f>(EX38)</f>
        <v>0</v>
      </c>
      <c r="AJ38">
        <f t="shared" si="42"/>
        <v>0.4</v>
      </c>
      <c r="AK38">
        <v>109.06</v>
      </c>
      <c r="AL38">
        <v>109.06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0.4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6.77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61</v>
      </c>
      <c r="BM38">
        <v>500001</v>
      </c>
      <c r="BN38">
        <v>0</v>
      </c>
      <c r="BO38" t="s">
        <v>59</v>
      </c>
      <c r="BP38">
        <v>1</v>
      </c>
      <c r="BQ38">
        <v>8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3"/>
        <v>43473.24</v>
      </c>
      <c r="CQ38">
        <f t="shared" si="44"/>
        <v>738.33619999999996</v>
      </c>
      <c r="CR38">
        <f t="shared" si="45"/>
        <v>0</v>
      </c>
      <c r="CS38">
        <f t="shared" si="46"/>
        <v>0</v>
      </c>
      <c r="CT38">
        <f t="shared" si="47"/>
        <v>0</v>
      </c>
      <c r="CU38">
        <f t="shared" si="48"/>
        <v>0</v>
      </c>
      <c r="CV38">
        <f t="shared" si="49"/>
        <v>0</v>
      </c>
      <c r="CW38">
        <f t="shared" si="50"/>
        <v>0</v>
      </c>
      <c r="CX38">
        <f t="shared" si="51"/>
        <v>0.4</v>
      </c>
      <c r="CY38">
        <f t="shared" si="52"/>
        <v>0</v>
      </c>
      <c r="CZ38">
        <f t="shared" si="53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31</v>
      </c>
      <c r="DW38" t="s">
        <v>31</v>
      </c>
      <c r="DX38">
        <v>1</v>
      </c>
      <c r="EE38">
        <v>63940454</v>
      </c>
      <c r="EF38">
        <v>8</v>
      </c>
      <c r="EG38" t="s">
        <v>33</v>
      </c>
      <c r="EH38">
        <v>0</v>
      </c>
      <c r="EI38" t="s">
        <v>3</v>
      </c>
      <c r="EJ38">
        <v>1</v>
      </c>
      <c r="EK38">
        <v>500001</v>
      </c>
      <c r="EL38" t="s">
        <v>34</v>
      </c>
      <c r="EM38" t="s">
        <v>35</v>
      </c>
      <c r="EO38" t="s">
        <v>3</v>
      </c>
      <c r="EQ38">
        <v>0</v>
      </c>
      <c r="ER38">
        <v>109.06</v>
      </c>
      <c r="ES38">
        <v>109.06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54"/>
        <v>0</v>
      </c>
      <c r="FS38">
        <v>0</v>
      </c>
      <c r="FX38">
        <v>0</v>
      </c>
      <c r="FY38">
        <v>0</v>
      </c>
      <c r="GA38" t="s">
        <v>3</v>
      </c>
      <c r="GD38">
        <v>1</v>
      </c>
      <c r="GF38">
        <v>1857014117</v>
      </c>
      <c r="GG38">
        <v>2</v>
      </c>
      <c r="GH38">
        <v>1</v>
      </c>
      <c r="GI38">
        <v>2</v>
      </c>
      <c r="GJ38">
        <v>0</v>
      </c>
      <c r="GK38">
        <v>0</v>
      </c>
      <c r="GL38">
        <f t="shared" si="55"/>
        <v>0</v>
      </c>
      <c r="GM38">
        <f t="shared" si="56"/>
        <v>43473.24</v>
      </c>
      <c r="GN38">
        <f t="shared" si="57"/>
        <v>43473.24</v>
      </c>
      <c r="GO38">
        <f t="shared" si="58"/>
        <v>0</v>
      </c>
      <c r="GP38">
        <f t="shared" si="59"/>
        <v>0</v>
      </c>
      <c r="GR38">
        <v>0</v>
      </c>
      <c r="GS38">
        <v>3</v>
      </c>
      <c r="GT38">
        <v>0</v>
      </c>
      <c r="GU38" t="s">
        <v>3</v>
      </c>
      <c r="GV38">
        <f t="shared" si="60"/>
        <v>0</v>
      </c>
      <c r="GW38">
        <v>1</v>
      </c>
      <c r="GX38">
        <f t="shared" si="61"/>
        <v>0</v>
      </c>
      <c r="HA38">
        <v>0</v>
      </c>
      <c r="HB38">
        <v>0</v>
      </c>
      <c r="HC38">
        <f t="shared" si="62"/>
        <v>0</v>
      </c>
      <c r="IK38">
        <v>0</v>
      </c>
    </row>
    <row r="39" spans="1:245" x14ac:dyDescent="0.4">
      <c r="A39">
        <v>17</v>
      </c>
      <c r="B39">
        <v>1</v>
      </c>
      <c r="C39">
        <f>ROW(SmtRes!A43)</f>
        <v>43</v>
      </c>
      <c r="D39">
        <f>ROW(EtalonRes!A45)</f>
        <v>45</v>
      </c>
      <c r="E39" t="s">
        <v>62</v>
      </c>
      <c r="F39" t="s">
        <v>63</v>
      </c>
      <c r="G39" t="s">
        <v>64</v>
      </c>
      <c r="H39" t="s">
        <v>65</v>
      </c>
      <c r="I39">
        <f>ROUND(4,9)</f>
        <v>4</v>
      </c>
      <c r="J39">
        <v>0</v>
      </c>
      <c r="O39">
        <f t="shared" si="28"/>
        <v>2460.09</v>
      </c>
      <c r="P39">
        <f t="shared" si="29"/>
        <v>232.5</v>
      </c>
      <c r="Q39">
        <f t="shared" si="30"/>
        <v>139.07</v>
      </c>
      <c r="R39">
        <f t="shared" si="31"/>
        <v>19.899999999999999</v>
      </c>
      <c r="S39">
        <f t="shared" si="32"/>
        <v>2088.52</v>
      </c>
      <c r="T39">
        <f t="shared" si="33"/>
        <v>0</v>
      </c>
      <c r="U39">
        <f t="shared" si="34"/>
        <v>8.1879999999999988</v>
      </c>
      <c r="V39">
        <f t="shared" si="35"/>
        <v>0.05</v>
      </c>
      <c r="W39">
        <f t="shared" si="36"/>
        <v>0</v>
      </c>
      <c r="X39">
        <f t="shared" si="37"/>
        <v>2424.6799999999998</v>
      </c>
      <c r="Y39">
        <f t="shared" si="38"/>
        <v>1496.98</v>
      </c>
      <c r="AA39">
        <v>68187018</v>
      </c>
      <c r="AB39">
        <f t="shared" si="39"/>
        <v>30.428000000000001</v>
      </c>
      <c r="AC39">
        <f t="shared" si="40"/>
        <v>7.5</v>
      </c>
      <c r="AD39">
        <f>ROUND(((((ET39*1.25))-((EU39*1.25)))+AE39),6)</f>
        <v>4.5625</v>
      </c>
      <c r="AE39">
        <f>ROUND(((EU39*1.25)),6)</f>
        <v>0.17499999999999999</v>
      </c>
      <c r="AF39">
        <f>ROUND(((EV39*1.15)),6)</f>
        <v>18.365500000000001</v>
      </c>
      <c r="AG39">
        <f t="shared" si="41"/>
        <v>0</v>
      </c>
      <c r="AH39">
        <f>((EW39*1.15))</f>
        <v>2.0469999999999997</v>
      </c>
      <c r="AI39">
        <f>((EX39*1.25))</f>
        <v>1.2500000000000001E-2</v>
      </c>
      <c r="AJ39">
        <f t="shared" si="42"/>
        <v>0</v>
      </c>
      <c r="AK39">
        <v>27.12</v>
      </c>
      <c r="AL39">
        <v>7.5</v>
      </c>
      <c r="AM39">
        <v>3.65</v>
      </c>
      <c r="AN39">
        <v>0.14000000000000001</v>
      </c>
      <c r="AO39">
        <v>15.97</v>
      </c>
      <c r="AP39">
        <v>0</v>
      </c>
      <c r="AQ39">
        <v>1.78</v>
      </c>
      <c r="AR39">
        <v>0.01</v>
      </c>
      <c r="AS39">
        <v>0</v>
      </c>
      <c r="AT39">
        <v>115</v>
      </c>
      <c r="AU39">
        <v>71</v>
      </c>
      <c r="AV39">
        <v>1</v>
      </c>
      <c r="AW39">
        <v>1</v>
      </c>
      <c r="AZ39">
        <v>1</v>
      </c>
      <c r="BA39">
        <v>28.43</v>
      </c>
      <c r="BB39">
        <v>7.62</v>
      </c>
      <c r="BC39">
        <v>7.75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66</v>
      </c>
      <c r="BM39">
        <v>20001</v>
      </c>
      <c r="BN39">
        <v>0</v>
      </c>
      <c r="BO39" t="s">
        <v>63</v>
      </c>
      <c r="BP39">
        <v>1</v>
      </c>
      <c r="BQ39">
        <v>2</v>
      </c>
      <c r="BR39">
        <v>0</v>
      </c>
      <c r="BS39">
        <v>28.43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128</v>
      </c>
      <c r="CA39">
        <v>83</v>
      </c>
      <c r="CE39">
        <v>0</v>
      </c>
      <c r="CF39">
        <v>0</v>
      </c>
      <c r="CG39">
        <v>0</v>
      </c>
      <c r="CM39">
        <v>0</v>
      </c>
      <c r="CN39" t="s">
        <v>1223</v>
      </c>
      <c r="CO39">
        <v>0</v>
      </c>
      <c r="CP39">
        <f t="shared" si="43"/>
        <v>2460.09</v>
      </c>
      <c r="CQ39">
        <f t="shared" si="44"/>
        <v>58.125</v>
      </c>
      <c r="CR39">
        <f t="shared" si="45"/>
        <v>34.766249999999999</v>
      </c>
      <c r="CS39">
        <f t="shared" si="46"/>
        <v>4.97525</v>
      </c>
      <c r="CT39">
        <f t="shared" si="47"/>
        <v>522.13116500000001</v>
      </c>
      <c r="CU39">
        <f t="shared" si="48"/>
        <v>0</v>
      </c>
      <c r="CV39">
        <f t="shared" si="49"/>
        <v>2.0469999999999997</v>
      </c>
      <c r="CW39">
        <f t="shared" si="50"/>
        <v>1.2500000000000001E-2</v>
      </c>
      <c r="CX39">
        <f t="shared" si="51"/>
        <v>0</v>
      </c>
      <c r="CY39">
        <f t="shared" si="52"/>
        <v>2424.683</v>
      </c>
      <c r="CZ39">
        <f t="shared" si="53"/>
        <v>1496.9782</v>
      </c>
      <c r="DC39" t="s">
        <v>3</v>
      </c>
      <c r="DD39" t="s">
        <v>3</v>
      </c>
      <c r="DE39" t="s">
        <v>20</v>
      </c>
      <c r="DF39" t="s">
        <v>20</v>
      </c>
      <c r="DG39" t="s">
        <v>21</v>
      </c>
      <c r="DH39" t="s">
        <v>3</v>
      </c>
      <c r="DI39" t="s">
        <v>21</v>
      </c>
      <c r="DJ39" t="s">
        <v>20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65</v>
      </c>
      <c r="DW39" t="s">
        <v>65</v>
      </c>
      <c r="DX39">
        <v>1</v>
      </c>
      <c r="EE39">
        <v>63940306</v>
      </c>
      <c r="EF39">
        <v>2</v>
      </c>
      <c r="EG39" t="s">
        <v>22</v>
      </c>
      <c r="EH39">
        <v>0</v>
      </c>
      <c r="EI39" t="s">
        <v>3</v>
      </c>
      <c r="EJ39">
        <v>1</v>
      </c>
      <c r="EK39">
        <v>20001</v>
      </c>
      <c r="EL39" t="s">
        <v>67</v>
      </c>
      <c r="EM39" t="s">
        <v>68</v>
      </c>
      <c r="EO39" t="s">
        <v>25</v>
      </c>
      <c r="EQ39">
        <v>0</v>
      </c>
      <c r="ER39">
        <v>27.12</v>
      </c>
      <c r="ES39">
        <v>7.5</v>
      </c>
      <c r="ET39">
        <v>3.65</v>
      </c>
      <c r="EU39">
        <v>0.14000000000000001</v>
      </c>
      <c r="EV39">
        <v>15.97</v>
      </c>
      <c r="EW39">
        <v>1.78</v>
      </c>
      <c r="EX39">
        <v>0.01</v>
      </c>
      <c r="EY39">
        <v>0</v>
      </c>
      <c r="FQ39">
        <v>0</v>
      </c>
      <c r="FR39">
        <f t="shared" si="54"/>
        <v>0</v>
      </c>
      <c r="FS39">
        <v>0</v>
      </c>
      <c r="FT39" t="s">
        <v>26</v>
      </c>
      <c r="FU39" t="s">
        <v>27</v>
      </c>
      <c r="FX39">
        <v>115.2</v>
      </c>
      <c r="FY39">
        <v>70.55</v>
      </c>
      <c r="GA39" t="s">
        <v>3</v>
      </c>
      <c r="GD39">
        <v>1</v>
      </c>
      <c r="GF39">
        <v>-398840683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55"/>
        <v>0</v>
      </c>
      <c r="GM39">
        <f t="shared" si="56"/>
        <v>6381.75</v>
      </c>
      <c r="GN39">
        <f t="shared" si="57"/>
        <v>6381.75</v>
      </c>
      <c r="GO39">
        <f t="shared" si="58"/>
        <v>0</v>
      </c>
      <c r="GP39">
        <f t="shared" si="59"/>
        <v>0</v>
      </c>
      <c r="GR39">
        <v>0</v>
      </c>
      <c r="GS39">
        <v>3</v>
      </c>
      <c r="GT39">
        <v>0</v>
      </c>
      <c r="GU39" t="s">
        <v>3</v>
      </c>
      <c r="GV39">
        <f t="shared" si="60"/>
        <v>0</v>
      </c>
      <c r="GW39">
        <v>1</v>
      </c>
      <c r="GX39">
        <f t="shared" si="61"/>
        <v>0</v>
      </c>
      <c r="HA39">
        <v>0</v>
      </c>
      <c r="HB39">
        <v>0</v>
      </c>
      <c r="HC39">
        <f t="shared" si="62"/>
        <v>0</v>
      </c>
      <c r="IK39">
        <v>0</v>
      </c>
    </row>
    <row r="40" spans="1:245" x14ac:dyDescent="0.4">
      <c r="A40">
        <v>18</v>
      </c>
      <c r="B40">
        <v>1</v>
      </c>
      <c r="C40">
        <v>42</v>
      </c>
      <c r="E40" t="s">
        <v>69</v>
      </c>
      <c r="F40" t="s">
        <v>70</v>
      </c>
      <c r="G40" t="s">
        <v>71</v>
      </c>
      <c r="H40" t="s">
        <v>72</v>
      </c>
      <c r="I40">
        <f>I39*J40</f>
        <v>4</v>
      </c>
      <c r="J40">
        <v>1</v>
      </c>
      <c r="O40">
        <f t="shared" si="28"/>
        <v>19811.400000000001</v>
      </c>
      <c r="P40">
        <f t="shared" si="29"/>
        <v>19811.400000000001</v>
      </c>
      <c r="Q40">
        <f t="shared" si="30"/>
        <v>0</v>
      </c>
      <c r="R40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0</v>
      </c>
      <c r="V40">
        <f t="shared" si="35"/>
        <v>0</v>
      </c>
      <c r="W40">
        <f t="shared" si="36"/>
        <v>1.28</v>
      </c>
      <c r="X40">
        <f t="shared" si="37"/>
        <v>0</v>
      </c>
      <c r="Y40">
        <f t="shared" si="38"/>
        <v>0</v>
      </c>
      <c r="AA40">
        <v>68187018</v>
      </c>
      <c r="AB40">
        <f t="shared" si="39"/>
        <v>732.67</v>
      </c>
      <c r="AC40">
        <f t="shared" si="40"/>
        <v>732.67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41"/>
        <v>0</v>
      </c>
      <c r="AH40">
        <f>(EW40)</f>
        <v>0</v>
      </c>
      <c r="AI40">
        <f>(EX40)</f>
        <v>0</v>
      </c>
      <c r="AJ40">
        <f t="shared" si="42"/>
        <v>0.32</v>
      </c>
      <c r="AK40">
        <v>732.67</v>
      </c>
      <c r="AL40">
        <v>732.67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0.32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6.76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73</v>
      </c>
      <c r="BM40">
        <v>500001</v>
      </c>
      <c r="BN40">
        <v>0</v>
      </c>
      <c r="BO40" t="s">
        <v>70</v>
      </c>
      <c r="BP40">
        <v>1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3"/>
        <v>19811.400000000001</v>
      </c>
      <c r="CQ40">
        <f t="shared" si="44"/>
        <v>4952.8491999999997</v>
      </c>
      <c r="CR40">
        <f t="shared" si="45"/>
        <v>0</v>
      </c>
      <c r="CS40">
        <f t="shared" si="46"/>
        <v>0</v>
      </c>
      <c r="CT40">
        <f t="shared" si="47"/>
        <v>0</v>
      </c>
      <c r="CU40">
        <f t="shared" si="48"/>
        <v>0</v>
      </c>
      <c r="CV40">
        <f t="shared" si="49"/>
        <v>0</v>
      </c>
      <c r="CW40">
        <f t="shared" si="50"/>
        <v>0</v>
      </c>
      <c r="CX40">
        <f t="shared" si="51"/>
        <v>0.32</v>
      </c>
      <c r="CY40">
        <f t="shared" si="52"/>
        <v>0</v>
      </c>
      <c r="CZ40">
        <f t="shared" si="53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1010</v>
      </c>
      <c r="DV40" t="s">
        <v>72</v>
      </c>
      <c r="DW40" t="s">
        <v>72</v>
      </c>
      <c r="DX40">
        <v>1</v>
      </c>
      <c r="EE40">
        <v>63940454</v>
      </c>
      <c r="EF40">
        <v>8</v>
      </c>
      <c r="EG40" t="s">
        <v>33</v>
      </c>
      <c r="EH40">
        <v>0</v>
      </c>
      <c r="EI40" t="s">
        <v>3</v>
      </c>
      <c r="EJ40">
        <v>1</v>
      </c>
      <c r="EK40">
        <v>500001</v>
      </c>
      <c r="EL40" t="s">
        <v>34</v>
      </c>
      <c r="EM40" t="s">
        <v>35</v>
      </c>
      <c r="EO40" t="s">
        <v>3</v>
      </c>
      <c r="EQ40">
        <v>0</v>
      </c>
      <c r="ER40">
        <v>732.67</v>
      </c>
      <c r="ES40">
        <v>732.67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54"/>
        <v>0</v>
      </c>
      <c r="FS40">
        <v>0</v>
      </c>
      <c r="FX40">
        <v>0</v>
      </c>
      <c r="FY40">
        <v>0</v>
      </c>
      <c r="GA40" t="s">
        <v>3</v>
      </c>
      <c r="GD40">
        <v>1</v>
      </c>
      <c r="GF40">
        <v>201019826</v>
      </c>
      <c r="GG40">
        <v>2</v>
      </c>
      <c r="GH40">
        <v>1</v>
      </c>
      <c r="GI40">
        <v>2</v>
      </c>
      <c r="GJ40">
        <v>0</v>
      </c>
      <c r="GK40">
        <v>0</v>
      </c>
      <c r="GL40">
        <f t="shared" si="55"/>
        <v>0</v>
      </c>
      <c r="GM40">
        <f t="shared" si="56"/>
        <v>19811.400000000001</v>
      </c>
      <c r="GN40">
        <f t="shared" si="57"/>
        <v>19811.400000000001</v>
      </c>
      <c r="GO40">
        <f t="shared" si="58"/>
        <v>0</v>
      </c>
      <c r="GP40">
        <f t="shared" si="59"/>
        <v>0</v>
      </c>
      <c r="GR40">
        <v>0</v>
      </c>
      <c r="GS40">
        <v>3</v>
      </c>
      <c r="GT40">
        <v>0</v>
      </c>
      <c r="GU40" t="s">
        <v>3</v>
      </c>
      <c r="GV40">
        <f t="shared" si="60"/>
        <v>0</v>
      </c>
      <c r="GW40">
        <v>1</v>
      </c>
      <c r="GX40">
        <f t="shared" si="61"/>
        <v>0</v>
      </c>
      <c r="HA40">
        <v>0</v>
      </c>
      <c r="HB40">
        <v>0</v>
      </c>
      <c r="HC40">
        <f t="shared" si="62"/>
        <v>0</v>
      </c>
      <c r="IK40">
        <v>0</v>
      </c>
    </row>
    <row r="41" spans="1:245" x14ac:dyDescent="0.4">
      <c r="A41">
        <v>17</v>
      </c>
      <c r="B41">
        <v>1</v>
      </c>
      <c r="C41">
        <f>ROW(SmtRes!A51)</f>
        <v>51</v>
      </c>
      <c r="D41">
        <f>ROW(EtalonRes!A53)</f>
        <v>53</v>
      </c>
      <c r="E41" t="s">
        <v>74</v>
      </c>
      <c r="F41" t="s">
        <v>75</v>
      </c>
      <c r="G41" t="s">
        <v>76</v>
      </c>
      <c r="H41" t="s">
        <v>77</v>
      </c>
      <c r="I41">
        <f>ROUND((1*2*11)/100,9)</f>
        <v>0.22</v>
      </c>
      <c r="J41">
        <v>0</v>
      </c>
      <c r="O41">
        <f t="shared" si="28"/>
        <v>32681.759999999998</v>
      </c>
      <c r="P41">
        <f t="shared" si="29"/>
        <v>24348.65</v>
      </c>
      <c r="Q41">
        <f t="shared" si="30"/>
        <v>913.39</v>
      </c>
      <c r="R41">
        <f t="shared" si="31"/>
        <v>0</v>
      </c>
      <c r="S41">
        <f t="shared" si="32"/>
        <v>7419.72</v>
      </c>
      <c r="T41">
        <f t="shared" si="33"/>
        <v>0</v>
      </c>
      <c r="U41">
        <f t="shared" si="34"/>
        <v>29.094999999999999</v>
      </c>
      <c r="V41">
        <f t="shared" si="35"/>
        <v>0</v>
      </c>
      <c r="W41">
        <f t="shared" si="36"/>
        <v>0</v>
      </c>
      <c r="X41">
        <f t="shared" si="37"/>
        <v>7864.9</v>
      </c>
      <c r="Y41">
        <f t="shared" si="38"/>
        <v>4006.65</v>
      </c>
      <c r="AA41">
        <v>68187018</v>
      </c>
      <c r="AB41">
        <f t="shared" si="39"/>
        <v>25618.9725</v>
      </c>
      <c r="AC41">
        <f t="shared" si="40"/>
        <v>24007.74</v>
      </c>
      <c r="AD41">
        <f>ROUND(((((ET41*1.25))-((EU41*1.25)))+AE41),6)</f>
        <v>424.95</v>
      </c>
      <c r="AE41">
        <f>ROUND(((EU41*1.25)),6)</f>
        <v>0</v>
      </c>
      <c r="AF41">
        <f>ROUND(((EV41*1.15)),6)</f>
        <v>1186.2825</v>
      </c>
      <c r="AG41">
        <f t="shared" si="41"/>
        <v>0</v>
      </c>
      <c r="AH41">
        <f>((EW41*1.15))</f>
        <v>132.25</v>
      </c>
      <c r="AI41">
        <f>((EX41*1.25))</f>
        <v>0</v>
      </c>
      <c r="AJ41">
        <f t="shared" si="42"/>
        <v>0</v>
      </c>
      <c r="AK41">
        <v>25379.25</v>
      </c>
      <c r="AL41">
        <v>24007.74</v>
      </c>
      <c r="AM41">
        <v>339.96</v>
      </c>
      <c r="AN41">
        <v>0</v>
      </c>
      <c r="AO41">
        <v>1031.55</v>
      </c>
      <c r="AP41">
        <v>0</v>
      </c>
      <c r="AQ41">
        <v>115</v>
      </c>
      <c r="AR41">
        <v>0</v>
      </c>
      <c r="AS41">
        <v>0</v>
      </c>
      <c r="AT41">
        <v>106</v>
      </c>
      <c r="AU41">
        <v>54</v>
      </c>
      <c r="AV41">
        <v>1</v>
      </c>
      <c r="AW41">
        <v>1</v>
      </c>
      <c r="AZ41">
        <v>1</v>
      </c>
      <c r="BA41">
        <v>28.43</v>
      </c>
      <c r="BB41">
        <v>9.77</v>
      </c>
      <c r="BC41">
        <v>4.6100000000000003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78</v>
      </c>
      <c r="BM41">
        <v>10001</v>
      </c>
      <c r="BN41">
        <v>0</v>
      </c>
      <c r="BO41" t="s">
        <v>75</v>
      </c>
      <c r="BP41">
        <v>1</v>
      </c>
      <c r="BQ41">
        <v>2</v>
      </c>
      <c r="BR41">
        <v>0</v>
      </c>
      <c r="BS41">
        <v>28.43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118</v>
      </c>
      <c r="CA41">
        <v>63</v>
      </c>
      <c r="CE41">
        <v>0</v>
      </c>
      <c r="CF41">
        <v>0</v>
      </c>
      <c r="CG41">
        <v>0</v>
      </c>
      <c r="CM41">
        <v>0</v>
      </c>
      <c r="CN41" t="s">
        <v>1223</v>
      </c>
      <c r="CO41">
        <v>0</v>
      </c>
      <c r="CP41">
        <f t="shared" si="43"/>
        <v>32681.760000000002</v>
      </c>
      <c r="CQ41">
        <f t="shared" si="44"/>
        <v>110675.68140000002</v>
      </c>
      <c r="CR41">
        <f t="shared" si="45"/>
        <v>4151.7614999999996</v>
      </c>
      <c r="CS41">
        <f t="shared" si="46"/>
        <v>0</v>
      </c>
      <c r="CT41">
        <f t="shared" si="47"/>
        <v>33726.011474999999</v>
      </c>
      <c r="CU41">
        <f t="shared" si="48"/>
        <v>0</v>
      </c>
      <c r="CV41">
        <f t="shared" si="49"/>
        <v>132.25</v>
      </c>
      <c r="CW41">
        <f t="shared" si="50"/>
        <v>0</v>
      </c>
      <c r="CX41">
        <f t="shared" si="51"/>
        <v>0</v>
      </c>
      <c r="CY41">
        <f t="shared" si="52"/>
        <v>7864.9032000000007</v>
      </c>
      <c r="CZ41">
        <f t="shared" si="53"/>
        <v>4006.6487999999999</v>
      </c>
      <c r="DC41" t="s">
        <v>3</v>
      </c>
      <c r="DD41" t="s">
        <v>3</v>
      </c>
      <c r="DE41" t="s">
        <v>20</v>
      </c>
      <c r="DF41" t="s">
        <v>20</v>
      </c>
      <c r="DG41" t="s">
        <v>21</v>
      </c>
      <c r="DH41" t="s">
        <v>3</v>
      </c>
      <c r="DI41" t="s">
        <v>21</v>
      </c>
      <c r="DJ41" t="s">
        <v>20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77</v>
      </c>
      <c r="DW41" t="s">
        <v>77</v>
      </c>
      <c r="DX41">
        <v>1</v>
      </c>
      <c r="EE41">
        <v>63940278</v>
      </c>
      <c r="EF41">
        <v>2</v>
      </c>
      <c r="EG41" t="s">
        <v>22</v>
      </c>
      <c r="EH41">
        <v>0</v>
      </c>
      <c r="EI41" t="s">
        <v>3</v>
      </c>
      <c r="EJ41">
        <v>1</v>
      </c>
      <c r="EK41">
        <v>10001</v>
      </c>
      <c r="EL41" t="s">
        <v>23</v>
      </c>
      <c r="EM41" t="s">
        <v>24</v>
      </c>
      <c r="EO41" t="s">
        <v>25</v>
      </c>
      <c r="EQ41">
        <v>0</v>
      </c>
      <c r="ER41">
        <v>25379.25</v>
      </c>
      <c r="ES41">
        <v>24007.74</v>
      </c>
      <c r="ET41">
        <v>339.96</v>
      </c>
      <c r="EU41">
        <v>0</v>
      </c>
      <c r="EV41">
        <v>1031.55</v>
      </c>
      <c r="EW41">
        <v>115</v>
      </c>
      <c r="EX41">
        <v>0</v>
      </c>
      <c r="EY41">
        <v>0</v>
      </c>
      <c r="FQ41">
        <v>0</v>
      </c>
      <c r="FR41">
        <f t="shared" si="54"/>
        <v>0</v>
      </c>
      <c r="FS41">
        <v>0</v>
      </c>
      <c r="FT41" t="s">
        <v>26</v>
      </c>
      <c r="FU41" t="s">
        <v>27</v>
      </c>
      <c r="FX41">
        <v>106.2</v>
      </c>
      <c r="FY41">
        <v>53.55</v>
      </c>
      <c r="GA41" t="s">
        <v>3</v>
      </c>
      <c r="GD41">
        <v>1</v>
      </c>
      <c r="GF41">
        <v>122676480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55"/>
        <v>0</v>
      </c>
      <c r="GM41">
        <f t="shared" si="56"/>
        <v>44553.31</v>
      </c>
      <c r="GN41">
        <f t="shared" si="57"/>
        <v>44553.31</v>
      </c>
      <c r="GO41">
        <f t="shared" si="58"/>
        <v>0</v>
      </c>
      <c r="GP41">
        <f t="shared" si="59"/>
        <v>0</v>
      </c>
      <c r="GR41">
        <v>0</v>
      </c>
      <c r="GS41">
        <v>3</v>
      </c>
      <c r="GT41">
        <v>0</v>
      </c>
      <c r="GU41" t="s">
        <v>3</v>
      </c>
      <c r="GV41">
        <f t="shared" si="60"/>
        <v>0</v>
      </c>
      <c r="GW41">
        <v>1</v>
      </c>
      <c r="GX41">
        <f t="shared" si="61"/>
        <v>0</v>
      </c>
      <c r="HA41">
        <v>0</v>
      </c>
      <c r="HB41">
        <v>0</v>
      </c>
      <c r="HC41">
        <f t="shared" si="62"/>
        <v>0</v>
      </c>
      <c r="IK41">
        <v>0</v>
      </c>
    </row>
    <row r="42" spans="1:245" x14ac:dyDescent="0.4">
      <c r="A42">
        <v>18</v>
      </c>
      <c r="B42">
        <v>1</v>
      </c>
      <c r="C42">
        <v>49</v>
      </c>
      <c r="E42" t="s">
        <v>79</v>
      </c>
      <c r="F42" t="s">
        <v>80</v>
      </c>
      <c r="G42" t="s">
        <v>81</v>
      </c>
      <c r="H42" t="s">
        <v>31</v>
      </c>
      <c r="I42">
        <f>I41*J42</f>
        <v>-22</v>
      </c>
      <c r="J42">
        <v>-100</v>
      </c>
      <c r="O42">
        <f t="shared" si="28"/>
        <v>-18307.080000000002</v>
      </c>
      <c r="P42">
        <f t="shared" si="29"/>
        <v>-18307.080000000002</v>
      </c>
      <c r="Q42">
        <f t="shared" si="30"/>
        <v>0</v>
      </c>
      <c r="R42">
        <f t="shared" si="31"/>
        <v>0</v>
      </c>
      <c r="S42">
        <f t="shared" si="32"/>
        <v>0</v>
      </c>
      <c r="T42">
        <f t="shared" si="33"/>
        <v>0</v>
      </c>
      <c r="U42">
        <f t="shared" si="34"/>
        <v>0</v>
      </c>
      <c r="V42">
        <f t="shared" si="35"/>
        <v>0</v>
      </c>
      <c r="W42">
        <f t="shared" si="36"/>
        <v>0</v>
      </c>
      <c r="X42">
        <f t="shared" si="37"/>
        <v>0</v>
      </c>
      <c r="Y42">
        <f t="shared" si="38"/>
        <v>0</v>
      </c>
      <c r="AA42">
        <v>68187018</v>
      </c>
      <c r="AB42">
        <f t="shared" si="39"/>
        <v>207</v>
      </c>
      <c r="AC42">
        <f t="shared" si="40"/>
        <v>207</v>
      </c>
      <c r="AD42">
        <f>ROUND((((ET42)-(EU42))+AE42),6)</f>
        <v>0</v>
      </c>
      <c r="AE42">
        <f>ROUND((EU42),6)</f>
        <v>0</v>
      </c>
      <c r="AF42">
        <f>ROUND((EV42),6)</f>
        <v>0</v>
      </c>
      <c r="AG42">
        <f t="shared" si="41"/>
        <v>0</v>
      </c>
      <c r="AH42">
        <f>(EW42)</f>
        <v>0</v>
      </c>
      <c r="AI42">
        <f>(EX42)</f>
        <v>0</v>
      </c>
      <c r="AJ42">
        <f t="shared" si="42"/>
        <v>0</v>
      </c>
      <c r="AK42">
        <v>207</v>
      </c>
      <c r="AL42">
        <v>207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4.0199999999999996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82</v>
      </c>
      <c r="BM42">
        <v>500001</v>
      </c>
      <c r="BN42">
        <v>0</v>
      </c>
      <c r="BO42" t="s">
        <v>80</v>
      </c>
      <c r="BP42">
        <v>1</v>
      </c>
      <c r="BQ42">
        <v>8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0</v>
      </c>
      <c r="CA42">
        <v>0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43"/>
        <v>-18307.080000000002</v>
      </c>
      <c r="CQ42">
        <f t="shared" si="44"/>
        <v>832.13999999999987</v>
      </c>
      <c r="CR42">
        <f t="shared" si="45"/>
        <v>0</v>
      </c>
      <c r="CS42">
        <f t="shared" si="46"/>
        <v>0</v>
      </c>
      <c r="CT42">
        <f t="shared" si="47"/>
        <v>0</v>
      </c>
      <c r="CU42">
        <f t="shared" si="48"/>
        <v>0</v>
      </c>
      <c r="CV42">
        <f t="shared" si="49"/>
        <v>0</v>
      </c>
      <c r="CW42">
        <f t="shared" si="50"/>
        <v>0</v>
      </c>
      <c r="CX42">
        <f t="shared" si="51"/>
        <v>0</v>
      </c>
      <c r="CY42">
        <f t="shared" si="52"/>
        <v>0</v>
      </c>
      <c r="CZ42">
        <f t="shared" si="53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1005</v>
      </c>
      <c r="DV42" t="s">
        <v>31</v>
      </c>
      <c r="DW42" t="s">
        <v>31</v>
      </c>
      <c r="DX42">
        <v>1</v>
      </c>
      <c r="EE42">
        <v>63940454</v>
      </c>
      <c r="EF42">
        <v>8</v>
      </c>
      <c r="EG42" t="s">
        <v>33</v>
      </c>
      <c r="EH42">
        <v>0</v>
      </c>
      <c r="EI42" t="s">
        <v>3</v>
      </c>
      <c r="EJ42">
        <v>1</v>
      </c>
      <c r="EK42">
        <v>500001</v>
      </c>
      <c r="EL42" t="s">
        <v>34</v>
      </c>
      <c r="EM42" t="s">
        <v>35</v>
      </c>
      <c r="EO42" t="s">
        <v>3</v>
      </c>
      <c r="EQ42">
        <v>0</v>
      </c>
      <c r="ER42">
        <v>207</v>
      </c>
      <c r="ES42">
        <v>207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54"/>
        <v>0</v>
      </c>
      <c r="FS42">
        <v>0</v>
      </c>
      <c r="FX42">
        <v>0</v>
      </c>
      <c r="FY42">
        <v>0</v>
      </c>
      <c r="GA42" t="s">
        <v>3</v>
      </c>
      <c r="GD42">
        <v>1</v>
      </c>
      <c r="GF42">
        <v>-1292989106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55"/>
        <v>0</v>
      </c>
      <c r="GM42">
        <f t="shared" si="56"/>
        <v>-18307.080000000002</v>
      </c>
      <c r="GN42">
        <f t="shared" si="57"/>
        <v>-18307.080000000002</v>
      </c>
      <c r="GO42">
        <f t="shared" si="58"/>
        <v>0</v>
      </c>
      <c r="GP42">
        <f t="shared" si="59"/>
        <v>0</v>
      </c>
      <c r="GR42">
        <v>0</v>
      </c>
      <c r="GS42">
        <v>3</v>
      </c>
      <c r="GT42">
        <v>0</v>
      </c>
      <c r="GU42" t="s">
        <v>3</v>
      </c>
      <c r="GV42">
        <f t="shared" si="60"/>
        <v>0</v>
      </c>
      <c r="GW42">
        <v>1</v>
      </c>
      <c r="GX42">
        <f t="shared" si="61"/>
        <v>0</v>
      </c>
      <c r="HA42">
        <v>0</v>
      </c>
      <c r="HB42">
        <v>0</v>
      </c>
      <c r="HC42">
        <f t="shared" si="62"/>
        <v>0</v>
      </c>
      <c r="IK42">
        <v>0</v>
      </c>
    </row>
    <row r="43" spans="1:245" x14ac:dyDescent="0.4">
      <c r="A43">
        <v>18</v>
      </c>
      <c r="B43">
        <v>1</v>
      </c>
      <c r="C43">
        <v>51</v>
      </c>
      <c r="E43" t="s">
        <v>83</v>
      </c>
      <c r="F43" t="s">
        <v>84</v>
      </c>
      <c r="G43" t="s">
        <v>85</v>
      </c>
      <c r="H43" t="s">
        <v>31</v>
      </c>
      <c r="I43">
        <f>I41*J43</f>
        <v>22</v>
      </c>
      <c r="J43">
        <v>100</v>
      </c>
      <c r="O43">
        <f t="shared" si="28"/>
        <v>282403.27</v>
      </c>
      <c r="P43">
        <f t="shared" si="29"/>
        <v>282403.27</v>
      </c>
      <c r="Q43">
        <f t="shared" si="30"/>
        <v>0</v>
      </c>
      <c r="R43">
        <f t="shared" si="31"/>
        <v>0</v>
      </c>
      <c r="S43">
        <f t="shared" si="32"/>
        <v>0</v>
      </c>
      <c r="T43">
        <f t="shared" si="33"/>
        <v>0</v>
      </c>
      <c r="U43">
        <f t="shared" si="34"/>
        <v>0</v>
      </c>
      <c r="V43">
        <f t="shared" si="35"/>
        <v>0</v>
      </c>
      <c r="W43">
        <f t="shared" si="36"/>
        <v>25.3</v>
      </c>
      <c r="X43">
        <f t="shared" si="37"/>
        <v>0</v>
      </c>
      <c r="Y43">
        <f t="shared" si="38"/>
        <v>0</v>
      </c>
      <c r="AA43">
        <v>68187018</v>
      </c>
      <c r="AB43">
        <f t="shared" si="39"/>
        <v>4535.87</v>
      </c>
      <c r="AC43">
        <f t="shared" si="40"/>
        <v>4535.87</v>
      </c>
      <c r="AD43">
        <f>ROUND((((ET43)-(EU43))+AE43),6)</f>
        <v>0</v>
      </c>
      <c r="AE43">
        <f>ROUND((EU43),6)</f>
        <v>0</v>
      </c>
      <c r="AF43">
        <f>ROUND((EV43),6)</f>
        <v>0</v>
      </c>
      <c r="AG43">
        <f t="shared" si="41"/>
        <v>0</v>
      </c>
      <c r="AH43">
        <f>(EW43)</f>
        <v>0</v>
      </c>
      <c r="AI43">
        <f>(EX43)</f>
        <v>0</v>
      </c>
      <c r="AJ43">
        <f t="shared" si="42"/>
        <v>1.1499999999999999</v>
      </c>
      <c r="AK43">
        <v>4535.87</v>
      </c>
      <c r="AL43">
        <v>4535.87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1.1499999999999999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2.83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86</v>
      </c>
      <c r="BM43">
        <v>500001</v>
      </c>
      <c r="BN43">
        <v>0</v>
      </c>
      <c r="BO43" t="s">
        <v>84</v>
      </c>
      <c r="BP43">
        <v>1</v>
      </c>
      <c r="BQ43">
        <v>8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3"/>
        <v>282403.27</v>
      </c>
      <c r="CQ43">
        <f t="shared" si="44"/>
        <v>12836.5121</v>
      </c>
      <c r="CR43">
        <f t="shared" si="45"/>
        <v>0</v>
      </c>
      <c r="CS43">
        <f t="shared" si="46"/>
        <v>0</v>
      </c>
      <c r="CT43">
        <f t="shared" si="47"/>
        <v>0</v>
      </c>
      <c r="CU43">
        <f t="shared" si="48"/>
        <v>0</v>
      </c>
      <c r="CV43">
        <f t="shared" si="49"/>
        <v>0</v>
      </c>
      <c r="CW43">
        <f t="shared" si="50"/>
        <v>0</v>
      </c>
      <c r="CX43">
        <f t="shared" si="51"/>
        <v>1.1499999999999999</v>
      </c>
      <c r="CY43">
        <f t="shared" si="52"/>
        <v>0</v>
      </c>
      <c r="CZ43">
        <f t="shared" si="5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31</v>
      </c>
      <c r="DW43" t="s">
        <v>31</v>
      </c>
      <c r="DX43">
        <v>1</v>
      </c>
      <c r="EE43">
        <v>63940454</v>
      </c>
      <c r="EF43">
        <v>8</v>
      </c>
      <c r="EG43" t="s">
        <v>33</v>
      </c>
      <c r="EH43">
        <v>0</v>
      </c>
      <c r="EI43" t="s">
        <v>3</v>
      </c>
      <c r="EJ43">
        <v>1</v>
      </c>
      <c r="EK43">
        <v>500001</v>
      </c>
      <c r="EL43" t="s">
        <v>34</v>
      </c>
      <c r="EM43" t="s">
        <v>35</v>
      </c>
      <c r="EO43" t="s">
        <v>3</v>
      </c>
      <c r="EQ43">
        <v>0</v>
      </c>
      <c r="ER43">
        <v>4535.87</v>
      </c>
      <c r="ES43">
        <v>4535.87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4"/>
        <v>0</v>
      </c>
      <c r="FS43">
        <v>0</v>
      </c>
      <c r="FX43">
        <v>0</v>
      </c>
      <c r="FY43">
        <v>0</v>
      </c>
      <c r="GA43" t="s">
        <v>3</v>
      </c>
      <c r="GD43">
        <v>1</v>
      </c>
      <c r="GF43">
        <v>1906875314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55"/>
        <v>0</v>
      </c>
      <c r="GM43">
        <f t="shared" si="56"/>
        <v>282403.27</v>
      </c>
      <c r="GN43">
        <f t="shared" si="57"/>
        <v>282403.27</v>
      </c>
      <c r="GO43">
        <f t="shared" si="58"/>
        <v>0</v>
      </c>
      <c r="GP43">
        <f t="shared" si="59"/>
        <v>0</v>
      </c>
      <c r="GR43">
        <v>0</v>
      </c>
      <c r="GS43">
        <v>3</v>
      </c>
      <c r="GT43">
        <v>0</v>
      </c>
      <c r="GU43" t="s">
        <v>3</v>
      </c>
      <c r="GV43">
        <f t="shared" si="60"/>
        <v>0</v>
      </c>
      <c r="GW43">
        <v>1</v>
      </c>
      <c r="GX43">
        <f t="shared" si="61"/>
        <v>0</v>
      </c>
      <c r="HA43">
        <v>0</v>
      </c>
      <c r="HB43">
        <v>0</v>
      </c>
      <c r="HC43">
        <f t="shared" si="62"/>
        <v>0</v>
      </c>
      <c r="IK43">
        <v>0</v>
      </c>
    </row>
    <row r="44" spans="1:245" x14ac:dyDescent="0.4">
      <c r="A44">
        <v>17</v>
      </c>
      <c r="B44">
        <v>1</v>
      </c>
      <c r="C44">
        <f>ROW(SmtRes!A62)</f>
        <v>62</v>
      </c>
      <c r="D44">
        <f>ROW(EtalonRes!A63)</f>
        <v>63</v>
      </c>
      <c r="E44" t="s">
        <v>87</v>
      </c>
      <c r="F44" t="s">
        <v>88</v>
      </c>
      <c r="G44" t="s">
        <v>89</v>
      </c>
      <c r="H44" t="s">
        <v>90</v>
      </c>
      <c r="I44">
        <f>ROUND(0.8*1.9*3,9)</f>
        <v>4.5599999999999996</v>
      </c>
      <c r="J44">
        <v>0</v>
      </c>
      <c r="O44">
        <f t="shared" si="28"/>
        <v>5227.46</v>
      </c>
      <c r="P44">
        <f t="shared" si="29"/>
        <v>676.58</v>
      </c>
      <c r="Q44">
        <f t="shared" si="30"/>
        <v>1001.12</v>
      </c>
      <c r="R44">
        <f t="shared" si="31"/>
        <v>0</v>
      </c>
      <c r="S44">
        <f t="shared" si="32"/>
        <v>3549.76</v>
      </c>
      <c r="T44">
        <f t="shared" si="33"/>
        <v>0</v>
      </c>
      <c r="U44">
        <f t="shared" si="34"/>
        <v>12.585599999999998</v>
      </c>
      <c r="V44">
        <f t="shared" si="35"/>
        <v>0</v>
      </c>
      <c r="W44">
        <f t="shared" si="36"/>
        <v>0</v>
      </c>
      <c r="X44">
        <f t="shared" si="37"/>
        <v>2875.31</v>
      </c>
      <c r="Y44">
        <f t="shared" si="38"/>
        <v>2555.83</v>
      </c>
      <c r="AA44">
        <v>68187018</v>
      </c>
      <c r="AB44">
        <f t="shared" si="39"/>
        <v>76.888999999999996</v>
      </c>
      <c r="AC44">
        <f t="shared" si="40"/>
        <v>25.67</v>
      </c>
      <c r="AD44">
        <f>ROUND(((((ET44*1.25))-((EU44*1.25)))+AE44),6)</f>
        <v>23.837499999999999</v>
      </c>
      <c r="AE44">
        <f>ROUND(((EU44*1.25)),6)</f>
        <v>0</v>
      </c>
      <c r="AF44">
        <f>ROUND(((EV44*1.15)),6)</f>
        <v>27.381499999999999</v>
      </c>
      <c r="AG44">
        <f t="shared" si="41"/>
        <v>0</v>
      </c>
      <c r="AH44">
        <f>((EW44*1.15))</f>
        <v>2.76</v>
      </c>
      <c r="AI44">
        <f>((EX44*1.25))</f>
        <v>0</v>
      </c>
      <c r="AJ44">
        <f t="shared" si="42"/>
        <v>0</v>
      </c>
      <c r="AK44">
        <v>68.55</v>
      </c>
      <c r="AL44">
        <v>25.67</v>
      </c>
      <c r="AM44">
        <v>19.07</v>
      </c>
      <c r="AN44">
        <v>0</v>
      </c>
      <c r="AO44">
        <v>23.81</v>
      </c>
      <c r="AP44">
        <v>0</v>
      </c>
      <c r="AQ44">
        <v>2.4</v>
      </c>
      <c r="AR44">
        <v>0</v>
      </c>
      <c r="AS44">
        <v>0</v>
      </c>
      <c r="AT44">
        <v>81</v>
      </c>
      <c r="AU44">
        <v>72</v>
      </c>
      <c r="AV44">
        <v>1</v>
      </c>
      <c r="AW44">
        <v>1</v>
      </c>
      <c r="AZ44">
        <v>1</v>
      </c>
      <c r="BA44">
        <v>28.43</v>
      </c>
      <c r="BB44">
        <v>9.2100000000000009</v>
      </c>
      <c r="BC44">
        <v>5.78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1</v>
      </c>
      <c r="BJ44" t="s">
        <v>91</v>
      </c>
      <c r="BM44">
        <v>9001</v>
      </c>
      <c r="BN44">
        <v>0</v>
      </c>
      <c r="BO44" t="s">
        <v>88</v>
      </c>
      <c r="BP44">
        <v>1</v>
      </c>
      <c r="BQ44">
        <v>2</v>
      </c>
      <c r="BR44">
        <v>0</v>
      </c>
      <c r="BS44">
        <v>28.43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90</v>
      </c>
      <c r="CA44">
        <v>85</v>
      </c>
      <c r="CE44">
        <v>0</v>
      </c>
      <c r="CF44">
        <v>0</v>
      </c>
      <c r="CG44">
        <v>0</v>
      </c>
      <c r="CM44">
        <v>0</v>
      </c>
      <c r="CN44" t="s">
        <v>1223</v>
      </c>
      <c r="CO44">
        <v>0</v>
      </c>
      <c r="CP44">
        <f t="shared" si="43"/>
        <v>5227.46</v>
      </c>
      <c r="CQ44">
        <f t="shared" si="44"/>
        <v>148.37260000000001</v>
      </c>
      <c r="CR44">
        <f t="shared" si="45"/>
        <v>219.543375</v>
      </c>
      <c r="CS44">
        <f t="shared" si="46"/>
        <v>0</v>
      </c>
      <c r="CT44">
        <f t="shared" si="47"/>
        <v>778.45604500000002</v>
      </c>
      <c r="CU44">
        <f t="shared" si="48"/>
        <v>0</v>
      </c>
      <c r="CV44">
        <f t="shared" si="49"/>
        <v>2.76</v>
      </c>
      <c r="CW44">
        <f t="shared" si="50"/>
        <v>0</v>
      </c>
      <c r="CX44">
        <f t="shared" si="51"/>
        <v>0</v>
      </c>
      <c r="CY44">
        <f t="shared" si="52"/>
        <v>2875.3056000000001</v>
      </c>
      <c r="CZ44">
        <f t="shared" si="53"/>
        <v>2555.8272000000002</v>
      </c>
      <c r="DC44" t="s">
        <v>3</v>
      </c>
      <c r="DD44" t="s">
        <v>3</v>
      </c>
      <c r="DE44" t="s">
        <v>20</v>
      </c>
      <c r="DF44" t="s">
        <v>20</v>
      </c>
      <c r="DG44" t="s">
        <v>21</v>
      </c>
      <c r="DH44" t="s">
        <v>3</v>
      </c>
      <c r="DI44" t="s">
        <v>21</v>
      </c>
      <c r="DJ44" t="s">
        <v>20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90</v>
      </c>
      <c r="DW44" t="s">
        <v>90</v>
      </c>
      <c r="DX44">
        <v>1</v>
      </c>
      <c r="EE44">
        <v>63940277</v>
      </c>
      <c r="EF44">
        <v>2</v>
      </c>
      <c r="EG44" t="s">
        <v>22</v>
      </c>
      <c r="EH44">
        <v>0</v>
      </c>
      <c r="EI44" t="s">
        <v>3</v>
      </c>
      <c r="EJ44">
        <v>1</v>
      </c>
      <c r="EK44">
        <v>9001</v>
      </c>
      <c r="EL44" t="s">
        <v>56</v>
      </c>
      <c r="EM44" t="s">
        <v>57</v>
      </c>
      <c r="EO44" t="s">
        <v>25</v>
      </c>
      <c r="EQ44">
        <v>0</v>
      </c>
      <c r="ER44">
        <v>68.55</v>
      </c>
      <c r="ES44">
        <v>25.67</v>
      </c>
      <c r="ET44">
        <v>19.07</v>
      </c>
      <c r="EU44">
        <v>0</v>
      </c>
      <c r="EV44">
        <v>23.81</v>
      </c>
      <c r="EW44">
        <v>2.4</v>
      </c>
      <c r="EX44">
        <v>0</v>
      </c>
      <c r="EY44">
        <v>0</v>
      </c>
      <c r="FQ44">
        <v>0</v>
      </c>
      <c r="FR44">
        <f t="shared" si="54"/>
        <v>0</v>
      </c>
      <c r="FS44">
        <v>0</v>
      </c>
      <c r="FT44" t="s">
        <v>26</v>
      </c>
      <c r="FU44" t="s">
        <v>27</v>
      </c>
      <c r="FX44">
        <v>81</v>
      </c>
      <c r="FY44">
        <v>72.25</v>
      </c>
      <c r="GA44" t="s">
        <v>3</v>
      </c>
      <c r="GD44">
        <v>1</v>
      </c>
      <c r="GF44">
        <v>-969021570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55"/>
        <v>0</v>
      </c>
      <c r="GM44">
        <f t="shared" si="56"/>
        <v>10658.6</v>
      </c>
      <c r="GN44">
        <f t="shared" si="57"/>
        <v>10658.6</v>
      </c>
      <c r="GO44">
        <f t="shared" si="58"/>
        <v>0</v>
      </c>
      <c r="GP44">
        <f t="shared" si="59"/>
        <v>0</v>
      </c>
      <c r="GR44">
        <v>0</v>
      </c>
      <c r="GS44">
        <v>3</v>
      </c>
      <c r="GT44">
        <v>0</v>
      </c>
      <c r="GU44" t="s">
        <v>3</v>
      </c>
      <c r="GV44">
        <f t="shared" si="60"/>
        <v>0</v>
      </c>
      <c r="GW44">
        <v>1</v>
      </c>
      <c r="GX44">
        <f t="shared" si="61"/>
        <v>0</v>
      </c>
      <c r="HA44">
        <v>0</v>
      </c>
      <c r="HB44">
        <v>0</v>
      </c>
      <c r="HC44">
        <f t="shared" si="62"/>
        <v>0</v>
      </c>
      <c r="IK44">
        <v>0</v>
      </c>
    </row>
    <row r="45" spans="1:245" x14ac:dyDescent="0.4">
      <c r="A45">
        <v>18</v>
      </c>
      <c r="B45">
        <v>1</v>
      </c>
      <c r="C45">
        <v>62</v>
      </c>
      <c r="E45" t="s">
        <v>92</v>
      </c>
      <c r="F45" t="s">
        <v>93</v>
      </c>
      <c r="G45" t="s">
        <v>94</v>
      </c>
      <c r="H45" t="s">
        <v>72</v>
      </c>
      <c r="I45">
        <f>I44*J45</f>
        <v>3</v>
      </c>
      <c r="J45">
        <v>0.65789473684210531</v>
      </c>
      <c r="O45">
        <f t="shared" si="28"/>
        <v>9989.68</v>
      </c>
      <c r="P45">
        <f t="shared" si="29"/>
        <v>9989.68</v>
      </c>
      <c r="Q45">
        <f t="shared" si="30"/>
        <v>0</v>
      </c>
      <c r="R45">
        <f t="shared" si="31"/>
        <v>0</v>
      </c>
      <c r="S45">
        <f t="shared" si="32"/>
        <v>0</v>
      </c>
      <c r="T45">
        <f t="shared" si="33"/>
        <v>0</v>
      </c>
      <c r="U45">
        <f t="shared" si="34"/>
        <v>0</v>
      </c>
      <c r="V45">
        <f t="shared" si="35"/>
        <v>0</v>
      </c>
      <c r="W45">
        <f t="shared" si="36"/>
        <v>0.63</v>
      </c>
      <c r="X45">
        <f t="shared" si="37"/>
        <v>0</v>
      </c>
      <c r="Y45">
        <f t="shared" si="38"/>
        <v>0</v>
      </c>
      <c r="AA45">
        <v>68187018</v>
      </c>
      <c r="AB45">
        <f t="shared" si="39"/>
        <v>525.22</v>
      </c>
      <c r="AC45">
        <f t="shared" si="40"/>
        <v>525.22</v>
      </c>
      <c r="AD45">
        <f>ROUND((((ET45)-(EU45))+AE45),6)</f>
        <v>0</v>
      </c>
      <c r="AE45">
        <f t="shared" ref="AE45:AF47" si="65">ROUND((EU45),6)</f>
        <v>0</v>
      </c>
      <c r="AF45">
        <f t="shared" si="65"/>
        <v>0</v>
      </c>
      <c r="AG45">
        <f t="shared" si="41"/>
        <v>0</v>
      </c>
      <c r="AH45">
        <f t="shared" ref="AH45:AI47" si="66">(EW45)</f>
        <v>0</v>
      </c>
      <c r="AI45">
        <f t="shared" si="66"/>
        <v>0</v>
      </c>
      <c r="AJ45">
        <f t="shared" si="42"/>
        <v>0.21</v>
      </c>
      <c r="AK45">
        <v>525.22</v>
      </c>
      <c r="AL45">
        <v>525.22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0.21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6.34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95</v>
      </c>
      <c r="BM45">
        <v>500001</v>
      </c>
      <c r="BN45">
        <v>0</v>
      </c>
      <c r="BO45" t="s">
        <v>93</v>
      </c>
      <c r="BP45">
        <v>1</v>
      </c>
      <c r="BQ45">
        <v>8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3"/>
        <v>9989.68</v>
      </c>
      <c r="CQ45">
        <f t="shared" si="44"/>
        <v>3329.8948</v>
      </c>
      <c r="CR45">
        <f t="shared" si="45"/>
        <v>0</v>
      </c>
      <c r="CS45">
        <f t="shared" si="46"/>
        <v>0</v>
      </c>
      <c r="CT45">
        <f t="shared" si="47"/>
        <v>0</v>
      </c>
      <c r="CU45">
        <f t="shared" si="48"/>
        <v>0</v>
      </c>
      <c r="CV45">
        <f t="shared" si="49"/>
        <v>0</v>
      </c>
      <c r="CW45">
        <f t="shared" si="50"/>
        <v>0</v>
      </c>
      <c r="CX45">
        <f t="shared" si="51"/>
        <v>0.21</v>
      </c>
      <c r="CY45">
        <f t="shared" si="52"/>
        <v>0</v>
      </c>
      <c r="CZ45">
        <f t="shared" si="5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72</v>
      </c>
      <c r="DW45" t="s">
        <v>72</v>
      </c>
      <c r="DX45">
        <v>1</v>
      </c>
      <c r="EE45">
        <v>63940454</v>
      </c>
      <c r="EF45">
        <v>8</v>
      </c>
      <c r="EG45" t="s">
        <v>33</v>
      </c>
      <c r="EH45">
        <v>0</v>
      </c>
      <c r="EI45" t="s">
        <v>3</v>
      </c>
      <c r="EJ45">
        <v>1</v>
      </c>
      <c r="EK45">
        <v>500001</v>
      </c>
      <c r="EL45" t="s">
        <v>34</v>
      </c>
      <c r="EM45" t="s">
        <v>35</v>
      </c>
      <c r="EO45" t="s">
        <v>3</v>
      </c>
      <c r="EQ45">
        <v>0</v>
      </c>
      <c r="ER45">
        <v>525.22</v>
      </c>
      <c r="ES45">
        <v>525.22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54"/>
        <v>0</v>
      </c>
      <c r="FS45">
        <v>0</v>
      </c>
      <c r="FX45">
        <v>0</v>
      </c>
      <c r="FY45">
        <v>0</v>
      </c>
      <c r="GA45" t="s">
        <v>3</v>
      </c>
      <c r="GD45">
        <v>1</v>
      </c>
      <c r="GF45">
        <v>1393370204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55"/>
        <v>0</v>
      </c>
      <c r="GM45">
        <f t="shared" si="56"/>
        <v>9989.68</v>
      </c>
      <c r="GN45">
        <f t="shared" si="57"/>
        <v>9989.68</v>
      </c>
      <c r="GO45">
        <f t="shared" si="58"/>
        <v>0</v>
      </c>
      <c r="GP45">
        <f t="shared" si="59"/>
        <v>0</v>
      </c>
      <c r="GR45">
        <v>0</v>
      </c>
      <c r="GS45">
        <v>3</v>
      </c>
      <c r="GT45">
        <v>0</v>
      </c>
      <c r="GU45" t="s">
        <v>3</v>
      </c>
      <c r="GV45">
        <f t="shared" si="60"/>
        <v>0</v>
      </c>
      <c r="GW45">
        <v>1</v>
      </c>
      <c r="GX45">
        <f t="shared" si="61"/>
        <v>0</v>
      </c>
      <c r="HA45">
        <v>0</v>
      </c>
      <c r="HB45">
        <v>0</v>
      </c>
      <c r="HC45">
        <f t="shared" si="62"/>
        <v>0</v>
      </c>
      <c r="IK45">
        <v>0</v>
      </c>
    </row>
    <row r="46" spans="1:245" x14ac:dyDescent="0.4">
      <c r="A46">
        <v>18</v>
      </c>
      <c r="B46">
        <v>1</v>
      </c>
      <c r="C46">
        <v>61</v>
      </c>
      <c r="E46" t="s">
        <v>96</v>
      </c>
      <c r="F46" t="s">
        <v>97</v>
      </c>
      <c r="G46" t="s">
        <v>98</v>
      </c>
      <c r="H46" t="s">
        <v>72</v>
      </c>
      <c r="I46">
        <f>I44*J46</f>
        <v>3</v>
      </c>
      <c r="J46">
        <v>0.65789473684210531</v>
      </c>
      <c r="O46">
        <f t="shared" si="28"/>
        <v>44497.63</v>
      </c>
      <c r="P46">
        <f t="shared" si="29"/>
        <v>44497.63</v>
      </c>
      <c r="Q46">
        <f t="shared" si="30"/>
        <v>0</v>
      </c>
      <c r="R46">
        <f t="shared" si="31"/>
        <v>0</v>
      </c>
      <c r="S46">
        <f t="shared" si="32"/>
        <v>0</v>
      </c>
      <c r="T46">
        <f t="shared" si="33"/>
        <v>0</v>
      </c>
      <c r="U46">
        <f t="shared" si="34"/>
        <v>0</v>
      </c>
      <c r="V46">
        <f t="shared" si="35"/>
        <v>0</v>
      </c>
      <c r="W46">
        <f t="shared" si="36"/>
        <v>5.85</v>
      </c>
      <c r="X46">
        <f t="shared" si="37"/>
        <v>0</v>
      </c>
      <c r="Y46">
        <f t="shared" si="38"/>
        <v>0</v>
      </c>
      <c r="AA46">
        <v>68187018</v>
      </c>
      <c r="AB46">
        <f t="shared" si="39"/>
        <v>2741.69</v>
      </c>
      <c r="AC46">
        <f t="shared" si="40"/>
        <v>2741.69</v>
      </c>
      <c r="AD46">
        <f>ROUND((((ET46)-(EU46))+AE46),6)</f>
        <v>0</v>
      </c>
      <c r="AE46">
        <f t="shared" si="65"/>
        <v>0</v>
      </c>
      <c r="AF46">
        <f t="shared" si="65"/>
        <v>0</v>
      </c>
      <c r="AG46">
        <f t="shared" si="41"/>
        <v>0</v>
      </c>
      <c r="AH46">
        <f t="shared" si="66"/>
        <v>0</v>
      </c>
      <c r="AI46">
        <f t="shared" si="66"/>
        <v>0</v>
      </c>
      <c r="AJ46">
        <f t="shared" si="42"/>
        <v>1.95</v>
      </c>
      <c r="AK46">
        <v>2741.69</v>
      </c>
      <c r="AL46">
        <v>2741.69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1.95</v>
      </c>
      <c r="AT46">
        <v>0</v>
      </c>
      <c r="AU46">
        <v>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5.41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99</v>
      </c>
      <c r="BM46">
        <v>500001</v>
      </c>
      <c r="BN46">
        <v>0</v>
      </c>
      <c r="BO46" t="s">
        <v>3</v>
      </c>
      <c r="BP46">
        <v>0</v>
      </c>
      <c r="BQ46">
        <v>8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0</v>
      </c>
      <c r="CA46">
        <v>0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3"/>
        <v>44497.63</v>
      </c>
      <c r="CQ46">
        <f t="shared" si="44"/>
        <v>14832.5429</v>
      </c>
      <c r="CR46">
        <f t="shared" si="45"/>
        <v>0</v>
      </c>
      <c r="CS46">
        <f t="shared" si="46"/>
        <v>0</v>
      </c>
      <c r="CT46">
        <f t="shared" si="47"/>
        <v>0</v>
      </c>
      <c r="CU46">
        <f t="shared" si="48"/>
        <v>0</v>
      </c>
      <c r="CV46">
        <f t="shared" si="49"/>
        <v>0</v>
      </c>
      <c r="CW46">
        <f t="shared" si="50"/>
        <v>0</v>
      </c>
      <c r="CX46">
        <f t="shared" si="51"/>
        <v>1.95</v>
      </c>
      <c r="CY46">
        <f t="shared" si="52"/>
        <v>0</v>
      </c>
      <c r="CZ46">
        <f t="shared" si="53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1010</v>
      </c>
      <c r="DV46" t="s">
        <v>72</v>
      </c>
      <c r="DW46" t="s">
        <v>72</v>
      </c>
      <c r="DX46">
        <v>1</v>
      </c>
      <c r="EE46">
        <v>63940454</v>
      </c>
      <c r="EF46">
        <v>8</v>
      </c>
      <c r="EG46" t="s">
        <v>33</v>
      </c>
      <c r="EH46">
        <v>0</v>
      </c>
      <c r="EI46" t="s">
        <v>3</v>
      </c>
      <c r="EJ46">
        <v>1</v>
      </c>
      <c r="EK46">
        <v>500001</v>
      </c>
      <c r="EL46" t="s">
        <v>34</v>
      </c>
      <c r="EM46" t="s">
        <v>35</v>
      </c>
      <c r="EO46" t="s">
        <v>3</v>
      </c>
      <c r="EQ46">
        <v>0</v>
      </c>
      <c r="ER46">
        <v>2741.69</v>
      </c>
      <c r="ES46">
        <v>2741.69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54"/>
        <v>0</v>
      </c>
      <c r="FS46">
        <v>0</v>
      </c>
      <c r="FX46">
        <v>0</v>
      </c>
      <c r="FY46">
        <v>0</v>
      </c>
      <c r="GA46" t="s">
        <v>3</v>
      </c>
      <c r="GD46">
        <v>1</v>
      </c>
      <c r="GF46">
        <v>934054201</v>
      </c>
      <c r="GG46">
        <v>2</v>
      </c>
      <c r="GH46">
        <v>1</v>
      </c>
      <c r="GI46">
        <v>3</v>
      </c>
      <c r="GJ46">
        <v>0</v>
      </c>
      <c r="GK46">
        <v>0</v>
      </c>
      <c r="GL46">
        <f t="shared" si="55"/>
        <v>0</v>
      </c>
      <c r="GM46">
        <f t="shared" si="56"/>
        <v>44497.63</v>
      </c>
      <c r="GN46">
        <f t="shared" si="57"/>
        <v>44497.63</v>
      </c>
      <c r="GO46">
        <f t="shared" si="58"/>
        <v>0</v>
      </c>
      <c r="GP46">
        <f t="shared" si="59"/>
        <v>0</v>
      </c>
      <c r="GR46">
        <v>0</v>
      </c>
      <c r="GS46">
        <v>3</v>
      </c>
      <c r="GT46">
        <v>0</v>
      </c>
      <c r="GU46" t="s">
        <v>3</v>
      </c>
      <c r="GV46">
        <f t="shared" si="60"/>
        <v>0</v>
      </c>
      <c r="GW46">
        <v>1</v>
      </c>
      <c r="GX46">
        <f t="shared" si="61"/>
        <v>0</v>
      </c>
      <c r="HA46">
        <v>0</v>
      </c>
      <c r="HB46">
        <v>0</v>
      </c>
      <c r="HC46">
        <f t="shared" si="62"/>
        <v>0</v>
      </c>
      <c r="IK46">
        <v>0</v>
      </c>
    </row>
    <row r="47" spans="1:245" x14ac:dyDescent="0.4">
      <c r="A47">
        <v>18</v>
      </c>
      <c r="B47">
        <v>1</v>
      </c>
      <c r="C47">
        <v>57</v>
      </c>
      <c r="E47" t="s">
        <v>100</v>
      </c>
      <c r="F47" t="s">
        <v>101</v>
      </c>
      <c r="G47" t="s">
        <v>102</v>
      </c>
      <c r="H47" t="s">
        <v>103</v>
      </c>
      <c r="I47">
        <f>I44*J47</f>
        <v>3</v>
      </c>
      <c r="J47">
        <v>0.65789473684210531</v>
      </c>
      <c r="O47">
        <f t="shared" si="28"/>
        <v>457.32</v>
      </c>
      <c r="P47">
        <f t="shared" si="29"/>
        <v>457.32</v>
      </c>
      <c r="Q47">
        <f t="shared" si="30"/>
        <v>0</v>
      </c>
      <c r="R47">
        <f t="shared" si="31"/>
        <v>0</v>
      </c>
      <c r="S47">
        <f t="shared" si="32"/>
        <v>0</v>
      </c>
      <c r="T47">
        <f t="shared" si="33"/>
        <v>0</v>
      </c>
      <c r="U47">
        <f t="shared" si="34"/>
        <v>0</v>
      </c>
      <c r="V47">
        <f t="shared" si="35"/>
        <v>0</v>
      </c>
      <c r="W47">
        <f t="shared" si="36"/>
        <v>0.06</v>
      </c>
      <c r="X47">
        <f t="shared" si="37"/>
        <v>0</v>
      </c>
      <c r="Y47">
        <f t="shared" si="38"/>
        <v>0</v>
      </c>
      <c r="AA47">
        <v>68187018</v>
      </c>
      <c r="AB47">
        <f t="shared" si="39"/>
        <v>109.67</v>
      </c>
      <c r="AC47">
        <f t="shared" si="40"/>
        <v>109.67</v>
      </c>
      <c r="AD47">
        <f>ROUND((((ET47)-(EU47))+AE47),6)</f>
        <v>0</v>
      </c>
      <c r="AE47">
        <f t="shared" si="65"/>
        <v>0</v>
      </c>
      <c r="AF47">
        <f t="shared" si="65"/>
        <v>0</v>
      </c>
      <c r="AG47">
        <f t="shared" si="41"/>
        <v>0</v>
      </c>
      <c r="AH47">
        <f t="shared" si="66"/>
        <v>0</v>
      </c>
      <c r="AI47">
        <f t="shared" si="66"/>
        <v>0</v>
      </c>
      <c r="AJ47">
        <f t="shared" si="42"/>
        <v>0.02</v>
      </c>
      <c r="AK47">
        <v>109.67</v>
      </c>
      <c r="AL47">
        <v>109.67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0.02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1.39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104</v>
      </c>
      <c r="BM47">
        <v>500001</v>
      </c>
      <c r="BN47">
        <v>0</v>
      </c>
      <c r="BO47" t="s">
        <v>101</v>
      </c>
      <c r="BP47">
        <v>1</v>
      </c>
      <c r="BQ47">
        <v>8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3"/>
        <v>457.32</v>
      </c>
      <c r="CQ47">
        <f t="shared" si="44"/>
        <v>152.44129999999998</v>
      </c>
      <c r="CR47">
        <f t="shared" si="45"/>
        <v>0</v>
      </c>
      <c r="CS47">
        <f t="shared" si="46"/>
        <v>0</v>
      </c>
      <c r="CT47">
        <f t="shared" si="47"/>
        <v>0</v>
      </c>
      <c r="CU47">
        <f t="shared" si="48"/>
        <v>0</v>
      </c>
      <c r="CV47">
        <f t="shared" si="49"/>
        <v>0</v>
      </c>
      <c r="CW47">
        <f t="shared" si="50"/>
        <v>0</v>
      </c>
      <c r="CX47">
        <f t="shared" si="51"/>
        <v>0.02</v>
      </c>
      <c r="CY47">
        <f t="shared" si="52"/>
        <v>0</v>
      </c>
      <c r="CZ47">
        <f t="shared" si="5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103</v>
      </c>
      <c r="DW47" t="s">
        <v>103</v>
      </c>
      <c r="DX47">
        <v>1</v>
      </c>
      <c r="EE47">
        <v>63940454</v>
      </c>
      <c r="EF47">
        <v>8</v>
      </c>
      <c r="EG47" t="s">
        <v>33</v>
      </c>
      <c r="EH47">
        <v>0</v>
      </c>
      <c r="EI47" t="s">
        <v>3</v>
      </c>
      <c r="EJ47">
        <v>1</v>
      </c>
      <c r="EK47">
        <v>500001</v>
      </c>
      <c r="EL47" t="s">
        <v>34</v>
      </c>
      <c r="EM47" t="s">
        <v>35</v>
      </c>
      <c r="EO47" t="s">
        <v>3</v>
      </c>
      <c r="EQ47">
        <v>0</v>
      </c>
      <c r="ER47">
        <v>109.67</v>
      </c>
      <c r="ES47">
        <v>109.67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54"/>
        <v>0</v>
      </c>
      <c r="FS47">
        <v>0</v>
      </c>
      <c r="FX47">
        <v>0</v>
      </c>
      <c r="FY47">
        <v>0</v>
      </c>
      <c r="GA47" t="s">
        <v>3</v>
      </c>
      <c r="GD47">
        <v>1</v>
      </c>
      <c r="GF47">
        <v>-819682241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55"/>
        <v>0</v>
      </c>
      <c r="GM47">
        <f t="shared" si="56"/>
        <v>457.32</v>
      </c>
      <c r="GN47">
        <f t="shared" si="57"/>
        <v>457.32</v>
      </c>
      <c r="GO47">
        <f t="shared" si="58"/>
        <v>0</v>
      </c>
      <c r="GP47">
        <f t="shared" si="59"/>
        <v>0</v>
      </c>
      <c r="GR47">
        <v>0</v>
      </c>
      <c r="GS47">
        <v>3</v>
      </c>
      <c r="GT47">
        <v>0</v>
      </c>
      <c r="GU47" t="s">
        <v>3</v>
      </c>
      <c r="GV47">
        <f t="shared" si="60"/>
        <v>0</v>
      </c>
      <c r="GW47">
        <v>1</v>
      </c>
      <c r="GX47">
        <f t="shared" si="61"/>
        <v>0</v>
      </c>
      <c r="HA47">
        <v>0</v>
      </c>
      <c r="HB47">
        <v>0</v>
      </c>
      <c r="HC47">
        <f t="shared" si="62"/>
        <v>0</v>
      </c>
      <c r="IK47">
        <v>0</v>
      </c>
    </row>
    <row r="48" spans="1:245" x14ac:dyDescent="0.4">
      <c r="A48">
        <v>17</v>
      </c>
      <c r="B48">
        <v>1</v>
      </c>
      <c r="C48">
        <f>ROW(SmtRes!A69)</f>
        <v>69</v>
      </c>
      <c r="D48">
        <f>ROW(EtalonRes!A70)</f>
        <v>70</v>
      </c>
      <c r="E48" t="s">
        <v>105</v>
      </c>
      <c r="F48" t="s">
        <v>106</v>
      </c>
      <c r="G48" t="s">
        <v>107</v>
      </c>
      <c r="H48" t="s">
        <v>108</v>
      </c>
      <c r="I48">
        <f>ROUND((684.84)/100,9)</f>
        <v>6.8483999999999998</v>
      </c>
      <c r="J48">
        <v>0</v>
      </c>
      <c r="O48">
        <f t="shared" si="28"/>
        <v>34410.050000000003</v>
      </c>
      <c r="P48">
        <f t="shared" si="29"/>
        <v>8627.57</v>
      </c>
      <c r="Q48">
        <f t="shared" si="30"/>
        <v>252.83</v>
      </c>
      <c r="R48">
        <f t="shared" si="31"/>
        <v>34.07</v>
      </c>
      <c r="S48">
        <f t="shared" si="32"/>
        <v>25529.65</v>
      </c>
      <c r="T48">
        <f t="shared" si="33"/>
        <v>0</v>
      </c>
      <c r="U48">
        <f t="shared" si="34"/>
        <v>94.429163399999993</v>
      </c>
      <c r="V48">
        <f t="shared" si="35"/>
        <v>8.5605000000000001E-2</v>
      </c>
      <c r="W48">
        <f t="shared" si="36"/>
        <v>0</v>
      </c>
      <c r="X48">
        <f t="shared" si="37"/>
        <v>24285.53</v>
      </c>
      <c r="Y48">
        <f t="shared" si="38"/>
        <v>12014.95</v>
      </c>
      <c r="AA48">
        <v>68187018</v>
      </c>
      <c r="AB48">
        <f t="shared" si="39"/>
        <v>537.27549999999997</v>
      </c>
      <c r="AC48">
        <f t="shared" si="40"/>
        <v>402.49</v>
      </c>
      <c r="AD48">
        <f>ROUND(((((ET48*1.25))-((EU48*1.25)))+AE48),6)</f>
        <v>3.6625000000000001</v>
      </c>
      <c r="AE48">
        <f>ROUND(((EU48*1.25)),6)</f>
        <v>0.17499999999999999</v>
      </c>
      <c r="AF48">
        <f>ROUND(((EV48*1.15)),6)</f>
        <v>131.12299999999999</v>
      </c>
      <c r="AG48">
        <f t="shared" si="41"/>
        <v>0</v>
      </c>
      <c r="AH48">
        <f>((EW48*1.15))</f>
        <v>13.788499999999999</v>
      </c>
      <c r="AI48">
        <f>((EX48*1.25))</f>
        <v>1.2500000000000001E-2</v>
      </c>
      <c r="AJ48">
        <f t="shared" si="42"/>
        <v>0</v>
      </c>
      <c r="AK48">
        <v>519.44000000000005</v>
      </c>
      <c r="AL48">
        <v>402.49</v>
      </c>
      <c r="AM48">
        <v>2.93</v>
      </c>
      <c r="AN48">
        <v>0.14000000000000001</v>
      </c>
      <c r="AO48">
        <v>114.02</v>
      </c>
      <c r="AP48">
        <v>0</v>
      </c>
      <c r="AQ48">
        <v>11.99</v>
      </c>
      <c r="AR48">
        <v>0.01</v>
      </c>
      <c r="AS48">
        <v>0</v>
      </c>
      <c r="AT48">
        <v>95</v>
      </c>
      <c r="AU48">
        <v>47</v>
      </c>
      <c r="AV48">
        <v>1</v>
      </c>
      <c r="AW48">
        <v>1</v>
      </c>
      <c r="AZ48">
        <v>1</v>
      </c>
      <c r="BA48">
        <v>28.43</v>
      </c>
      <c r="BB48">
        <v>10.08</v>
      </c>
      <c r="BC48">
        <v>3.13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1</v>
      </c>
      <c r="BJ48" t="s">
        <v>109</v>
      </c>
      <c r="BM48">
        <v>15001</v>
      </c>
      <c r="BN48">
        <v>0</v>
      </c>
      <c r="BO48" t="s">
        <v>106</v>
      </c>
      <c r="BP48">
        <v>1</v>
      </c>
      <c r="BQ48">
        <v>2</v>
      </c>
      <c r="BR48">
        <v>0</v>
      </c>
      <c r="BS48">
        <v>28.43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105</v>
      </c>
      <c r="CA48">
        <v>55</v>
      </c>
      <c r="CE48">
        <v>0</v>
      </c>
      <c r="CF48">
        <v>0</v>
      </c>
      <c r="CG48">
        <v>0</v>
      </c>
      <c r="CM48">
        <v>0</v>
      </c>
      <c r="CN48" t="s">
        <v>1223</v>
      </c>
      <c r="CO48">
        <v>0</v>
      </c>
      <c r="CP48">
        <f t="shared" si="43"/>
        <v>34410.050000000003</v>
      </c>
      <c r="CQ48">
        <f t="shared" si="44"/>
        <v>1259.7936999999999</v>
      </c>
      <c r="CR48">
        <f t="shared" si="45"/>
        <v>36.917999999999999</v>
      </c>
      <c r="CS48">
        <f t="shared" si="46"/>
        <v>4.97525</v>
      </c>
      <c r="CT48">
        <f t="shared" si="47"/>
        <v>3727.8268899999998</v>
      </c>
      <c r="CU48">
        <f t="shared" si="48"/>
        <v>0</v>
      </c>
      <c r="CV48">
        <f t="shared" si="49"/>
        <v>13.788499999999999</v>
      </c>
      <c r="CW48">
        <f t="shared" si="50"/>
        <v>1.2500000000000001E-2</v>
      </c>
      <c r="CX48">
        <f t="shared" si="51"/>
        <v>0</v>
      </c>
      <c r="CY48">
        <f t="shared" si="52"/>
        <v>24285.534</v>
      </c>
      <c r="CZ48">
        <f t="shared" si="53"/>
        <v>12014.948400000001</v>
      </c>
      <c r="DC48" t="s">
        <v>3</v>
      </c>
      <c r="DD48" t="s">
        <v>3</v>
      </c>
      <c r="DE48" t="s">
        <v>20</v>
      </c>
      <c r="DF48" t="s">
        <v>20</v>
      </c>
      <c r="DG48" t="s">
        <v>21</v>
      </c>
      <c r="DH48" t="s">
        <v>3</v>
      </c>
      <c r="DI48" t="s">
        <v>21</v>
      </c>
      <c r="DJ48" t="s">
        <v>20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108</v>
      </c>
      <c r="DW48" t="s">
        <v>108</v>
      </c>
      <c r="DX48">
        <v>100</v>
      </c>
      <c r="EE48">
        <v>63940301</v>
      </c>
      <c r="EF48">
        <v>2</v>
      </c>
      <c r="EG48" t="s">
        <v>22</v>
      </c>
      <c r="EH48">
        <v>0</v>
      </c>
      <c r="EI48" t="s">
        <v>3</v>
      </c>
      <c r="EJ48">
        <v>1</v>
      </c>
      <c r="EK48">
        <v>15001</v>
      </c>
      <c r="EL48" t="s">
        <v>110</v>
      </c>
      <c r="EM48" t="s">
        <v>111</v>
      </c>
      <c r="EO48" t="s">
        <v>25</v>
      </c>
      <c r="EQ48">
        <v>0</v>
      </c>
      <c r="ER48">
        <v>519.44000000000005</v>
      </c>
      <c r="ES48">
        <v>402.49</v>
      </c>
      <c r="ET48">
        <v>2.93</v>
      </c>
      <c r="EU48">
        <v>0.14000000000000001</v>
      </c>
      <c r="EV48">
        <v>114.02</v>
      </c>
      <c r="EW48">
        <v>11.99</v>
      </c>
      <c r="EX48">
        <v>0.01</v>
      </c>
      <c r="EY48">
        <v>0</v>
      </c>
      <c r="FQ48">
        <v>0</v>
      </c>
      <c r="FR48">
        <f t="shared" si="54"/>
        <v>0</v>
      </c>
      <c r="FS48">
        <v>0</v>
      </c>
      <c r="FT48" t="s">
        <v>26</v>
      </c>
      <c r="FU48" t="s">
        <v>27</v>
      </c>
      <c r="FX48">
        <v>94.5</v>
      </c>
      <c r="FY48">
        <v>46.75</v>
      </c>
      <c r="GA48" t="s">
        <v>3</v>
      </c>
      <c r="GD48">
        <v>1</v>
      </c>
      <c r="GF48">
        <v>-465333030</v>
      </c>
      <c r="GG48">
        <v>2</v>
      </c>
      <c r="GH48">
        <v>1</v>
      </c>
      <c r="GI48">
        <v>2</v>
      </c>
      <c r="GJ48">
        <v>0</v>
      </c>
      <c r="GK48">
        <v>0</v>
      </c>
      <c r="GL48">
        <f t="shared" si="55"/>
        <v>0</v>
      </c>
      <c r="GM48">
        <f t="shared" si="56"/>
        <v>70710.53</v>
      </c>
      <c r="GN48">
        <f t="shared" si="57"/>
        <v>70710.53</v>
      </c>
      <c r="GO48">
        <f t="shared" si="58"/>
        <v>0</v>
      </c>
      <c r="GP48">
        <f t="shared" si="59"/>
        <v>0</v>
      </c>
      <c r="GR48">
        <v>0</v>
      </c>
      <c r="GS48">
        <v>3</v>
      </c>
      <c r="GT48">
        <v>0</v>
      </c>
      <c r="GU48" t="s">
        <v>3</v>
      </c>
      <c r="GV48">
        <f t="shared" si="60"/>
        <v>0</v>
      </c>
      <c r="GW48">
        <v>1</v>
      </c>
      <c r="GX48">
        <f t="shared" si="61"/>
        <v>0</v>
      </c>
      <c r="HA48">
        <v>0</v>
      </c>
      <c r="HB48">
        <v>0</v>
      </c>
      <c r="HC48">
        <f t="shared" si="62"/>
        <v>0</v>
      </c>
      <c r="IK48">
        <v>0</v>
      </c>
    </row>
    <row r="49" spans="1:245" x14ac:dyDescent="0.4">
      <c r="A49">
        <v>17</v>
      </c>
      <c r="B49">
        <v>1</v>
      </c>
      <c r="C49">
        <f>ROW(SmtRes!A75)</f>
        <v>75</v>
      </c>
      <c r="D49">
        <f>ROW(EtalonRes!A76)</f>
        <v>76</v>
      </c>
      <c r="E49" t="s">
        <v>112</v>
      </c>
      <c r="F49" t="s">
        <v>113</v>
      </c>
      <c r="G49" t="s">
        <v>114</v>
      </c>
      <c r="H49" t="s">
        <v>115</v>
      </c>
      <c r="I49">
        <f>ROUND((684.84)/100,9)</f>
        <v>6.8483999999999998</v>
      </c>
      <c r="J49">
        <v>0</v>
      </c>
      <c r="O49">
        <f t="shared" si="28"/>
        <v>14246.62</v>
      </c>
      <c r="P49">
        <f t="shared" si="29"/>
        <v>31.3</v>
      </c>
      <c r="Q49">
        <f t="shared" si="30"/>
        <v>107.07</v>
      </c>
      <c r="R49">
        <f t="shared" si="31"/>
        <v>34.07</v>
      </c>
      <c r="S49">
        <f t="shared" si="32"/>
        <v>14108.25</v>
      </c>
      <c r="T49">
        <f t="shared" si="33"/>
        <v>0</v>
      </c>
      <c r="U49">
        <f t="shared" si="34"/>
        <v>51.585572999999989</v>
      </c>
      <c r="V49">
        <f t="shared" si="35"/>
        <v>8.5605000000000001E-2</v>
      </c>
      <c r="W49">
        <f t="shared" si="36"/>
        <v>0</v>
      </c>
      <c r="X49">
        <f t="shared" si="37"/>
        <v>13435.2</v>
      </c>
      <c r="Y49">
        <f t="shared" si="38"/>
        <v>6646.89</v>
      </c>
      <c r="AA49">
        <v>68187018</v>
      </c>
      <c r="AB49">
        <f t="shared" si="39"/>
        <v>74.116500000000002</v>
      </c>
      <c r="AC49">
        <f t="shared" si="40"/>
        <v>0.18</v>
      </c>
      <c r="AD49">
        <f>ROUND(((((ET49*1.25))-((EU49*1.25)))+AE49),6)</f>
        <v>1.4750000000000001</v>
      </c>
      <c r="AE49">
        <f>ROUND(((EU49*1.25)),6)</f>
        <v>0.17499999999999999</v>
      </c>
      <c r="AF49">
        <f>ROUND(((EV49*1.15)),6)</f>
        <v>72.461500000000001</v>
      </c>
      <c r="AG49">
        <f t="shared" si="41"/>
        <v>0</v>
      </c>
      <c r="AH49">
        <f>((EW49*1.15))</f>
        <v>7.5324999999999989</v>
      </c>
      <c r="AI49">
        <f>((EX49*1.25))</f>
        <v>1.2500000000000001E-2</v>
      </c>
      <c r="AJ49">
        <f t="shared" si="42"/>
        <v>0</v>
      </c>
      <c r="AK49">
        <v>64.37</v>
      </c>
      <c r="AL49">
        <v>0.18</v>
      </c>
      <c r="AM49">
        <v>1.18</v>
      </c>
      <c r="AN49">
        <v>0.14000000000000001</v>
      </c>
      <c r="AO49">
        <v>63.01</v>
      </c>
      <c r="AP49">
        <v>0</v>
      </c>
      <c r="AQ49">
        <v>6.55</v>
      </c>
      <c r="AR49">
        <v>0.01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1</v>
      </c>
      <c r="BA49">
        <v>28.43</v>
      </c>
      <c r="BB49">
        <v>10.6</v>
      </c>
      <c r="BC49">
        <v>25.39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116</v>
      </c>
      <c r="BM49">
        <v>15001</v>
      </c>
      <c r="BN49">
        <v>0</v>
      </c>
      <c r="BO49" t="s">
        <v>113</v>
      </c>
      <c r="BP49">
        <v>1</v>
      </c>
      <c r="BQ49">
        <v>2</v>
      </c>
      <c r="BR49">
        <v>0</v>
      </c>
      <c r="BS49">
        <v>28.43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105</v>
      </c>
      <c r="CA49">
        <v>55</v>
      </c>
      <c r="CE49">
        <v>0</v>
      </c>
      <c r="CF49">
        <v>0</v>
      </c>
      <c r="CG49">
        <v>0</v>
      </c>
      <c r="CM49">
        <v>0</v>
      </c>
      <c r="CN49" t="s">
        <v>1223</v>
      </c>
      <c r="CO49">
        <v>0</v>
      </c>
      <c r="CP49">
        <f t="shared" si="43"/>
        <v>14246.62</v>
      </c>
      <c r="CQ49">
        <f t="shared" si="44"/>
        <v>4.5701999999999998</v>
      </c>
      <c r="CR49">
        <f t="shared" si="45"/>
        <v>15.635</v>
      </c>
      <c r="CS49">
        <f t="shared" si="46"/>
        <v>4.97525</v>
      </c>
      <c r="CT49">
        <f t="shared" si="47"/>
        <v>2060.0804450000001</v>
      </c>
      <c r="CU49">
        <f t="shared" si="48"/>
        <v>0</v>
      </c>
      <c r="CV49">
        <f t="shared" si="49"/>
        <v>7.5324999999999989</v>
      </c>
      <c r="CW49">
        <f t="shared" si="50"/>
        <v>1.2500000000000001E-2</v>
      </c>
      <c r="CX49">
        <f t="shared" si="51"/>
        <v>0</v>
      </c>
      <c r="CY49">
        <f t="shared" si="52"/>
        <v>13435.204</v>
      </c>
      <c r="CZ49">
        <f t="shared" si="53"/>
        <v>6646.8904000000002</v>
      </c>
      <c r="DC49" t="s">
        <v>3</v>
      </c>
      <c r="DD49" t="s">
        <v>3</v>
      </c>
      <c r="DE49" t="s">
        <v>20</v>
      </c>
      <c r="DF49" t="s">
        <v>20</v>
      </c>
      <c r="DG49" t="s">
        <v>21</v>
      </c>
      <c r="DH49" t="s">
        <v>3</v>
      </c>
      <c r="DI49" t="s">
        <v>21</v>
      </c>
      <c r="DJ49" t="s">
        <v>20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115</v>
      </c>
      <c r="DW49" t="s">
        <v>115</v>
      </c>
      <c r="DX49">
        <v>1</v>
      </c>
      <c r="EE49">
        <v>63940301</v>
      </c>
      <c r="EF49">
        <v>2</v>
      </c>
      <c r="EG49" t="s">
        <v>22</v>
      </c>
      <c r="EH49">
        <v>0</v>
      </c>
      <c r="EI49" t="s">
        <v>3</v>
      </c>
      <c r="EJ49">
        <v>1</v>
      </c>
      <c r="EK49">
        <v>15001</v>
      </c>
      <c r="EL49" t="s">
        <v>110</v>
      </c>
      <c r="EM49" t="s">
        <v>111</v>
      </c>
      <c r="EO49" t="s">
        <v>25</v>
      </c>
      <c r="EQ49">
        <v>0</v>
      </c>
      <c r="ER49">
        <v>64.37</v>
      </c>
      <c r="ES49">
        <v>0.18</v>
      </c>
      <c r="ET49">
        <v>1.18</v>
      </c>
      <c r="EU49">
        <v>0.14000000000000001</v>
      </c>
      <c r="EV49">
        <v>63.01</v>
      </c>
      <c r="EW49">
        <v>6.55</v>
      </c>
      <c r="EX49">
        <v>0.01</v>
      </c>
      <c r="EY49">
        <v>0</v>
      </c>
      <c r="FQ49">
        <v>0</v>
      </c>
      <c r="FR49">
        <f t="shared" si="54"/>
        <v>0</v>
      </c>
      <c r="FS49">
        <v>0</v>
      </c>
      <c r="FT49" t="s">
        <v>26</v>
      </c>
      <c r="FU49" t="s">
        <v>27</v>
      </c>
      <c r="FX49">
        <v>94.5</v>
      </c>
      <c r="FY49">
        <v>46.75</v>
      </c>
      <c r="GA49" t="s">
        <v>3</v>
      </c>
      <c r="GD49">
        <v>1</v>
      </c>
      <c r="GF49">
        <v>-764209366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55"/>
        <v>0</v>
      </c>
      <c r="GM49">
        <f t="shared" si="56"/>
        <v>34328.71</v>
      </c>
      <c r="GN49">
        <f t="shared" si="57"/>
        <v>34328.71</v>
      </c>
      <c r="GO49">
        <f t="shared" si="58"/>
        <v>0</v>
      </c>
      <c r="GP49">
        <f t="shared" si="59"/>
        <v>0</v>
      </c>
      <c r="GR49">
        <v>0</v>
      </c>
      <c r="GS49">
        <v>3</v>
      </c>
      <c r="GT49">
        <v>0</v>
      </c>
      <c r="GU49" t="s">
        <v>3</v>
      </c>
      <c r="GV49">
        <f t="shared" si="60"/>
        <v>0</v>
      </c>
      <c r="GW49">
        <v>1</v>
      </c>
      <c r="GX49">
        <f t="shared" si="61"/>
        <v>0</v>
      </c>
      <c r="HA49">
        <v>0</v>
      </c>
      <c r="HB49">
        <v>0</v>
      </c>
      <c r="HC49">
        <f t="shared" si="62"/>
        <v>0</v>
      </c>
      <c r="IK49">
        <v>0</v>
      </c>
    </row>
    <row r="50" spans="1:245" x14ac:dyDescent="0.4">
      <c r="A50">
        <v>18</v>
      </c>
      <c r="B50">
        <v>1</v>
      </c>
      <c r="C50">
        <v>75</v>
      </c>
      <c r="E50" t="s">
        <v>117</v>
      </c>
      <c r="F50" t="s">
        <v>118</v>
      </c>
      <c r="G50" t="s">
        <v>119</v>
      </c>
      <c r="H50" t="s">
        <v>120</v>
      </c>
      <c r="I50">
        <f>I49*J50</f>
        <v>89.029200000000003</v>
      </c>
      <c r="J50">
        <v>13</v>
      </c>
      <c r="O50">
        <f t="shared" si="28"/>
        <v>10973.37</v>
      </c>
      <c r="P50">
        <f t="shared" si="29"/>
        <v>10973.37</v>
      </c>
      <c r="Q50">
        <f t="shared" si="30"/>
        <v>0</v>
      </c>
      <c r="R50">
        <f t="shared" si="31"/>
        <v>0</v>
      </c>
      <c r="S50">
        <f t="shared" si="32"/>
        <v>0</v>
      </c>
      <c r="T50">
        <f t="shared" si="33"/>
        <v>0</v>
      </c>
      <c r="U50">
        <f t="shared" si="34"/>
        <v>0</v>
      </c>
      <c r="V50">
        <f t="shared" si="35"/>
        <v>0</v>
      </c>
      <c r="W50">
        <f t="shared" si="36"/>
        <v>0</v>
      </c>
      <c r="X50">
        <f t="shared" si="37"/>
        <v>0</v>
      </c>
      <c r="Y50">
        <f t="shared" si="38"/>
        <v>0</v>
      </c>
      <c r="AA50">
        <v>68187018</v>
      </c>
      <c r="AB50">
        <f t="shared" si="39"/>
        <v>22.91</v>
      </c>
      <c r="AC50">
        <f t="shared" si="40"/>
        <v>22.91</v>
      </c>
      <c r="AD50">
        <f>ROUND((((ET50)-(EU50))+AE50),6)</f>
        <v>0</v>
      </c>
      <c r="AE50">
        <f t="shared" ref="AE50:AF52" si="67">ROUND((EU50),6)</f>
        <v>0</v>
      </c>
      <c r="AF50">
        <f t="shared" si="67"/>
        <v>0</v>
      </c>
      <c r="AG50">
        <f t="shared" si="41"/>
        <v>0</v>
      </c>
      <c r="AH50">
        <f t="shared" ref="AH50:AI52" si="68">(EW50)</f>
        <v>0</v>
      </c>
      <c r="AI50">
        <f t="shared" si="68"/>
        <v>0</v>
      </c>
      <c r="AJ50">
        <f t="shared" si="42"/>
        <v>0</v>
      </c>
      <c r="AK50">
        <v>22.91</v>
      </c>
      <c r="AL50">
        <v>22.91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5.38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1</v>
      </c>
      <c r="BJ50" t="s">
        <v>121</v>
      </c>
      <c r="BM50">
        <v>500001</v>
      </c>
      <c r="BN50">
        <v>0</v>
      </c>
      <c r="BO50" t="s">
        <v>118</v>
      </c>
      <c r="BP50">
        <v>1</v>
      </c>
      <c r="BQ50">
        <v>8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0</v>
      </c>
      <c r="CA50">
        <v>0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43"/>
        <v>10973.37</v>
      </c>
      <c r="CQ50">
        <f t="shared" si="44"/>
        <v>123.25579999999999</v>
      </c>
      <c r="CR50">
        <f t="shared" si="45"/>
        <v>0</v>
      </c>
      <c r="CS50">
        <f t="shared" si="46"/>
        <v>0</v>
      </c>
      <c r="CT50">
        <f t="shared" si="47"/>
        <v>0</v>
      </c>
      <c r="CU50">
        <f t="shared" si="48"/>
        <v>0</v>
      </c>
      <c r="CV50">
        <f t="shared" si="49"/>
        <v>0</v>
      </c>
      <c r="CW50">
        <f t="shared" si="50"/>
        <v>0</v>
      </c>
      <c r="CX50">
        <f t="shared" si="51"/>
        <v>0</v>
      </c>
      <c r="CY50">
        <f t="shared" si="52"/>
        <v>0</v>
      </c>
      <c r="CZ50">
        <f t="shared" si="53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120</v>
      </c>
      <c r="DW50" t="s">
        <v>120</v>
      </c>
      <c r="DX50">
        <v>1</v>
      </c>
      <c r="EE50">
        <v>63940454</v>
      </c>
      <c r="EF50">
        <v>8</v>
      </c>
      <c r="EG50" t="s">
        <v>33</v>
      </c>
      <c r="EH50">
        <v>0</v>
      </c>
      <c r="EI50" t="s">
        <v>3</v>
      </c>
      <c r="EJ50">
        <v>1</v>
      </c>
      <c r="EK50">
        <v>500001</v>
      </c>
      <c r="EL50" t="s">
        <v>34</v>
      </c>
      <c r="EM50" t="s">
        <v>35</v>
      </c>
      <c r="EO50" t="s">
        <v>3</v>
      </c>
      <c r="EQ50">
        <v>0</v>
      </c>
      <c r="ER50">
        <v>22.91</v>
      </c>
      <c r="ES50">
        <v>22.91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54"/>
        <v>0</v>
      </c>
      <c r="FS50">
        <v>0</v>
      </c>
      <c r="FX50">
        <v>0</v>
      </c>
      <c r="FY50">
        <v>0</v>
      </c>
      <c r="GA50" t="s">
        <v>3</v>
      </c>
      <c r="GD50">
        <v>1</v>
      </c>
      <c r="GF50">
        <v>1271950443</v>
      </c>
      <c r="GG50">
        <v>2</v>
      </c>
      <c r="GH50">
        <v>1</v>
      </c>
      <c r="GI50">
        <v>2</v>
      </c>
      <c r="GJ50">
        <v>0</v>
      </c>
      <c r="GK50">
        <v>0</v>
      </c>
      <c r="GL50">
        <f t="shared" si="55"/>
        <v>0</v>
      </c>
      <c r="GM50">
        <f t="shared" si="56"/>
        <v>10973.37</v>
      </c>
      <c r="GN50">
        <f t="shared" si="57"/>
        <v>10973.37</v>
      </c>
      <c r="GO50">
        <f t="shared" si="58"/>
        <v>0</v>
      </c>
      <c r="GP50">
        <f t="shared" si="59"/>
        <v>0</v>
      </c>
      <c r="GR50">
        <v>0</v>
      </c>
      <c r="GS50">
        <v>3</v>
      </c>
      <c r="GT50">
        <v>0</v>
      </c>
      <c r="GU50" t="s">
        <v>3</v>
      </c>
      <c r="GV50">
        <f t="shared" si="60"/>
        <v>0</v>
      </c>
      <c r="GW50">
        <v>1</v>
      </c>
      <c r="GX50">
        <f t="shared" si="61"/>
        <v>0</v>
      </c>
      <c r="HA50">
        <v>0</v>
      </c>
      <c r="HB50">
        <v>0</v>
      </c>
      <c r="HC50">
        <f t="shared" si="62"/>
        <v>0</v>
      </c>
      <c r="IK50">
        <v>0</v>
      </c>
    </row>
    <row r="51" spans="1:245" x14ac:dyDescent="0.4">
      <c r="A51">
        <v>17</v>
      </c>
      <c r="B51">
        <v>1</v>
      </c>
      <c r="C51">
        <f>ROW(SmtRes!A82)</f>
        <v>82</v>
      </c>
      <c r="D51">
        <f>ROW(EtalonRes!A83)</f>
        <v>83</v>
      </c>
      <c r="E51" t="s">
        <v>122</v>
      </c>
      <c r="F51" t="s">
        <v>123</v>
      </c>
      <c r="G51" t="s">
        <v>124</v>
      </c>
      <c r="H51" t="s">
        <v>125</v>
      </c>
      <c r="I51">
        <f>ROUND((42)/100,9)</f>
        <v>0.42</v>
      </c>
      <c r="J51">
        <v>0</v>
      </c>
      <c r="O51">
        <f t="shared" si="28"/>
        <v>9157.14</v>
      </c>
      <c r="P51">
        <f t="shared" si="29"/>
        <v>291.05</v>
      </c>
      <c r="Q51">
        <f t="shared" si="30"/>
        <v>265.39999999999998</v>
      </c>
      <c r="R51">
        <f t="shared" si="31"/>
        <v>247.05</v>
      </c>
      <c r="S51">
        <f t="shared" si="32"/>
        <v>8600.69</v>
      </c>
      <c r="T51">
        <f t="shared" si="33"/>
        <v>0</v>
      </c>
      <c r="U51">
        <f t="shared" si="34"/>
        <v>30.995999999999999</v>
      </c>
      <c r="V51">
        <f t="shared" si="35"/>
        <v>0.79799999999999993</v>
      </c>
      <c r="W51">
        <f t="shared" si="36"/>
        <v>0</v>
      </c>
      <c r="X51">
        <f t="shared" si="37"/>
        <v>6989.71</v>
      </c>
      <c r="Y51">
        <f t="shared" si="38"/>
        <v>4423.87</v>
      </c>
      <c r="AA51">
        <v>68187018</v>
      </c>
      <c r="AB51">
        <f t="shared" si="39"/>
        <v>867.07</v>
      </c>
      <c r="AC51">
        <f t="shared" si="40"/>
        <v>114.54</v>
      </c>
      <c r="AD51">
        <f>ROUND((((ET51)-(EU51))+AE51),6)</f>
        <v>32.24</v>
      </c>
      <c r="AE51">
        <f t="shared" si="67"/>
        <v>20.69</v>
      </c>
      <c r="AF51">
        <f t="shared" si="67"/>
        <v>720.29</v>
      </c>
      <c r="AG51">
        <f t="shared" si="41"/>
        <v>0</v>
      </c>
      <c r="AH51">
        <f t="shared" si="68"/>
        <v>73.8</v>
      </c>
      <c r="AI51">
        <f t="shared" si="68"/>
        <v>1.9</v>
      </c>
      <c r="AJ51">
        <f t="shared" si="42"/>
        <v>0</v>
      </c>
      <c r="AK51">
        <v>867.07</v>
      </c>
      <c r="AL51">
        <v>114.54</v>
      </c>
      <c r="AM51">
        <v>32.24</v>
      </c>
      <c r="AN51">
        <v>20.69</v>
      </c>
      <c r="AO51">
        <v>720.29</v>
      </c>
      <c r="AP51">
        <v>0</v>
      </c>
      <c r="AQ51">
        <v>73.8</v>
      </c>
      <c r="AR51">
        <v>1.9</v>
      </c>
      <c r="AS51">
        <v>0</v>
      </c>
      <c r="AT51">
        <v>79</v>
      </c>
      <c r="AU51">
        <v>50</v>
      </c>
      <c r="AV51">
        <v>1</v>
      </c>
      <c r="AW51">
        <v>1</v>
      </c>
      <c r="AZ51">
        <v>1</v>
      </c>
      <c r="BA51">
        <v>28.43</v>
      </c>
      <c r="BB51">
        <v>19.600000000000001</v>
      </c>
      <c r="BC51">
        <v>6.05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126</v>
      </c>
      <c r="BM51">
        <v>61001</v>
      </c>
      <c r="BN51">
        <v>0</v>
      </c>
      <c r="BO51" t="s">
        <v>123</v>
      </c>
      <c r="BP51">
        <v>1</v>
      </c>
      <c r="BQ51">
        <v>6</v>
      </c>
      <c r="BR51">
        <v>0</v>
      </c>
      <c r="BS51">
        <v>28.43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79</v>
      </c>
      <c r="CA51">
        <v>50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3"/>
        <v>9157.1400000000012</v>
      </c>
      <c r="CQ51">
        <f t="shared" si="44"/>
        <v>692.96699999999998</v>
      </c>
      <c r="CR51">
        <f t="shared" si="45"/>
        <v>631.90400000000011</v>
      </c>
      <c r="CS51">
        <f t="shared" si="46"/>
        <v>588.21670000000006</v>
      </c>
      <c r="CT51">
        <f t="shared" si="47"/>
        <v>20477.844699999998</v>
      </c>
      <c r="CU51">
        <f t="shared" si="48"/>
        <v>0</v>
      </c>
      <c r="CV51">
        <f t="shared" si="49"/>
        <v>73.8</v>
      </c>
      <c r="CW51">
        <f t="shared" si="50"/>
        <v>1.9</v>
      </c>
      <c r="CX51">
        <f t="shared" si="51"/>
        <v>0</v>
      </c>
      <c r="CY51">
        <f t="shared" si="52"/>
        <v>6989.7145999999993</v>
      </c>
      <c r="CZ51">
        <f t="shared" si="53"/>
        <v>4423.87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125</v>
      </c>
      <c r="DW51" t="s">
        <v>125</v>
      </c>
      <c r="DX51">
        <v>1</v>
      </c>
      <c r="EE51">
        <v>63940357</v>
      </c>
      <c r="EF51">
        <v>6</v>
      </c>
      <c r="EG51" t="s">
        <v>127</v>
      </c>
      <c r="EH51">
        <v>0</v>
      </c>
      <c r="EI51" t="s">
        <v>3</v>
      </c>
      <c r="EJ51">
        <v>1</v>
      </c>
      <c r="EK51">
        <v>61001</v>
      </c>
      <c r="EL51" t="s">
        <v>128</v>
      </c>
      <c r="EM51" t="s">
        <v>129</v>
      </c>
      <c r="EO51" t="s">
        <v>3</v>
      </c>
      <c r="EQ51">
        <v>0</v>
      </c>
      <c r="ER51">
        <v>867.07</v>
      </c>
      <c r="ES51">
        <v>114.54</v>
      </c>
      <c r="ET51">
        <v>32.24</v>
      </c>
      <c r="EU51">
        <v>20.69</v>
      </c>
      <c r="EV51">
        <v>720.29</v>
      </c>
      <c r="EW51">
        <v>73.8</v>
      </c>
      <c r="EX51">
        <v>1.9</v>
      </c>
      <c r="EY51">
        <v>0</v>
      </c>
      <c r="FQ51">
        <v>0</v>
      </c>
      <c r="FR51">
        <f t="shared" si="54"/>
        <v>0</v>
      </c>
      <c r="FS51">
        <v>0</v>
      </c>
      <c r="FX51">
        <v>79</v>
      </c>
      <c r="FY51">
        <v>50</v>
      </c>
      <c r="GA51" t="s">
        <v>3</v>
      </c>
      <c r="GD51">
        <v>1</v>
      </c>
      <c r="GF51">
        <v>-1921171379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55"/>
        <v>0</v>
      </c>
      <c r="GM51">
        <f t="shared" si="56"/>
        <v>20570.72</v>
      </c>
      <c r="GN51">
        <f t="shared" si="57"/>
        <v>20570.72</v>
      </c>
      <c r="GO51">
        <f t="shared" si="58"/>
        <v>0</v>
      </c>
      <c r="GP51">
        <f t="shared" si="59"/>
        <v>0</v>
      </c>
      <c r="GR51">
        <v>0</v>
      </c>
      <c r="GS51">
        <v>3</v>
      </c>
      <c r="GT51">
        <v>0</v>
      </c>
      <c r="GU51" t="s">
        <v>3</v>
      </c>
      <c r="GV51">
        <f t="shared" si="60"/>
        <v>0</v>
      </c>
      <c r="GW51">
        <v>1</v>
      </c>
      <c r="GX51">
        <f t="shared" si="61"/>
        <v>0</v>
      </c>
      <c r="HA51">
        <v>0</v>
      </c>
      <c r="HB51">
        <v>0</v>
      </c>
      <c r="HC51">
        <f t="shared" si="62"/>
        <v>0</v>
      </c>
      <c r="IK51">
        <v>0</v>
      </c>
    </row>
    <row r="52" spans="1:245" x14ac:dyDescent="0.4">
      <c r="A52">
        <v>18</v>
      </c>
      <c r="B52">
        <v>1</v>
      </c>
      <c r="C52">
        <v>81</v>
      </c>
      <c r="E52" t="s">
        <v>130</v>
      </c>
      <c r="F52" t="s">
        <v>131</v>
      </c>
      <c r="G52" t="s">
        <v>132</v>
      </c>
      <c r="H52" t="s">
        <v>133</v>
      </c>
      <c r="I52">
        <f>I51*J52</f>
        <v>0.4032</v>
      </c>
      <c r="J52">
        <v>0.96000000000000008</v>
      </c>
      <c r="O52">
        <f t="shared" si="28"/>
        <v>13797.21</v>
      </c>
      <c r="P52">
        <f t="shared" si="29"/>
        <v>13797.21</v>
      </c>
      <c r="Q52">
        <f t="shared" si="30"/>
        <v>0</v>
      </c>
      <c r="R52">
        <f t="shared" si="31"/>
        <v>0</v>
      </c>
      <c r="S52">
        <f t="shared" si="32"/>
        <v>0</v>
      </c>
      <c r="T52">
        <f t="shared" si="33"/>
        <v>0</v>
      </c>
      <c r="U52">
        <f t="shared" si="34"/>
        <v>0</v>
      </c>
      <c r="V52">
        <f t="shared" si="35"/>
        <v>0</v>
      </c>
      <c r="W52">
        <f t="shared" si="36"/>
        <v>16.53</v>
      </c>
      <c r="X52">
        <f t="shared" si="37"/>
        <v>0</v>
      </c>
      <c r="Y52">
        <f t="shared" si="38"/>
        <v>0</v>
      </c>
      <c r="AA52">
        <v>68187018</v>
      </c>
      <c r="AB52">
        <f t="shared" si="39"/>
        <v>8245.61</v>
      </c>
      <c r="AC52">
        <f t="shared" si="40"/>
        <v>8245.61</v>
      </c>
      <c r="AD52">
        <f>ROUND((((ET52)-(EU52))+AE52),6)</f>
        <v>0</v>
      </c>
      <c r="AE52">
        <f t="shared" si="67"/>
        <v>0</v>
      </c>
      <c r="AF52">
        <f t="shared" si="67"/>
        <v>0</v>
      </c>
      <c r="AG52">
        <f t="shared" si="41"/>
        <v>0</v>
      </c>
      <c r="AH52">
        <f t="shared" si="68"/>
        <v>0</v>
      </c>
      <c r="AI52">
        <f t="shared" si="68"/>
        <v>0</v>
      </c>
      <c r="AJ52">
        <f t="shared" si="42"/>
        <v>41</v>
      </c>
      <c r="AK52">
        <v>8245.61</v>
      </c>
      <c r="AL52">
        <v>8245.61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41</v>
      </c>
      <c r="AT52">
        <v>0</v>
      </c>
      <c r="AU52">
        <v>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4.1500000000000004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1</v>
      </c>
      <c r="BJ52" t="s">
        <v>134</v>
      </c>
      <c r="BM52">
        <v>500001</v>
      </c>
      <c r="BN52">
        <v>0</v>
      </c>
      <c r="BO52" t="s">
        <v>131</v>
      </c>
      <c r="BP52">
        <v>1</v>
      </c>
      <c r="BQ52">
        <v>8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0</v>
      </c>
      <c r="CA52">
        <v>0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3"/>
        <v>13797.21</v>
      </c>
      <c r="CQ52">
        <f t="shared" si="44"/>
        <v>34219.281500000005</v>
      </c>
      <c r="CR52">
        <f t="shared" si="45"/>
        <v>0</v>
      </c>
      <c r="CS52">
        <f t="shared" si="46"/>
        <v>0</v>
      </c>
      <c r="CT52">
        <f t="shared" si="47"/>
        <v>0</v>
      </c>
      <c r="CU52">
        <f t="shared" si="48"/>
        <v>0</v>
      </c>
      <c r="CV52">
        <f t="shared" si="49"/>
        <v>0</v>
      </c>
      <c r="CW52">
        <f t="shared" si="50"/>
        <v>0</v>
      </c>
      <c r="CX52">
        <f t="shared" si="51"/>
        <v>41</v>
      </c>
      <c r="CY52">
        <f t="shared" si="52"/>
        <v>0</v>
      </c>
      <c r="CZ52">
        <f t="shared" si="53"/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1009</v>
      </c>
      <c r="DV52" t="s">
        <v>133</v>
      </c>
      <c r="DW52" t="s">
        <v>133</v>
      </c>
      <c r="DX52">
        <v>1000</v>
      </c>
      <c r="EE52">
        <v>63940454</v>
      </c>
      <c r="EF52">
        <v>8</v>
      </c>
      <c r="EG52" t="s">
        <v>33</v>
      </c>
      <c r="EH52">
        <v>0</v>
      </c>
      <c r="EI52" t="s">
        <v>3</v>
      </c>
      <c r="EJ52">
        <v>1</v>
      </c>
      <c r="EK52">
        <v>500001</v>
      </c>
      <c r="EL52" t="s">
        <v>34</v>
      </c>
      <c r="EM52" t="s">
        <v>35</v>
      </c>
      <c r="EO52" t="s">
        <v>3</v>
      </c>
      <c r="EQ52">
        <v>0</v>
      </c>
      <c r="ER52">
        <v>8245.61</v>
      </c>
      <c r="ES52">
        <v>8245.61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54"/>
        <v>0</v>
      </c>
      <c r="FS52">
        <v>0</v>
      </c>
      <c r="FX52">
        <v>0</v>
      </c>
      <c r="FY52">
        <v>0</v>
      </c>
      <c r="GA52" t="s">
        <v>3</v>
      </c>
      <c r="GD52">
        <v>1</v>
      </c>
      <c r="GF52">
        <v>-33711620</v>
      </c>
      <c r="GG52">
        <v>2</v>
      </c>
      <c r="GH52">
        <v>1</v>
      </c>
      <c r="GI52">
        <v>2</v>
      </c>
      <c r="GJ52">
        <v>0</v>
      </c>
      <c r="GK52">
        <v>0</v>
      </c>
      <c r="GL52">
        <f t="shared" si="55"/>
        <v>0</v>
      </c>
      <c r="GM52">
        <f t="shared" si="56"/>
        <v>13797.21</v>
      </c>
      <c r="GN52">
        <f t="shared" si="57"/>
        <v>13797.21</v>
      </c>
      <c r="GO52">
        <f t="shared" si="58"/>
        <v>0</v>
      </c>
      <c r="GP52">
        <f t="shared" si="59"/>
        <v>0</v>
      </c>
      <c r="GR52">
        <v>0</v>
      </c>
      <c r="GS52">
        <v>3</v>
      </c>
      <c r="GT52">
        <v>0</v>
      </c>
      <c r="GU52" t="s">
        <v>3</v>
      </c>
      <c r="GV52">
        <f t="shared" si="60"/>
        <v>0</v>
      </c>
      <c r="GW52">
        <v>1</v>
      </c>
      <c r="GX52">
        <f t="shared" si="61"/>
        <v>0</v>
      </c>
      <c r="HA52">
        <v>0</v>
      </c>
      <c r="HB52">
        <v>0</v>
      </c>
      <c r="HC52">
        <f t="shared" si="62"/>
        <v>0</v>
      </c>
      <c r="IK52">
        <v>0</v>
      </c>
    </row>
    <row r="53" spans="1:245" x14ac:dyDescent="0.4">
      <c r="A53">
        <v>17</v>
      </c>
      <c r="B53">
        <v>1</v>
      </c>
      <c r="C53">
        <f>ROW(SmtRes!A91)</f>
        <v>91</v>
      </c>
      <c r="D53">
        <f>ROW(EtalonRes!A92)</f>
        <v>92</v>
      </c>
      <c r="E53" t="s">
        <v>135</v>
      </c>
      <c r="F53" t="s">
        <v>136</v>
      </c>
      <c r="G53" t="s">
        <v>137</v>
      </c>
      <c r="H53" t="s">
        <v>108</v>
      </c>
      <c r="I53">
        <f>ROUND((684.84)/100,9)</f>
        <v>6.8483999999999998</v>
      </c>
      <c r="J53">
        <v>0</v>
      </c>
      <c r="O53">
        <f t="shared" si="28"/>
        <v>92139.09</v>
      </c>
      <c r="P53">
        <f t="shared" si="29"/>
        <v>26448.53</v>
      </c>
      <c r="Q53">
        <f t="shared" si="30"/>
        <v>760.35</v>
      </c>
      <c r="R53">
        <f t="shared" si="31"/>
        <v>29.21</v>
      </c>
      <c r="S53">
        <f t="shared" si="32"/>
        <v>64930.21</v>
      </c>
      <c r="T53">
        <f t="shared" si="33"/>
        <v>0</v>
      </c>
      <c r="U53">
        <f t="shared" si="34"/>
        <v>257.77035179999996</v>
      </c>
      <c r="V53">
        <f t="shared" si="35"/>
        <v>8.5605000000000001E-2</v>
      </c>
      <c r="W53">
        <f t="shared" si="36"/>
        <v>0</v>
      </c>
      <c r="X53">
        <f t="shared" si="37"/>
        <v>61711.45</v>
      </c>
      <c r="Y53">
        <f t="shared" si="38"/>
        <v>30530.93</v>
      </c>
      <c r="AA53">
        <v>68187018</v>
      </c>
      <c r="AB53">
        <f t="shared" si="39"/>
        <v>909.346</v>
      </c>
      <c r="AC53">
        <f t="shared" si="40"/>
        <v>564.62</v>
      </c>
      <c r="AD53">
        <f>ROUND(((((ET53*1.25))-((EU53*1.25)))+AE53),6)</f>
        <v>11.237500000000001</v>
      </c>
      <c r="AE53">
        <f>ROUND(((EU53*1.25)),6)</f>
        <v>0.15</v>
      </c>
      <c r="AF53">
        <f>ROUND(((EV53*1.15)),6)</f>
        <v>333.48849999999999</v>
      </c>
      <c r="AG53">
        <f t="shared" si="41"/>
        <v>0</v>
      </c>
      <c r="AH53">
        <f>((EW53*1.15))</f>
        <v>37.639499999999991</v>
      </c>
      <c r="AI53">
        <f>((EX53*1.25))</f>
        <v>1.2500000000000001E-2</v>
      </c>
      <c r="AJ53">
        <f t="shared" si="42"/>
        <v>0</v>
      </c>
      <c r="AK53">
        <v>863.6</v>
      </c>
      <c r="AL53">
        <v>564.62</v>
      </c>
      <c r="AM53">
        <v>8.99</v>
      </c>
      <c r="AN53">
        <v>0.12</v>
      </c>
      <c r="AO53">
        <v>289.99</v>
      </c>
      <c r="AP53">
        <v>0</v>
      </c>
      <c r="AQ53">
        <v>32.729999999999997</v>
      </c>
      <c r="AR53">
        <v>0.01</v>
      </c>
      <c r="AS53">
        <v>0</v>
      </c>
      <c r="AT53">
        <v>95</v>
      </c>
      <c r="AU53">
        <v>47</v>
      </c>
      <c r="AV53">
        <v>1</v>
      </c>
      <c r="AW53">
        <v>1</v>
      </c>
      <c r="AZ53">
        <v>1</v>
      </c>
      <c r="BA53">
        <v>28.43</v>
      </c>
      <c r="BB53">
        <v>9.8800000000000008</v>
      </c>
      <c r="BC53">
        <v>6.84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138</v>
      </c>
      <c r="BM53">
        <v>15001</v>
      </c>
      <c r="BN53">
        <v>0</v>
      </c>
      <c r="BO53" t="s">
        <v>136</v>
      </c>
      <c r="BP53">
        <v>1</v>
      </c>
      <c r="BQ53">
        <v>2</v>
      </c>
      <c r="BR53">
        <v>0</v>
      </c>
      <c r="BS53">
        <v>28.43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105</v>
      </c>
      <c r="CA53">
        <v>55</v>
      </c>
      <c r="CE53">
        <v>0</v>
      </c>
      <c r="CF53">
        <v>0</v>
      </c>
      <c r="CG53">
        <v>0</v>
      </c>
      <c r="CM53">
        <v>0</v>
      </c>
      <c r="CN53" t="s">
        <v>1223</v>
      </c>
      <c r="CO53">
        <v>0</v>
      </c>
      <c r="CP53">
        <f t="shared" si="43"/>
        <v>92139.09</v>
      </c>
      <c r="CQ53">
        <f t="shared" si="44"/>
        <v>3862.0007999999998</v>
      </c>
      <c r="CR53">
        <f t="shared" si="45"/>
        <v>111.02650000000001</v>
      </c>
      <c r="CS53">
        <f t="shared" si="46"/>
        <v>4.2645</v>
      </c>
      <c r="CT53">
        <f t="shared" si="47"/>
        <v>9481.0780549999999</v>
      </c>
      <c r="CU53">
        <f t="shared" si="48"/>
        <v>0</v>
      </c>
      <c r="CV53">
        <f t="shared" si="49"/>
        <v>37.639499999999991</v>
      </c>
      <c r="CW53">
        <f t="shared" si="50"/>
        <v>1.2500000000000001E-2</v>
      </c>
      <c r="CX53">
        <f t="shared" si="51"/>
        <v>0</v>
      </c>
      <c r="CY53">
        <f t="shared" si="52"/>
        <v>61711.448999999993</v>
      </c>
      <c r="CZ53">
        <f t="shared" si="53"/>
        <v>30530.927399999997</v>
      </c>
      <c r="DC53" t="s">
        <v>3</v>
      </c>
      <c r="DD53" t="s">
        <v>3</v>
      </c>
      <c r="DE53" t="s">
        <v>20</v>
      </c>
      <c r="DF53" t="s">
        <v>20</v>
      </c>
      <c r="DG53" t="s">
        <v>21</v>
      </c>
      <c r="DH53" t="s">
        <v>3</v>
      </c>
      <c r="DI53" t="s">
        <v>21</v>
      </c>
      <c r="DJ53" t="s">
        <v>20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108</v>
      </c>
      <c r="DW53" t="s">
        <v>108</v>
      </c>
      <c r="DX53">
        <v>100</v>
      </c>
      <c r="EE53">
        <v>63940301</v>
      </c>
      <c r="EF53">
        <v>2</v>
      </c>
      <c r="EG53" t="s">
        <v>22</v>
      </c>
      <c r="EH53">
        <v>0</v>
      </c>
      <c r="EI53" t="s">
        <v>3</v>
      </c>
      <c r="EJ53">
        <v>1</v>
      </c>
      <c r="EK53">
        <v>15001</v>
      </c>
      <c r="EL53" t="s">
        <v>110</v>
      </c>
      <c r="EM53" t="s">
        <v>111</v>
      </c>
      <c r="EO53" t="s">
        <v>25</v>
      </c>
      <c r="EQ53">
        <v>0</v>
      </c>
      <c r="ER53">
        <v>863.6</v>
      </c>
      <c r="ES53">
        <v>564.62</v>
      </c>
      <c r="ET53">
        <v>8.99</v>
      </c>
      <c r="EU53">
        <v>0.12</v>
      </c>
      <c r="EV53">
        <v>289.99</v>
      </c>
      <c r="EW53">
        <v>32.729999999999997</v>
      </c>
      <c r="EX53">
        <v>0.01</v>
      </c>
      <c r="EY53">
        <v>0</v>
      </c>
      <c r="FQ53">
        <v>0</v>
      </c>
      <c r="FR53">
        <f t="shared" si="54"/>
        <v>0</v>
      </c>
      <c r="FS53">
        <v>0</v>
      </c>
      <c r="FT53" t="s">
        <v>26</v>
      </c>
      <c r="FU53" t="s">
        <v>27</v>
      </c>
      <c r="FX53">
        <v>94.5</v>
      </c>
      <c r="FY53">
        <v>46.75</v>
      </c>
      <c r="GA53" t="s">
        <v>3</v>
      </c>
      <c r="GD53">
        <v>1</v>
      </c>
      <c r="GF53">
        <v>-1159350602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55"/>
        <v>0</v>
      </c>
      <c r="GM53">
        <f t="shared" si="56"/>
        <v>184381.47</v>
      </c>
      <c r="GN53">
        <f t="shared" si="57"/>
        <v>184381.47</v>
      </c>
      <c r="GO53">
        <f t="shared" si="58"/>
        <v>0</v>
      </c>
      <c r="GP53">
        <f t="shared" si="59"/>
        <v>0</v>
      </c>
      <c r="GR53">
        <v>0</v>
      </c>
      <c r="GS53">
        <v>3</v>
      </c>
      <c r="GT53">
        <v>0</v>
      </c>
      <c r="GU53" t="s">
        <v>3</v>
      </c>
      <c r="GV53">
        <f t="shared" si="60"/>
        <v>0</v>
      </c>
      <c r="GW53">
        <v>1</v>
      </c>
      <c r="GX53">
        <f t="shared" si="61"/>
        <v>0</v>
      </c>
      <c r="HA53">
        <v>0</v>
      </c>
      <c r="HB53">
        <v>0</v>
      </c>
      <c r="HC53">
        <f t="shared" si="62"/>
        <v>0</v>
      </c>
      <c r="IK53">
        <v>0</v>
      </c>
    </row>
    <row r="54" spans="1:245" x14ac:dyDescent="0.4">
      <c r="A54">
        <v>17</v>
      </c>
      <c r="B54">
        <v>1</v>
      </c>
      <c r="C54">
        <f>ROW(SmtRes!A101)</f>
        <v>101</v>
      </c>
      <c r="D54">
        <f>ROW(EtalonRes!A102)</f>
        <v>102</v>
      </c>
      <c r="E54" t="s">
        <v>139</v>
      </c>
      <c r="F54" t="s">
        <v>140</v>
      </c>
      <c r="G54" t="s">
        <v>141</v>
      </c>
      <c r="H54" t="s">
        <v>142</v>
      </c>
      <c r="I54">
        <f>ROUND((57.5)/100,9)</f>
        <v>0.57499999999999996</v>
      </c>
      <c r="J54">
        <v>0</v>
      </c>
      <c r="O54">
        <f t="shared" si="28"/>
        <v>61735.58</v>
      </c>
      <c r="P54">
        <f t="shared" si="29"/>
        <v>22126.74</v>
      </c>
      <c r="Q54">
        <f t="shared" si="30"/>
        <v>261.07</v>
      </c>
      <c r="R54">
        <f t="shared" si="31"/>
        <v>233.77</v>
      </c>
      <c r="S54">
        <f t="shared" si="32"/>
        <v>39347.769999999997</v>
      </c>
      <c r="T54">
        <f t="shared" si="33"/>
        <v>0</v>
      </c>
      <c r="U54">
        <f t="shared" si="34"/>
        <v>150.76499999999999</v>
      </c>
      <c r="V54">
        <f t="shared" si="35"/>
        <v>0.61812499999999992</v>
      </c>
      <c r="W54">
        <f t="shared" si="36"/>
        <v>0</v>
      </c>
      <c r="X54">
        <f t="shared" si="37"/>
        <v>37602.46</v>
      </c>
      <c r="Y54">
        <f t="shared" si="38"/>
        <v>18603.32</v>
      </c>
      <c r="AA54">
        <v>68187018</v>
      </c>
      <c r="AB54">
        <f t="shared" si="39"/>
        <v>10330.406000000001</v>
      </c>
      <c r="AC54">
        <f t="shared" si="40"/>
        <v>7885.51</v>
      </c>
      <c r="AD54">
        <f>ROUND(((((ET54*1.25))-((EU54*1.25)))+AE54),6)</f>
        <v>37.9</v>
      </c>
      <c r="AE54">
        <f>ROUND(((EU54*1.25)),6)</f>
        <v>14.3</v>
      </c>
      <c r="AF54">
        <f>ROUND(((EV54*1.15)),6)</f>
        <v>2406.9960000000001</v>
      </c>
      <c r="AG54">
        <f t="shared" si="41"/>
        <v>0</v>
      </c>
      <c r="AH54">
        <f>((EW54*1.15))</f>
        <v>262.2</v>
      </c>
      <c r="AI54">
        <f>((EX54*1.25))</f>
        <v>1.075</v>
      </c>
      <c r="AJ54">
        <f t="shared" si="42"/>
        <v>0</v>
      </c>
      <c r="AK54">
        <v>10008.870000000001</v>
      </c>
      <c r="AL54">
        <v>7885.51</v>
      </c>
      <c r="AM54">
        <v>30.32</v>
      </c>
      <c r="AN54">
        <v>11.44</v>
      </c>
      <c r="AO54">
        <v>2093.04</v>
      </c>
      <c r="AP54">
        <v>0</v>
      </c>
      <c r="AQ54">
        <v>228</v>
      </c>
      <c r="AR54">
        <v>0.86</v>
      </c>
      <c r="AS54">
        <v>0</v>
      </c>
      <c r="AT54">
        <v>95</v>
      </c>
      <c r="AU54">
        <v>47</v>
      </c>
      <c r="AV54">
        <v>1</v>
      </c>
      <c r="AW54">
        <v>1</v>
      </c>
      <c r="AZ54">
        <v>1</v>
      </c>
      <c r="BA54">
        <v>28.43</v>
      </c>
      <c r="BB54">
        <v>11.98</v>
      </c>
      <c r="BC54">
        <v>4.88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1</v>
      </c>
      <c r="BJ54" t="s">
        <v>143</v>
      </c>
      <c r="BM54">
        <v>15001</v>
      </c>
      <c r="BN54">
        <v>0</v>
      </c>
      <c r="BO54" t="s">
        <v>140</v>
      </c>
      <c r="BP54">
        <v>1</v>
      </c>
      <c r="BQ54">
        <v>2</v>
      </c>
      <c r="BR54">
        <v>0</v>
      </c>
      <c r="BS54">
        <v>28.43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105</v>
      </c>
      <c r="CA54">
        <v>55</v>
      </c>
      <c r="CE54">
        <v>0</v>
      </c>
      <c r="CF54">
        <v>0</v>
      </c>
      <c r="CG54">
        <v>0</v>
      </c>
      <c r="CM54">
        <v>0</v>
      </c>
      <c r="CN54" t="s">
        <v>1223</v>
      </c>
      <c r="CO54">
        <v>0</v>
      </c>
      <c r="CP54">
        <f t="shared" si="43"/>
        <v>61735.58</v>
      </c>
      <c r="CQ54">
        <f t="shared" si="44"/>
        <v>38481.288800000002</v>
      </c>
      <c r="CR54">
        <f t="shared" si="45"/>
        <v>454.04199999999997</v>
      </c>
      <c r="CS54">
        <f t="shared" si="46"/>
        <v>406.54900000000004</v>
      </c>
      <c r="CT54">
        <f t="shared" si="47"/>
        <v>68430.896280000001</v>
      </c>
      <c r="CU54">
        <f t="shared" si="48"/>
        <v>0</v>
      </c>
      <c r="CV54">
        <f t="shared" si="49"/>
        <v>262.2</v>
      </c>
      <c r="CW54">
        <f t="shared" si="50"/>
        <v>1.075</v>
      </c>
      <c r="CX54">
        <f t="shared" si="51"/>
        <v>0</v>
      </c>
      <c r="CY54">
        <f t="shared" si="52"/>
        <v>37602.462999999996</v>
      </c>
      <c r="CZ54">
        <f t="shared" si="53"/>
        <v>18603.323799999998</v>
      </c>
      <c r="DC54" t="s">
        <v>3</v>
      </c>
      <c r="DD54" t="s">
        <v>3</v>
      </c>
      <c r="DE54" t="s">
        <v>20</v>
      </c>
      <c r="DF54" t="s">
        <v>20</v>
      </c>
      <c r="DG54" t="s">
        <v>21</v>
      </c>
      <c r="DH54" t="s">
        <v>3</v>
      </c>
      <c r="DI54" t="s">
        <v>21</v>
      </c>
      <c r="DJ54" t="s">
        <v>20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142</v>
      </c>
      <c r="DW54" t="s">
        <v>142</v>
      </c>
      <c r="DX54">
        <v>1</v>
      </c>
      <c r="EE54">
        <v>63940301</v>
      </c>
      <c r="EF54">
        <v>2</v>
      </c>
      <c r="EG54" t="s">
        <v>22</v>
      </c>
      <c r="EH54">
        <v>0</v>
      </c>
      <c r="EI54" t="s">
        <v>3</v>
      </c>
      <c r="EJ54">
        <v>1</v>
      </c>
      <c r="EK54">
        <v>15001</v>
      </c>
      <c r="EL54" t="s">
        <v>110</v>
      </c>
      <c r="EM54" t="s">
        <v>111</v>
      </c>
      <c r="EO54" t="s">
        <v>25</v>
      </c>
      <c r="EQ54">
        <v>0</v>
      </c>
      <c r="ER54">
        <v>10008.870000000001</v>
      </c>
      <c r="ES54">
        <v>7885.51</v>
      </c>
      <c r="ET54">
        <v>30.32</v>
      </c>
      <c r="EU54">
        <v>11.44</v>
      </c>
      <c r="EV54">
        <v>2093.04</v>
      </c>
      <c r="EW54">
        <v>228</v>
      </c>
      <c r="EX54">
        <v>0.86</v>
      </c>
      <c r="EY54">
        <v>0</v>
      </c>
      <c r="FQ54">
        <v>0</v>
      </c>
      <c r="FR54">
        <f t="shared" si="54"/>
        <v>0</v>
      </c>
      <c r="FS54">
        <v>0</v>
      </c>
      <c r="FT54" t="s">
        <v>26</v>
      </c>
      <c r="FU54" t="s">
        <v>27</v>
      </c>
      <c r="FX54">
        <v>94.5</v>
      </c>
      <c r="FY54">
        <v>46.75</v>
      </c>
      <c r="GA54" t="s">
        <v>3</v>
      </c>
      <c r="GD54">
        <v>1</v>
      </c>
      <c r="GF54">
        <v>-1924617312</v>
      </c>
      <c r="GG54">
        <v>2</v>
      </c>
      <c r="GH54">
        <v>1</v>
      </c>
      <c r="GI54">
        <v>2</v>
      </c>
      <c r="GJ54">
        <v>0</v>
      </c>
      <c r="GK54">
        <v>0</v>
      </c>
      <c r="GL54">
        <f t="shared" si="55"/>
        <v>0</v>
      </c>
      <c r="GM54">
        <f t="shared" si="56"/>
        <v>117941.36</v>
      </c>
      <c r="GN54">
        <f t="shared" si="57"/>
        <v>117941.36</v>
      </c>
      <c r="GO54">
        <f t="shared" si="58"/>
        <v>0</v>
      </c>
      <c r="GP54">
        <f t="shared" si="59"/>
        <v>0</v>
      </c>
      <c r="GR54">
        <v>0</v>
      </c>
      <c r="GS54">
        <v>3</v>
      </c>
      <c r="GT54">
        <v>0</v>
      </c>
      <c r="GU54" t="s">
        <v>3</v>
      </c>
      <c r="GV54">
        <f t="shared" si="60"/>
        <v>0</v>
      </c>
      <c r="GW54">
        <v>1</v>
      </c>
      <c r="GX54">
        <f t="shared" si="61"/>
        <v>0</v>
      </c>
      <c r="HA54">
        <v>0</v>
      </c>
      <c r="HB54">
        <v>0</v>
      </c>
      <c r="HC54">
        <f t="shared" si="62"/>
        <v>0</v>
      </c>
      <c r="IK54">
        <v>0</v>
      </c>
    </row>
    <row r="55" spans="1:245" x14ac:dyDescent="0.4">
      <c r="A55">
        <v>17</v>
      </c>
      <c r="B55">
        <v>1</v>
      </c>
      <c r="C55">
        <f>ROW(SmtRes!A117)</f>
        <v>117</v>
      </c>
      <c r="D55">
        <f>ROW(EtalonRes!A119)</f>
        <v>119</v>
      </c>
      <c r="E55" t="s">
        <v>144</v>
      </c>
      <c r="F55" t="s">
        <v>145</v>
      </c>
      <c r="G55" t="s">
        <v>146</v>
      </c>
      <c r="H55" t="s">
        <v>18</v>
      </c>
      <c r="I55">
        <f>ROUND((1.5)/100,9)</f>
        <v>1.4999999999999999E-2</v>
      </c>
      <c r="J55">
        <v>0</v>
      </c>
      <c r="O55">
        <f t="shared" si="28"/>
        <v>1031.8900000000001</v>
      </c>
      <c r="P55">
        <f t="shared" si="29"/>
        <v>592.99</v>
      </c>
      <c r="Q55">
        <f t="shared" si="30"/>
        <v>2.99</v>
      </c>
      <c r="R55">
        <f t="shared" si="31"/>
        <v>0</v>
      </c>
      <c r="S55">
        <f t="shared" si="32"/>
        <v>435.91</v>
      </c>
      <c r="T55">
        <f t="shared" si="33"/>
        <v>0</v>
      </c>
      <c r="U55">
        <f t="shared" si="34"/>
        <v>1.6904999999999997</v>
      </c>
      <c r="V55">
        <f t="shared" si="35"/>
        <v>0</v>
      </c>
      <c r="W55">
        <f t="shared" si="36"/>
        <v>0</v>
      </c>
      <c r="X55">
        <f t="shared" si="37"/>
        <v>462.06</v>
      </c>
      <c r="Y55">
        <f t="shared" si="38"/>
        <v>235.39</v>
      </c>
      <c r="AA55">
        <v>68187018</v>
      </c>
      <c r="AB55">
        <f t="shared" si="39"/>
        <v>8531.2890000000007</v>
      </c>
      <c r="AC55">
        <f t="shared" si="40"/>
        <v>7473.15</v>
      </c>
      <c r="AD55">
        <f>ROUND(((((ET55*1.25))-((EU55*1.25)))+AE55),6)</f>
        <v>35.950000000000003</v>
      </c>
      <c r="AE55">
        <f>ROUND(((EU55*1.25)),6)</f>
        <v>0</v>
      </c>
      <c r="AF55">
        <f>ROUND(((EV55*1.15)),6)</f>
        <v>1022.189</v>
      </c>
      <c r="AG55">
        <f t="shared" si="41"/>
        <v>0</v>
      </c>
      <c r="AH55">
        <f>((EW55*1.15))</f>
        <v>112.69999999999999</v>
      </c>
      <c r="AI55">
        <f>((EX55*1.25))</f>
        <v>0</v>
      </c>
      <c r="AJ55">
        <f t="shared" si="42"/>
        <v>0</v>
      </c>
      <c r="AK55">
        <v>8390.77</v>
      </c>
      <c r="AL55">
        <v>7473.15</v>
      </c>
      <c r="AM55">
        <v>28.76</v>
      </c>
      <c r="AN55">
        <v>0</v>
      </c>
      <c r="AO55">
        <v>888.86</v>
      </c>
      <c r="AP55">
        <v>0</v>
      </c>
      <c r="AQ55">
        <v>98</v>
      </c>
      <c r="AR55">
        <v>0</v>
      </c>
      <c r="AS55">
        <v>0</v>
      </c>
      <c r="AT55">
        <v>106</v>
      </c>
      <c r="AU55">
        <v>54</v>
      </c>
      <c r="AV55">
        <v>1</v>
      </c>
      <c r="AW55">
        <v>1</v>
      </c>
      <c r="AZ55">
        <v>1</v>
      </c>
      <c r="BA55">
        <v>28.43</v>
      </c>
      <c r="BB55">
        <v>5.55</v>
      </c>
      <c r="BC55">
        <v>5.29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147</v>
      </c>
      <c r="BM55">
        <v>10001</v>
      </c>
      <c r="BN55">
        <v>0</v>
      </c>
      <c r="BO55" t="s">
        <v>145</v>
      </c>
      <c r="BP55">
        <v>1</v>
      </c>
      <c r="BQ55">
        <v>2</v>
      </c>
      <c r="BR55">
        <v>0</v>
      </c>
      <c r="BS55">
        <v>28.43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118</v>
      </c>
      <c r="CA55">
        <v>63</v>
      </c>
      <c r="CE55">
        <v>0</v>
      </c>
      <c r="CF55">
        <v>0</v>
      </c>
      <c r="CG55">
        <v>0</v>
      </c>
      <c r="CM55">
        <v>0</v>
      </c>
      <c r="CN55" t="s">
        <v>1223</v>
      </c>
      <c r="CO55">
        <v>0</v>
      </c>
      <c r="CP55">
        <f t="shared" si="43"/>
        <v>1031.8900000000001</v>
      </c>
      <c r="CQ55">
        <f t="shared" si="44"/>
        <v>39532.963499999998</v>
      </c>
      <c r="CR55">
        <f t="shared" si="45"/>
        <v>199.52250000000001</v>
      </c>
      <c r="CS55">
        <f t="shared" si="46"/>
        <v>0</v>
      </c>
      <c r="CT55">
        <f t="shared" si="47"/>
        <v>29060.833269999999</v>
      </c>
      <c r="CU55">
        <f t="shared" si="48"/>
        <v>0</v>
      </c>
      <c r="CV55">
        <f t="shared" si="49"/>
        <v>112.69999999999999</v>
      </c>
      <c r="CW55">
        <f t="shared" si="50"/>
        <v>0</v>
      </c>
      <c r="CX55">
        <f t="shared" si="51"/>
        <v>0</v>
      </c>
      <c r="CY55">
        <f t="shared" si="52"/>
        <v>462.06459999999998</v>
      </c>
      <c r="CZ55">
        <f t="shared" si="53"/>
        <v>235.39140000000003</v>
      </c>
      <c r="DC55" t="s">
        <v>3</v>
      </c>
      <c r="DD55" t="s">
        <v>3</v>
      </c>
      <c r="DE55" t="s">
        <v>20</v>
      </c>
      <c r="DF55" t="s">
        <v>20</v>
      </c>
      <c r="DG55" t="s">
        <v>21</v>
      </c>
      <c r="DH55" t="s">
        <v>3</v>
      </c>
      <c r="DI55" t="s">
        <v>21</v>
      </c>
      <c r="DJ55" t="s">
        <v>20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18</v>
      </c>
      <c r="DW55" t="s">
        <v>18</v>
      </c>
      <c r="DX55">
        <v>100</v>
      </c>
      <c r="EE55">
        <v>63940278</v>
      </c>
      <c r="EF55">
        <v>2</v>
      </c>
      <c r="EG55" t="s">
        <v>22</v>
      </c>
      <c r="EH55">
        <v>0</v>
      </c>
      <c r="EI55" t="s">
        <v>3</v>
      </c>
      <c r="EJ55">
        <v>1</v>
      </c>
      <c r="EK55">
        <v>10001</v>
      </c>
      <c r="EL55" t="s">
        <v>23</v>
      </c>
      <c r="EM55" t="s">
        <v>24</v>
      </c>
      <c r="EO55" t="s">
        <v>25</v>
      </c>
      <c r="EQ55">
        <v>0</v>
      </c>
      <c r="ER55">
        <v>8390.77</v>
      </c>
      <c r="ES55">
        <v>7473.15</v>
      </c>
      <c r="ET55">
        <v>28.76</v>
      </c>
      <c r="EU55">
        <v>0</v>
      </c>
      <c r="EV55">
        <v>888.86</v>
      </c>
      <c r="EW55">
        <v>98</v>
      </c>
      <c r="EX55">
        <v>0</v>
      </c>
      <c r="EY55">
        <v>0</v>
      </c>
      <c r="FQ55">
        <v>0</v>
      </c>
      <c r="FR55">
        <f t="shared" si="54"/>
        <v>0</v>
      </c>
      <c r="FS55">
        <v>0</v>
      </c>
      <c r="FT55" t="s">
        <v>26</v>
      </c>
      <c r="FU55" t="s">
        <v>27</v>
      </c>
      <c r="FX55">
        <v>106.2</v>
      </c>
      <c r="FY55">
        <v>53.55</v>
      </c>
      <c r="GA55" t="s">
        <v>3</v>
      </c>
      <c r="GD55">
        <v>1</v>
      </c>
      <c r="GF55">
        <v>-1863166513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55"/>
        <v>0</v>
      </c>
      <c r="GM55">
        <f t="shared" si="56"/>
        <v>1729.34</v>
      </c>
      <c r="GN55">
        <f t="shared" si="57"/>
        <v>1729.34</v>
      </c>
      <c r="GO55">
        <f t="shared" si="58"/>
        <v>0</v>
      </c>
      <c r="GP55">
        <f t="shared" si="59"/>
        <v>0</v>
      </c>
      <c r="GR55">
        <v>0</v>
      </c>
      <c r="GS55">
        <v>3</v>
      </c>
      <c r="GT55">
        <v>0</v>
      </c>
      <c r="GU55" t="s">
        <v>3</v>
      </c>
      <c r="GV55">
        <f t="shared" si="60"/>
        <v>0</v>
      </c>
      <c r="GW55">
        <v>1</v>
      </c>
      <c r="GX55">
        <f t="shared" si="61"/>
        <v>0</v>
      </c>
      <c r="HA55">
        <v>0</v>
      </c>
      <c r="HB55">
        <v>0</v>
      </c>
      <c r="HC55">
        <f t="shared" si="62"/>
        <v>0</v>
      </c>
      <c r="IK55">
        <v>0</v>
      </c>
    </row>
    <row r="57" spans="1:245" x14ac:dyDescent="0.4">
      <c r="A57" s="2">
        <v>51</v>
      </c>
      <c r="B57" s="2">
        <f>B28</f>
        <v>1</v>
      </c>
      <c r="C57" s="2">
        <f>A28</f>
        <v>5</v>
      </c>
      <c r="D57" s="2">
        <f>ROW(A28)</f>
        <v>28</v>
      </c>
      <c r="E57" s="2"/>
      <c r="F57" s="2" t="str">
        <f>IF(F28&lt;&gt;"",F28,"")</f>
        <v>Новый подраздел</v>
      </c>
      <c r="G57" s="2" t="str">
        <f>IF(G28&lt;&gt;"",G28,"")</f>
        <v>Перегородки</v>
      </c>
      <c r="H57" s="2">
        <v>0</v>
      </c>
      <c r="I57" s="2"/>
      <c r="J57" s="2"/>
      <c r="K57" s="2"/>
      <c r="L57" s="2"/>
      <c r="M57" s="2"/>
      <c r="N57" s="2"/>
      <c r="O57" s="2">
        <f t="shared" ref="O57:T57" si="69">ROUND(AB57,2)</f>
        <v>1103312.6200000001</v>
      </c>
      <c r="P57" s="2">
        <f t="shared" si="69"/>
        <v>753579.97</v>
      </c>
      <c r="Q57" s="2">
        <f t="shared" si="69"/>
        <v>6164.94</v>
      </c>
      <c r="R57" s="2">
        <f t="shared" si="69"/>
        <v>908.8</v>
      </c>
      <c r="S57" s="2">
        <f t="shared" si="69"/>
        <v>343567.71</v>
      </c>
      <c r="T57" s="2">
        <f t="shared" si="69"/>
        <v>0</v>
      </c>
      <c r="U57" s="2">
        <f>AH57</f>
        <v>1314.2038073999995</v>
      </c>
      <c r="V57" s="2">
        <f>AI57</f>
        <v>2.5325399999999996</v>
      </c>
      <c r="W57" s="2">
        <f>ROUND(AJ57,2)</f>
        <v>699.22</v>
      </c>
      <c r="X57" s="2">
        <f>ROUND(AK57,2)</f>
        <v>338854.1</v>
      </c>
      <c r="Y57" s="2">
        <f>ROUND(AL57,2)</f>
        <v>183487.95</v>
      </c>
      <c r="Z57" s="2"/>
      <c r="AA57" s="2"/>
      <c r="AB57" s="2">
        <f>ROUND(SUMIF(AA32:AA55,"=68187018",O32:O55),2)</f>
        <v>1103312.6200000001</v>
      </c>
      <c r="AC57" s="2">
        <f>ROUND(SUMIF(AA32:AA55,"=68187018",P32:P55),2)</f>
        <v>753579.97</v>
      </c>
      <c r="AD57" s="2">
        <f>ROUND(SUMIF(AA32:AA55,"=68187018",Q32:Q55),2)</f>
        <v>6164.94</v>
      </c>
      <c r="AE57" s="2">
        <f>ROUND(SUMIF(AA32:AA55,"=68187018",R32:R55),2)</f>
        <v>908.8</v>
      </c>
      <c r="AF57" s="2">
        <f>ROUND(SUMIF(AA32:AA55,"=68187018",S32:S55),2)</f>
        <v>343567.71</v>
      </c>
      <c r="AG57" s="2">
        <f>ROUND(SUMIF(AA32:AA55,"=68187018",T32:T55),2)</f>
        <v>0</v>
      </c>
      <c r="AH57" s="2">
        <f>SUMIF(AA32:AA55,"=68187018",U32:U55)</f>
        <v>1314.2038073999995</v>
      </c>
      <c r="AI57" s="2">
        <f>SUMIF(AA32:AA55,"=68187018",V32:V55)</f>
        <v>2.5325399999999996</v>
      </c>
      <c r="AJ57" s="2">
        <f>ROUND(SUMIF(AA32:AA55,"=68187018",W32:W55),2)</f>
        <v>699.22</v>
      </c>
      <c r="AK57" s="2">
        <f>ROUND(SUMIF(AA32:AA55,"=68187018",X32:X55),2)</f>
        <v>338854.1</v>
      </c>
      <c r="AL57" s="2">
        <f>ROUND(SUMIF(AA32:AA55,"=68187018",Y32:Y55),2)</f>
        <v>183487.95</v>
      </c>
      <c r="AM57" s="2"/>
      <c r="AN57" s="2"/>
      <c r="AO57" s="2">
        <f t="shared" ref="AO57:BC57" si="70">ROUND(BX57,2)</f>
        <v>0</v>
      </c>
      <c r="AP57" s="2">
        <f t="shared" si="70"/>
        <v>0</v>
      </c>
      <c r="AQ57" s="2">
        <f t="shared" si="70"/>
        <v>0</v>
      </c>
      <c r="AR57" s="2">
        <f t="shared" si="70"/>
        <v>1625654.67</v>
      </c>
      <c r="AS57" s="2">
        <f t="shared" si="70"/>
        <v>1625654.67</v>
      </c>
      <c r="AT57" s="2">
        <f t="shared" si="70"/>
        <v>0</v>
      </c>
      <c r="AU57" s="2">
        <f t="shared" si="70"/>
        <v>0</v>
      </c>
      <c r="AV57" s="2">
        <f t="shared" si="70"/>
        <v>753579.97</v>
      </c>
      <c r="AW57" s="2">
        <f t="shared" si="70"/>
        <v>753579.97</v>
      </c>
      <c r="AX57" s="2">
        <f t="shared" si="70"/>
        <v>0</v>
      </c>
      <c r="AY57" s="2">
        <f t="shared" si="70"/>
        <v>753579.97</v>
      </c>
      <c r="AZ57" s="2">
        <f t="shared" si="70"/>
        <v>0</v>
      </c>
      <c r="BA57" s="2">
        <f t="shared" si="70"/>
        <v>0</v>
      </c>
      <c r="BB57" s="2">
        <f t="shared" si="70"/>
        <v>0</v>
      </c>
      <c r="BC57" s="2">
        <f t="shared" si="70"/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>
        <f>ROUND(SUMIF(AA32:AA55,"=68187018",FQ32:FQ55),2)</f>
        <v>0</v>
      </c>
      <c r="BY57" s="2">
        <f>ROUND(SUMIF(AA32:AA55,"=68187018",FR32:FR55),2)</f>
        <v>0</v>
      </c>
      <c r="BZ57" s="2">
        <f>ROUND(SUMIF(AA32:AA55,"=68187018",GL32:GL55),2)</f>
        <v>0</v>
      </c>
      <c r="CA57" s="2">
        <f>ROUND(SUMIF(AA32:AA55,"=68187018",GM32:GM55),2)</f>
        <v>1625654.67</v>
      </c>
      <c r="CB57" s="2">
        <f>ROUND(SUMIF(AA32:AA55,"=68187018",GN32:GN55),2)</f>
        <v>1625654.67</v>
      </c>
      <c r="CC57" s="2">
        <f>ROUND(SUMIF(AA32:AA55,"=68187018",GO32:GO55),2)</f>
        <v>0</v>
      </c>
      <c r="CD57" s="2">
        <f>ROUND(SUMIF(AA32:AA55,"=68187018",GP32:GP55),2)</f>
        <v>0</v>
      </c>
      <c r="CE57" s="2">
        <f>AC57-BX57</f>
        <v>753579.97</v>
      </c>
      <c r="CF57" s="2">
        <f>AC57-BY57</f>
        <v>753579.97</v>
      </c>
      <c r="CG57" s="2">
        <f>BX57-BZ57</f>
        <v>0</v>
      </c>
      <c r="CH57" s="2">
        <f>AC57-BX57-BY57+BZ57</f>
        <v>753579.97</v>
      </c>
      <c r="CI57" s="2">
        <f>BY57-BZ57</f>
        <v>0</v>
      </c>
      <c r="CJ57" s="2">
        <f>ROUND(SUMIF(AA32:AA55,"=68187018",GX32:GX55),2)</f>
        <v>0</v>
      </c>
      <c r="CK57" s="2">
        <f>ROUND(SUMIF(AA32:AA55,"=68187018",GY32:GY55),2)</f>
        <v>0</v>
      </c>
      <c r="CL57" s="2">
        <f>ROUND(SUMIF(AA32:AA55,"=68187018",GZ32:GZ55),2)</f>
        <v>0</v>
      </c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>
        <v>0</v>
      </c>
    </row>
    <row r="59" spans="1:245" x14ac:dyDescent="0.4">
      <c r="A59" s="4">
        <v>50</v>
      </c>
      <c r="B59" s="4">
        <v>0</v>
      </c>
      <c r="C59" s="4">
        <v>0</v>
      </c>
      <c r="D59" s="4">
        <v>1</v>
      </c>
      <c r="E59" s="4">
        <v>201</v>
      </c>
      <c r="F59" s="4">
        <f>ROUND(Source!O57,O59)</f>
        <v>1103312.6200000001</v>
      </c>
      <c r="G59" s="4" t="s">
        <v>148</v>
      </c>
      <c r="H59" s="4" t="s">
        <v>149</v>
      </c>
      <c r="I59" s="4"/>
      <c r="J59" s="4"/>
      <c r="K59" s="4">
        <v>201</v>
      </c>
      <c r="L59" s="4">
        <v>1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45" x14ac:dyDescent="0.4">
      <c r="A60" s="4">
        <v>50</v>
      </c>
      <c r="B60" s="4">
        <v>0</v>
      </c>
      <c r="C60" s="4">
        <v>0</v>
      </c>
      <c r="D60" s="4">
        <v>1</v>
      </c>
      <c r="E60" s="4">
        <v>202</v>
      </c>
      <c r="F60" s="4">
        <f>ROUND(Source!P57,O60)</f>
        <v>753579.97</v>
      </c>
      <c r="G60" s="4" t="s">
        <v>150</v>
      </c>
      <c r="H60" s="4" t="s">
        <v>151</v>
      </c>
      <c r="I60" s="4"/>
      <c r="J60" s="4"/>
      <c r="K60" s="4">
        <v>202</v>
      </c>
      <c r="L60" s="4">
        <v>2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45" x14ac:dyDescent="0.4">
      <c r="A61" s="4">
        <v>50</v>
      </c>
      <c r="B61" s="4">
        <v>0</v>
      </c>
      <c r="C61" s="4">
        <v>0</v>
      </c>
      <c r="D61" s="4">
        <v>1</v>
      </c>
      <c r="E61" s="4">
        <v>222</v>
      </c>
      <c r="F61" s="4">
        <f>ROUND(Source!AO57,O61)</f>
        <v>0</v>
      </c>
      <c r="G61" s="4" t="s">
        <v>152</v>
      </c>
      <c r="H61" s="4" t="s">
        <v>153</v>
      </c>
      <c r="I61" s="4"/>
      <c r="J61" s="4"/>
      <c r="K61" s="4">
        <v>222</v>
      </c>
      <c r="L61" s="4">
        <v>3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45" x14ac:dyDescent="0.4">
      <c r="A62" s="4">
        <v>50</v>
      </c>
      <c r="B62" s="4">
        <v>0</v>
      </c>
      <c r="C62" s="4">
        <v>0</v>
      </c>
      <c r="D62" s="4">
        <v>1</v>
      </c>
      <c r="E62" s="4">
        <v>225</v>
      </c>
      <c r="F62" s="4">
        <f>ROUND(Source!AV57,O62)</f>
        <v>753579.97</v>
      </c>
      <c r="G62" s="4" t="s">
        <v>154</v>
      </c>
      <c r="H62" s="4" t="s">
        <v>155</v>
      </c>
      <c r="I62" s="4"/>
      <c r="J62" s="4"/>
      <c r="K62" s="4">
        <v>225</v>
      </c>
      <c r="L62" s="4">
        <v>4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45" x14ac:dyDescent="0.4">
      <c r="A63" s="4">
        <v>50</v>
      </c>
      <c r="B63" s="4">
        <v>0</v>
      </c>
      <c r="C63" s="4">
        <v>0</v>
      </c>
      <c r="D63" s="4">
        <v>1</v>
      </c>
      <c r="E63" s="4">
        <v>226</v>
      </c>
      <c r="F63" s="4">
        <f>ROUND(Source!AW57,O63)</f>
        <v>753579.97</v>
      </c>
      <c r="G63" s="4" t="s">
        <v>156</v>
      </c>
      <c r="H63" s="4" t="s">
        <v>157</v>
      </c>
      <c r="I63" s="4"/>
      <c r="J63" s="4"/>
      <c r="K63" s="4">
        <v>226</v>
      </c>
      <c r="L63" s="4">
        <v>5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45" x14ac:dyDescent="0.4">
      <c r="A64" s="4">
        <v>50</v>
      </c>
      <c r="B64" s="4">
        <v>0</v>
      </c>
      <c r="C64" s="4">
        <v>0</v>
      </c>
      <c r="D64" s="4">
        <v>1</v>
      </c>
      <c r="E64" s="4">
        <v>227</v>
      </c>
      <c r="F64" s="4">
        <f>ROUND(Source!AX57,O64)</f>
        <v>0</v>
      </c>
      <c r="G64" s="4" t="s">
        <v>158</v>
      </c>
      <c r="H64" s="4" t="s">
        <v>159</v>
      </c>
      <c r="I64" s="4"/>
      <c r="J64" s="4"/>
      <c r="K64" s="4">
        <v>227</v>
      </c>
      <c r="L64" s="4">
        <v>6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4">
      <c r="A65" s="4">
        <v>50</v>
      </c>
      <c r="B65" s="4">
        <v>0</v>
      </c>
      <c r="C65" s="4">
        <v>0</v>
      </c>
      <c r="D65" s="4">
        <v>1</v>
      </c>
      <c r="E65" s="4">
        <v>228</v>
      </c>
      <c r="F65" s="4">
        <f>ROUND(Source!AY57,O65)</f>
        <v>753579.97</v>
      </c>
      <c r="G65" s="4" t="s">
        <v>160</v>
      </c>
      <c r="H65" s="4" t="s">
        <v>161</v>
      </c>
      <c r="I65" s="4"/>
      <c r="J65" s="4"/>
      <c r="K65" s="4">
        <v>228</v>
      </c>
      <c r="L65" s="4">
        <v>7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4">
      <c r="A66" s="4">
        <v>50</v>
      </c>
      <c r="B66" s="4">
        <v>0</v>
      </c>
      <c r="C66" s="4">
        <v>0</v>
      </c>
      <c r="D66" s="4">
        <v>1</v>
      </c>
      <c r="E66" s="4">
        <v>216</v>
      </c>
      <c r="F66" s="4">
        <f>ROUND(Source!AP57,O66)</f>
        <v>0</v>
      </c>
      <c r="G66" s="4" t="s">
        <v>162</v>
      </c>
      <c r="H66" s="4" t="s">
        <v>163</v>
      </c>
      <c r="I66" s="4"/>
      <c r="J66" s="4"/>
      <c r="K66" s="4">
        <v>216</v>
      </c>
      <c r="L66" s="4">
        <v>8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4">
      <c r="A67" s="4">
        <v>50</v>
      </c>
      <c r="B67" s="4">
        <v>0</v>
      </c>
      <c r="C67" s="4">
        <v>0</v>
      </c>
      <c r="D67" s="4">
        <v>1</v>
      </c>
      <c r="E67" s="4">
        <v>223</v>
      </c>
      <c r="F67" s="4">
        <f>ROUND(Source!AQ57,O67)</f>
        <v>0</v>
      </c>
      <c r="G67" s="4" t="s">
        <v>164</v>
      </c>
      <c r="H67" s="4" t="s">
        <v>165</v>
      </c>
      <c r="I67" s="4"/>
      <c r="J67" s="4"/>
      <c r="K67" s="4">
        <v>223</v>
      </c>
      <c r="L67" s="4">
        <v>9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4">
      <c r="A68" s="4">
        <v>50</v>
      </c>
      <c r="B68" s="4">
        <v>0</v>
      </c>
      <c r="C68" s="4">
        <v>0</v>
      </c>
      <c r="D68" s="4">
        <v>1</v>
      </c>
      <c r="E68" s="4">
        <v>229</v>
      </c>
      <c r="F68" s="4">
        <f>ROUND(Source!AZ57,O68)</f>
        <v>0</v>
      </c>
      <c r="G68" s="4" t="s">
        <v>166</v>
      </c>
      <c r="H68" s="4" t="s">
        <v>167</v>
      </c>
      <c r="I68" s="4"/>
      <c r="J68" s="4"/>
      <c r="K68" s="4">
        <v>229</v>
      </c>
      <c r="L68" s="4">
        <v>10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4">
      <c r="A69" s="4">
        <v>50</v>
      </c>
      <c r="B69" s="4">
        <v>0</v>
      </c>
      <c r="C69" s="4">
        <v>0</v>
      </c>
      <c r="D69" s="4">
        <v>1</v>
      </c>
      <c r="E69" s="4">
        <v>203</v>
      </c>
      <c r="F69" s="4">
        <f>ROUND(Source!Q57,O69)</f>
        <v>6164.94</v>
      </c>
      <c r="G69" s="4" t="s">
        <v>168</v>
      </c>
      <c r="H69" s="4" t="s">
        <v>169</v>
      </c>
      <c r="I69" s="4"/>
      <c r="J69" s="4"/>
      <c r="K69" s="4">
        <v>203</v>
      </c>
      <c r="L69" s="4">
        <v>11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4">
      <c r="A70" s="4">
        <v>50</v>
      </c>
      <c r="B70" s="4">
        <v>0</v>
      </c>
      <c r="C70" s="4">
        <v>0</v>
      </c>
      <c r="D70" s="4">
        <v>1</v>
      </c>
      <c r="E70" s="4">
        <v>231</v>
      </c>
      <c r="F70" s="4">
        <f>ROUND(Source!BB57,O70)</f>
        <v>0</v>
      </c>
      <c r="G70" s="4" t="s">
        <v>170</v>
      </c>
      <c r="H70" s="4" t="s">
        <v>171</v>
      </c>
      <c r="I70" s="4"/>
      <c r="J70" s="4"/>
      <c r="K70" s="4">
        <v>231</v>
      </c>
      <c r="L70" s="4">
        <v>12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4">
      <c r="A71" s="4">
        <v>50</v>
      </c>
      <c r="B71" s="4">
        <v>0</v>
      </c>
      <c r="C71" s="4">
        <v>0</v>
      </c>
      <c r="D71" s="4">
        <v>1</v>
      </c>
      <c r="E71" s="4">
        <v>204</v>
      </c>
      <c r="F71" s="4">
        <f>ROUND(Source!R57,O71)</f>
        <v>908.8</v>
      </c>
      <c r="G71" s="4" t="s">
        <v>172</v>
      </c>
      <c r="H71" s="4" t="s">
        <v>173</v>
      </c>
      <c r="I71" s="4"/>
      <c r="J71" s="4"/>
      <c r="K71" s="4">
        <v>204</v>
      </c>
      <c r="L71" s="4">
        <v>13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4">
      <c r="A72" s="4">
        <v>50</v>
      </c>
      <c r="B72" s="4">
        <v>0</v>
      </c>
      <c r="C72" s="4">
        <v>0</v>
      </c>
      <c r="D72" s="4">
        <v>1</v>
      </c>
      <c r="E72" s="4">
        <v>205</v>
      </c>
      <c r="F72" s="4">
        <f>ROUND(Source!S57,O72)</f>
        <v>343567.71</v>
      </c>
      <c r="G72" s="4" t="s">
        <v>174</v>
      </c>
      <c r="H72" s="4" t="s">
        <v>175</v>
      </c>
      <c r="I72" s="4"/>
      <c r="J72" s="4"/>
      <c r="K72" s="4">
        <v>205</v>
      </c>
      <c r="L72" s="4">
        <v>14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4">
      <c r="A73" s="4">
        <v>50</v>
      </c>
      <c r="B73" s="4">
        <v>0</v>
      </c>
      <c r="C73" s="4">
        <v>0</v>
      </c>
      <c r="D73" s="4">
        <v>1</v>
      </c>
      <c r="E73" s="4">
        <v>232</v>
      </c>
      <c r="F73" s="4">
        <f>ROUND(Source!BC57,O73)</f>
        <v>0</v>
      </c>
      <c r="G73" s="4" t="s">
        <v>176</v>
      </c>
      <c r="H73" s="4" t="s">
        <v>177</v>
      </c>
      <c r="I73" s="4"/>
      <c r="J73" s="4"/>
      <c r="K73" s="4">
        <v>232</v>
      </c>
      <c r="L73" s="4">
        <v>15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4">
      <c r="A74" s="4">
        <v>50</v>
      </c>
      <c r="B74" s="4">
        <v>0</v>
      </c>
      <c r="C74" s="4">
        <v>0</v>
      </c>
      <c r="D74" s="4">
        <v>1</v>
      </c>
      <c r="E74" s="4">
        <v>214</v>
      </c>
      <c r="F74" s="4">
        <f>ROUND(Source!AS57,O74)</f>
        <v>1625654.67</v>
      </c>
      <c r="G74" s="4" t="s">
        <v>178</v>
      </c>
      <c r="H74" s="4" t="s">
        <v>179</v>
      </c>
      <c r="I74" s="4"/>
      <c r="J74" s="4"/>
      <c r="K74" s="4">
        <v>214</v>
      </c>
      <c r="L74" s="4">
        <v>16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4">
      <c r="A75" s="4">
        <v>50</v>
      </c>
      <c r="B75" s="4">
        <v>0</v>
      </c>
      <c r="C75" s="4">
        <v>0</v>
      </c>
      <c r="D75" s="4">
        <v>1</v>
      </c>
      <c r="E75" s="4">
        <v>215</v>
      </c>
      <c r="F75" s="4">
        <f>ROUND(Source!AT57,O75)</f>
        <v>0</v>
      </c>
      <c r="G75" s="4" t="s">
        <v>180</v>
      </c>
      <c r="H75" s="4" t="s">
        <v>181</v>
      </c>
      <c r="I75" s="4"/>
      <c r="J75" s="4"/>
      <c r="K75" s="4">
        <v>215</v>
      </c>
      <c r="L75" s="4">
        <v>17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4">
      <c r="A76" s="4">
        <v>50</v>
      </c>
      <c r="B76" s="4">
        <v>0</v>
      </c>
      <c r="C76" s="4">
        <v>0</v>
      </c>
      <c r="D76" s="4">
        <v>1</v>
      </c>
      <c r="E76" s="4">
        <v>217</v>
      </c>
      <c r="F76" s="4">
        <f>ROUND(Source!AU57,O76)</f>
        <v>0</v>
      </c>
      <c r="G76" s="4" t="s">
        <v>182</v>
      </c>
      <c r="H76" s="4" t="s">
        <v>183</v>
      </c>
      <c r="I76" s="4"/>
      <c r="J76" s="4"/>
      <c r="K76" s="4">
        <v>217</v>
      </c>
      <c r="L76" s="4">
        <v>18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4">
      <c r="A77" s="4">
        <v>50</v>
      </c>
      <c r="B77" s="4">
        <v>0</v>
      </c>
      <c r="C77" s="4">
        <v>0</v>
      </c>
      <c r="D77" s="4">
        <v>1</v>
      </c>
      <c r="E77" s="4">
        <v>230</v>
      </c>
      <c r="F77" s="4">
        <f>ROUND(Source!BA57,O77)</f>
        <v>0</v>
      </c>
      <c r="G77" s="4" t="s">
        <v>184</v>
      </c>
      <c r="H77" s="4" t="s">
        <v>185</v>
      </c>
      <c r="I77" s="4"/>
      <c r="J77" s="4"/>
      <c r="K77" s="4">
        <v>230</v>
      </c>
      <c r="L77" s="4">
        <v>19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4">
      <c r="A78" s="4">
        <v>50</v>
      </c>
      <c r="B78" s="4">
        <v>0</v>
      </c>
      <c r="C78" s="4">
        <v>0</v>
      </c>
      <c r="D78" s="4">
        <v>1</v>
      </c>
      <c r="E78" s="4">
        <v>206</v>
      </c>
      <c r="F78" s="4">
        <f>ROUND(Source!T57,O78)</f>
        <v>0</v>
      </c>
      <c r="G78" s="4" t="s">
        <v>186</v>
      </c>
      <c r="H78" s="4" t="s">
        <v>187</v>
      </c>
      <c r="I78" s="4"/>
      <c r="J78" s="4"/>
      <c r="K78" s="4">
        <v>206</v>
      </c>
      <c r="L78" s="4">
        <v>20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4">
      <c r="A79" s="4">
        <v>50</v>
      </c>
      <c r="B79" s="4">
        <v>0</v>
      </c>
      <c r="C79" s="4">
        <v>0</v>
      </c>
      <c r="D79" s="4">
        <v>1</v>
      </c>
      <c r="E79" s="4">
        <v>207</v>
      </c>
      <c r="F79" s="4">
        <f>Source!U57</f>
        <v>1314.2038073999995</v>
      </c>
      <c r="G79" s="4" t="s">
        <v>188</v>
      </c>
      <c r="H79" s="4" t="s">
        <v>189</v>
      </c>
      <c r="I79" s="4"/>
      <c r="J79" s="4"/>
      <c r="K79" s="4">
        <v>207</v>
      </c>
      <c r="L79" s="4">
        <v>21</v>
      </c>
      <c r="M79" s="4">
        <v>3</v>
      </c>
      <c r="N79" s="4" t="s">
        <v>3</v>
      </c>
      <c r="O79" s="4">
        <v>-1</v>
      </c>
      <c r="P79" s="4"/>
      <c r="Q79" s="4"/>
      <c r="R79" s="4"/>
      <c r="S79" s="4"/>
      <c r="T79" s="4"/>
      <c r="U79" s="4"/>
      <c r="V79" s="4"/>
      <c r="W79" s="4"/>
    </row>
    <row r="80" spans="1:23" x14ac:dyDescent="0.4">
      <c r="A80" s="4">
        <v>50</v>
      </c>
      <c r="B80" s="4">
        <v>0</v>
      </c>
      <c r="C80" s="4">
        <v>0</v>
      </c>
      <c r="D80" s="4">
        <v>1</v>
      </c>
      <c r="E80" s="4">
        <v>208</v>
      </c>
      <c r="F80" s="4">
        <f>Source!V57</f>
        <v>2.5325399999999996</v>
      </c>
      <c r="G80" s="4" t="s">
        <v>190</v>
      </c>
      <c r="H80" s="4" t="s">
        <v>191</v>
      </c>
      <c r="I80" s="4"/>
      <c r="J80" s="4"/>
      <c r="K80" s="4">
        <v>208</v>
      </c>
      <c r="L80" s="4">
        <v>22</v>
      </c>
      <c r="M80" s="4">
        <v>3</v>
      </c>
      <c r="N80" s="4" t="s">
        <v>3</v>
      </c>
      <c r="O80" s="4">
        <v>-1</v>
      </c>
      <c r="P80" s="4"/>
      <c r="Q80" s="4"/>
      <c r="R80" s="4"/>
      <c r="S80" s="4"/>
      <c r="T80" s="4"/>
      <c r="U80" s="4"/>
      <c r="V80" s="4"/>
      <c r="W80" s="4"/>
    </row>
    <row r="81" spans="1:245" x14ac:dyDescent="0.4">
      <c r="A81" s="4">
        <v>50</v>
      </c>
      <c r="B81" s="4">
        <v>0</v>
      </c>
      <c r="C81" s="4">
        <v>0</v>
      </c>
      <c r="D81" s="4">
        <v>1</v>
      </c>
      <c r="E81" s="4">
        <v>209</v>
      </c>
      <c r="F81" s="4">
        <f>ROUND(Source!W57,O81)</f>
        <v>699.22</v>
      </c>
      <c r="G81" s="4" t="s">
        <v>192</v>
      </c>
      <c r="H81" s="4" t="s">
        <v>193</v>
      </c>
      <c r="I81" s="4"/>
      <c r="J81" s="4"/>
      <c r="K81" s="4">
        <v>209</v>
      </c>
      <c r="L81" s="4">
        <v>23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45" x14ac:dyDescent="0.4">
      <c r="A82" s="4">
        <v>50</v>
      </c>
      <c r="B82" s="4">
        <v>0</v>
      </c>
      <c r="C82" s="4">
        <v>0</v>
      </c>
      <c r="D82" s="4">
        <v>1</v>
      </c>
      <c r="E82" s="4">
        <v>210</v>
      </c>
      <c r="F82" s="4">
        <f>ROUND(Source!X57,O82)</f>
        <v>338854.1</v>
      </c>
      <c r="G82" s="4" t="s">
        <v>194</v>
      </c>
      <c r="H82" s="4" t="s">
        <v>195</v>
      </c>
      <c r="I82" s="4"/>
      <c r="J82" s="4"/>
      <c r="K82" s="4">
        <v>210</v>
      </c>
      <c r="L82" s="4">
        <v>24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45" x14ac:dyDescent="0.4">
      <c r="A83" s="4">
        <v>50</v>
      </c>
      <c r="B83" s="4">
        <v>0</v>
      </c>
      <c r="C83" s="4">
        <v>0</v>
      </c>
      <c r="D83" s="4">
        <v>1</v>
      </c>
      <c r="E83" s="4">
        <v>211</v>
      </c>
      <c r="F83" s="4">
        <f>ROUND(Source!Y57,O83)</f>
        <v>183487.95</v>
      </c>
      <c r="G83" s="4" t="s">
        <v>196</v>
      </c>
      <c r="H83" s="4" t="s">
        <v>197</v>
      </c>
      <c r="I83" s="4"/>
      <c r="J83" s="4"/>
      <c r="K83" s="4">
        <v>211</v>
      </c>
      <c r="L83" s="4">
        <v>25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45" x14ac:dyDescent="0.4">
      <c r="A84" s="4">
        <v>50</v>
      </c>
      <c r="B84" s="4">
        <v>0</v>
      </c>
      <c r="C84" s="4">
        <v>0</v>
      </c>
      <c r="D84" s="4">
        <v>1</v>
      </c>
      <c r="E84" s="4">
        <v>224</v>
      </c>
      <c r="F84" s="4">
        <f>ROUND(Source!AR57,O84)</f>
        <v>1625654.67</v>
      </c>
      <c r="G84" s="4" t="s">
        <v>198</v>
      </c>
      <c r="H84" s="4" t="s">
        <v>199</v>
      </c>
      <c r="I84" s="4"/>
      <c r="J84" s="4"/>
      <c r="K84" s="4">
        <v>224</v>
      </c>
      <c r="L84" s="4">
        <v>26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6" spans="1:245" x14ac:dyDescent="0.4">
      <c r="A86" s="1">
        <v>5</v>
      </c>
      <c r="B86" s="1">
        <v>1</v>
      </c>
      <c r="C86" s="1"/>
      <c r="D86" s="1">
        <f>ROW(A100)</f>
        <v>100</v>
      </c>
      <c r="E86" s="1"/>
      <c r="F86" s="1" t="s">
        <v>13</v>
      </c>
      <c r="G86" s="1" t="s">
        <v>200</v>
      </c>
      <c r="H86" s="1" t="s">
        <v>3</v>
      </c>
      <c r="I86" s="1">
        <v>0</v>
      </c>
      <c r="J86" s="1"/>
      <c r="K86" s="1">
        <v>0</v>
      </c>
      <c r="L86" s="1"/>
      <c r="M86" s="1"/>
      <c r="N86" s="1"/>
      <c r="O86" s="1"/>
      <c r="P86" s="1"/>
      <c r="Q86" s="1"/>
      <c r="R86" s="1"/>
      <c r="S86" s="1"/>
      <c r="T86" s="1"/>
      <c r="U86" s="1" t="s">
        <v>3</v>
      </c>
      <c r="V86" s="1">
        <v>0</v>
      </c>
      <c r="W86" s="1"/>
      <c r="X86" s="1"/>
      <c r="Y86" s="1"/>
      <c r="Z86" s="1"/>
      <c r="AA86" s="1"/>
      <c r="AB86" s="1" t="s">
        <v>3</v>
      </c>
      <c r="AC86" s="1" t="s">
        <v>3</v>
      </c>
      <c r="AD86" s="1" t="s">
        <v>3</v>
      </c>
      <c r="AE86" s="1" t="s">
        <v>3</v>
      </c>
      <c r="AF86" s="1" t="s">
        <v>3</v>
      </c>
      <c r="AG86" s="1" t="s">
        <v>3</v>
      </c>
      <c r="AH86" s="1"/>
      <c r="AI86" s="1"/>
      <c r="AJ86" s="1"/>
      <c r="AK86" s="1"/>
      <c r="AL86" s="1"/>
      <c r="AM86" s="1"/>
      <c r="AN86" s="1"/>
      <c r="AO86" s="1"/>
      <c r="AP86" s="1" t="s">
        <v>3</v>
      </c>
      <c r="AQ86" s="1" t="s">
        <v>3</v>
      </c>
      <c r="AR86" s="1" t="s">
        <v>3</v>
      </c>
      <c r="AS86" s="1"/>
      <c r="AT86" s="1"/>
      <c r="AU86" s="1"/>
      <c r="AV86" s="1"/>
      <c r="AW86" s="1"/>
      <c r="AX86" s="1"/>
      <c r="AY86" s="1"/>
      <c r="AZ86" s="1" t="s">
        <v>3</v>
      </c>
      <c r="BA86" s="1"/>
      <c r="BB86" s="1" t="s">
        <v>3</v>
      </c>
      <c r="BC86" s="1" t="s">
        <v>3</v>
      </c>
      <c r="BD86" s="1" t="s">
        <v>3</v>
      </c>
      <c r="BE86" s="1" t="s">
        <v>3</v>
      </c>
      <c r="BF86" s="1" t="s">
        <v>3</v>
      </c>
      <c r="BG86" s="1" t="s">
        <v>3</v>
      </c>
      <c r="BH86" s="1" t="s">
        <v>3</v>
      </c>
      <c r="BI86" s="1" t="s">
        <v>3</v>
      </c>
      <c r="BJ86" s="1" t="s">
        <v>3</v>
      </c>
      <c r="BK86" s="1" t="s">
        <v>3</v>
      </c>
      <c r="BL86" s="1" t="s">
        <v>3</v>
      </c>
      <c r="BM86" s="1" t="s">
        <v>3</v>
      </c>
      <c r="BN86" s="1" t="s">
        <v>3</v>
      </c>
      <c r="BO86" s="1" t="s">
        <v>3</v>
      </c>
      <c r="BP86" s="1" t="s">
        <v>3</v>
      </c>
      <c r="BQ86" s="1"/>
      <c r="BR86" s="1"/>
      <c r="BS86" s="1"/>
      <c r="BT86" s="1"/>
      <c r="BU86" s="1"/>
      <c r="BV86" s="1"/>
      <c r="BW86" s="1"/>
      <c r="BX86" s="1"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>
        <v>0</v>
      </c>
    </row>
    <row r="88" spans="1:245" x14ac:dyDescent="0.4">
      <c r="A88" s="2">
        <v>52</v>
      </c>
      <c r="B88" s="2">
        <f t="shared" ref="B88:G88" si="71">B100</f>
        <v>1</v>
      </c>
      <c r="C88" s="2">
        <f t="shared" si="71"/>
        <v>5</v>
      </c>
      <c r="D88" s="2">
        <f t="shared" si="71"/>
        <v>86</v>
      </c>
      <c r="E88" s="2">
        <f t="shared" si="71"/>
        <v>0</v>
      </c>
      <c r="F88" s="2" t="str">
        <f t="shared" si="71"/>
        <v>Новый подраздел</v>
      </c>
      <c r="G88" s="2" t="str">
        <f t="shared" si="71"/>
        <v>Потолки</v>
      </c>
      <c r="H88" s="2"/>
      <c r="I88" s="2"/>
      <c r="J88" s="2"/>
      <c r="K88" s="2"/>
      <c r="L88" s="2"/>
      <c r="M88" s="2"/>
      <c r="N88" s="2"/>
      <c r="O88" s="2">
        <f t="shared" ref="O88:AT88" si="72">O100</f>
        <v>586054.67000000004</v>
      </c>
      <c r="P88" s="2">
        <f t="shared" si="72"/>
        <v>302719.90999999997</v>
      </c>
      <c r="Q88" s="2">
        <f t="shared" si="72"/>
        <v>37580.19</v>
      </c>
      <c r="R88" s="2">
        <f t="shared" si="72"/>
        <v>2589.0300000000002</v>
      </c>
      <c r="S88" s="2">
        <f t="shared" si="72"/>
        <v>245754.57</v>
      </c>
      <c r="T88" s="2">
        <f t="shared" si="72"/>
        <v>0</v>
      </c>
      <c r="U88" s="2">
        <f t="shared" si="72"/>
        <v>920.82799769999986</v>
      </c>
      <c r="V88" s="2">
        <f t="shared" si="72"/>
        <v>6.6830993749999994</v>
      </c>
      <c r="W88" s="2">
        <f t="shared" si="72"/>
        <v>22.46</v>
      </c>
      <c r="X88" s="2">
        <f t="shared" si="72"/>
        <v>235718.97</v>
      </c>
      <c r="Y88" s="2">
        <f t="shared" si="72"/>
        <v>122073.85</v>
      </c>
      <c r="Z88" s="2">
        <f t="shared" si="72"/>
        <v>0</v>
      </c>
      <c r="AA88" s="2">
        <f t="shared" si="72"/>
        <v>0</v>
      </c>
      <c r="AB88" s="2">
        <f t="shared" si="72"/>
        <v>586054.67000000004</v>
      </c>
      <c r="AC88" s="2">
        <f t="shared" si="72"/>
        <v>302719.90999999997</v>
      </c>
      <c r="AD88" s="2">
        <f t="shared" si="72"/>
        <v>37580.19</v>
      </c>
      <c r="AE88" s="2">
        <f t="shared" si="72"/>
        <v>2589.0300000000002</v>
      </c>
      <c r="AF88" s="2">
        <f t="shared" si="72"/>
        <v>245754.57</v>
      </c>
      <c r="AG88" s="2">
        <f t="shared" si="72"/>
        <v>0</v>
      </c>
      <c r="AH88" s="2">
        <f t="shared" si="72"/>
        <v>920.82799769999986</v>
      </c>
      <c r="AI88" s="2">
        <f t="shared" si="72"/>
        <v>6.6830993749999994</v>
      </c>
      <c r="AJ88" s="2">
        <f t="shared" si="72"/>
        <v>22.46</v>
      </c>
      <c r="AK88" s="2">
        <f t="shared" si="72"/>
        <v>235718.97</v>
      </c>
      <c r="AL88" s="2">
        <f t="shared" si="72"/>
        <v>122073.85</v>
      </c>
      <c r="AM88" s="2">
        <f t="shared" si="72"/>
        <v>0</v>
      </c>
      <c r="AN88" s="2">
        <f t="shared" si="72"/>
        <v>0</v>
      </c>
      <c r="AO88" s="2">
        <f t="shared" si="72"/>
        <v>0</v>
      </c>
      <c r="AP88" s="2">
        <f t="shared" si="72"/>
        <v>0</v>
      </c>
      <c r="AQ88" s="2">
        <f t="shared" si="72"/>
        <v>0</v>
      </c>
      <c r="AR88" s="2">
        <f t="shared" si="72"/>
        <v>943847.49</v>
      </c>
      <c r="AS88" s="2">
        <f t="shared" si="72"/>
        <v>782029.88</v>
      </c>
      <c r="AT88" s="2">
        <f t="shared" si="72"/>
        <v>0</v>
      </c>
      <c r="AU88" s="2">
        <f t="shared" ref="AU88:BZ88" si="73">AU100</f>
        <v>161817.60999999999</v>
      </c>
      <c r="AV88" s="2">
        <f t="shared" si="73"/>
        <v>302719.90999999997</v>
      </c>
      <c r="AW88" s="2">
        <f t="shared" si="73"/>
        <v>302719.90999999997</v>
      </c>
      <c r="AX88" s="2">
        <f t="shared" si="73"/>
        <v>0</v>
      </c>
      <c r="AY88" s="2">
        <f t="shared" si="73"/>
        <v>302719.90999999997</v>
      </c>
      <c r="AZ88" s="2">
        <f t="shared" si="73"/>
        <v>0</v>
      </c>
      <c r="BA88" s="2">
        <f t="shared" si="73"/>
        <v>0</v>
      </c>
      <c r="BB88" s="2">
        <f t="shared" si="73"/>
        <v>0</v>
      </c>
      <c r="BC88" s="2">
        <f t="shared" si="73"/>
        <v>0</v>
      </c>
      <c r="BD88" s="2">
        <f t="shared" si="73"/>
        <v>0</v>
      </c>
      <c r="BE88" s="2">
        <f t="shared" si="73"/>
        <v>0</v>
      </c>
      <c r="BF88" s="2">
        <f t="shared" si="73"/>
        <v>0</v>
      </c>
      <c r="BG88" s="2">
        <f t="shared" si="73"/>
        <v>0</v>
      </c>
      <c r="BH88" s="2">
        <f t="shared" si="73"/>
        <v>0</v>
      </c>
      <c r="BI88" s="2">
        <f t="shared" si="73"/>
        <v>0</v>
      </c>
      <c r="BJ88" s="2">
        <f t="shared" si="73"/>
        <v>0</v>
      </c>
      <c r="BK88" s="2">
        <f t="shared" si="73"/>
        <v>0</v>
      </c>
      <c r="BL88" s="2">
        <f t="shared" si="73"/>
        <v>0</v>
      </c>
      <c r="BM88" s="2">
        <f t="shared" si="73"/>
        <v>0</v>
      </c>
      <c r="BN88" s="2">
        <f t="shared" si="73"/>
        <v>0</v>
      </c>
      <c r="BO88" s="2">
        <f t="shared" si="73"/>
        <v>0</v>
      </c>
      <c r="BP88" s="2">
        <f t="shared" si="73"/>
        <v>0</v>
      </c>
      <c r="BQ88" s="2">
        <f t="shared" si="73"/>
        <v>0</v>
      </c>
      <c r="BR88" s="2">
        <f t="shared" si="73"/>
        <v>0</v>
      </c>
      <c r="BS88" s="2">
        <f t="shared" si="73"/>
        <v>0</v>
      </c>
      <c r="BT88" s="2">
        <f t="shared" si="73"/>
        <v>0</v>
      </c>
      <c r="BU88" s="2">
        <f t="shared" si="73"/>
        <v>0</v>
      </c>
      <c r="BV88" s="2">
        <f t="shared" si="73"/>
        <v>0</v>
      </c>
      <c r="BW88" s="2">
        <f t="shared" si="73"/>
        <v>0</v>
      </c>
      <c r="BX88" s="2">
        <f t="shared" si="73"/>
        <v>0</v>
      </c>
      <c r="BY88" s="2">
        <f t="shared" si="73"/>
        <v>0</v>
      </c>
      <c r="BZ88" s="2">
        <f t="shared" si="73"/>
        <v>0</v>
      </c>
      <c r="CA88" s="2">
        <f t="shared" ref="CA88:DF88" si="74">CA100</f>
        <v>943847.49</v>
      </c>
      <c r="CB88" s="2">
        <f t="shared" si="74"/>
        <v>782029.88</v>
      </c>
      <c r="CC88" s="2">
        <f t="shared" si="74"/>
        <v>0</v>
      </c>
      <c r="CD88" s="2">
        <f t="shared" si="74"/>
        <v>161817.60999999999</v>
      </c>
      <c r="CE88" s="2">
        <f t="shared" si="74"/>
        <v>302719.90999999997</v>
      </c>
      <c r="CF88" s="2">
        <f t="shared" si="74"/>
        <v>302719.90999999997</v>
      </c>
      <c r="CG88" s="2">
        <f t="shared" si="74"/>
        <v>0</v>
      </c>
      <c r="CH88" s="2">
        <f t="shared" si="74"/>
        <v>302719.90999999997</v>
      </c>
      <c r="CI88" s="2">
        <f t="shared" si="74"/>
        <v>0</v>
      </c>
      <c r="CJ88" s="2">
        <f t="shared" si="74"/>
        <v>0</v>
      </c>
      <c r="CK88" s="2">
        <f t="shared" si="74"/>
        <v>0</v>
      </c>
      <c r="CL88" s="2">
        <f t="shared" si="74"/>
        <v>0</v>
      </c>
      <c r="CM88" s="2">
        <f t="shared" si="74"/>
        <v>0</v>
      </c>
      <c r="CN88" s="2">
        <f t="shared" si="74"/>
        <v>0</v>
      </c>
      <c r="CO88" s="2">
        <f t="shared" si="74"/>
        <v>0</v>
      </c>
      <c r="CP88" s="2">
        <f t="shared" si="74"/>
        <v>0</v>
      </c>
      <c r="CQ88" s="2">
        <f t="shared" si="74"/>
        <v>0</v>
      </c>
      <c r="CR88" s="2">
        <f t="shared" si="74"/>
        <v>0</v>
      </c>
      <c r="CS88" s="2">
        <f t="shared" si="74"/>
        <v>0</v>
      </c>
      <c r="CT88" s="2">
        <f t="shared" si="74"/>
        <v>0</v>
      </c>
      <c r="CU88" s="2">
        <f t="shared" si="74"/>
        <v>0</v>
      </c>
      <c r="CV88" s="2">
        <f t="shared" si="74"/>
        <v>0</v>
      </c>
      <c r="CW88" s="2">
        <f t="shared" si="74"/>
        <v>0</v>
      </c>
      <c r="CX88" s="2">
        <f t="shared" si="74"/>
        <v>0</v>
      </c>
      <c r="CY88" s="2">
        <f t="shared" si="74"/>
        <v>0</v>
      </c>
      <c r="CZ88" s="2">
        <f t="shared" si="74"/>
        <v>0</v>
      </c>
      <c r="DA88" s="2">
        <f t="shared" si="74"/>
        <v>0</v>
      </c>
      <c r="DB88" s="2">
        <f t="shared" si="74"/>
        <v>0</v>
      </c>
      <c r="DC88" s="2">
        <f t="shared" si="74"/>
        <v>0</v>
      </c>
      <c r="DD88" s="2">
        <f t="shared" si="74"/>
        <v>0</v>
      </c>
      <c r="DE88" s="2">
        <f t="shared" si="74"/>
        <v>0</v>
      </c>
      <c r="DF88" s="2">
        <f t="shared" si="74"/>
        <v>0</v>
      </c>
      <c r="DG88" s="3">
        <f t="shared" ref="DG88:EL88" si="75">DG100</f>
        <v>0</v>
      </c>
      <c r="DH88" s="3">
        <f t="shared" si="75"/>
        <v>0</v>
      </c>
      <c r="DI88" s="3">
        <f t="shared" si="75"/>
        <v>0</v>
      </c>
      <c r="DJ88" s="3">
        <f t="shared" si="75"/>
        <v>0</v>
      </c>
      <c r="DK88" s="3">
        <f t="shared" si="75"/>
        <v>0</v>
      </c>
      <c r="DL88" s="3">
        <f t="shared" si="75"/>
        <v>0</v>
      </c>
      <c r="DM88" s="3">
        <f t="shared" si="75"/>
        <v>0</v>
      </c>
      <c r="DN88" s="3">
        <f t="shared" si="75"/>
        <v>0</v>
      </c>
      <c r="DO88" s="3">
        <f t="shared" si="75"/>
        <v>0</v>
      </c>
      <c r="DP88" s="3">
        <f t="shared" si="75"/>
        <v>0</v>
      </c>
      <c r="DQ88" s="3">
        <f t="shared" si="75"/>
        <v>0</v>
      </c>
      <c r="DR88" s="3">
        <f t="shared" si="75"/>
        <v>0</v>
      </c>
      <c r="DS88" s="3">
        <f t="shared" si="75"/>
        <v>0</v>
      </c>
      <c r="DT88" s="3">
        <f t="shared" si="75"/>
        <v>0</v>
      </c>
      <c r="DU88" s="3">
        <f t="shared" si="75"/>
        <v>0</v>
      </c>
      <c r="DV88" s="3">
        <f t="shared" si="75"/>
        <v>0</v>
      </c>
      <c r="DW88" s="3">
        <f t="shared" si="75"/>
        <v>0</v>
      </c>
      <c r="DX88" s="3">
        <f t="shared" si="75"/>
        <v>0</v>
      </c>
      <c r="DY88" s="3">
        <f t="shared" si="75"/>
        <v>0</v>
      </c>
      <c r="DZ88" s="3">
        <f t="shared" si="75"/>
        <v>0</v>
      </c>
      <c r="EA88" s="3">
        <f t="shared" si="75"/>
        <v>0</v>
      </c>
      <c r="EB88" s="3">
        <f t="shared" si="75"/>
        <v>0</v>
      </c>
      <c r="EC88" s="3">
        <f t="shared" si="75"/>
        <v>0</v>
      </c>
      <c r="ED88" s="3">
        <f t="shared" si="75"/>
        <v>0</v>
      </c>
      <c r="EE88" s="3">
        <f t="shared" si="75"/>
        <v>0</v>
      </c>
      <c r="EF88" s="3">
        <f t="shared" si="75"/>
        <v>0</v>
      </c>
      <c r="EG88" s="3">
        <f t="shared" si="75"/>
        <v>0</v>
      </c>
      <c r="EH88" s="3">
        <f t="shared" si="75"/>
        <v>0</v>
      </c>
      <c r="EI88" s="3">
        <f t="shared" si="75"/>
        <v>0</v>
      </c>
      <c r="EJ88" s="3">
        <f t="shared" si="75"/>
        <v>0</v>
      </c>
      <c r="EK88" s="3">
        <f t="shared" si="75"/>
        <v>0</v>
      </c>
      <c r="EL88" s="3">
        <f t="shared" si="75"/>
        <v>0</v>
      </c>
      <c r="EM88" s="3">
        <f t="shared" ref="EM88:FR88" si="76">EM100</f>
        <v>0</v>
      </c>
      <c r="EN88" s="3">
        <f t="shared" si="76"/>
        <v>0</v>
      </c>
      <c r="EO88" s="3">
        <f t="shared" si="76"/>
        <v>0</v>
      </c>
      <c r="EP88" s="3">
        <f t="shared" si="76"/>
        <v>0</v>
      </c>
      <c r="EQ88" s="3">
        <f t="shared" si="76"/>
        <v>0</v>
      </c>
      <c r="ER88" s="3">
        <f t="shared" si="76"/>
        <v>0</v>
      </c>
      <c r="ES88" s="3">
        <f t="shared" si="76"/>
        <v>0</v>
      </c>
      <c r="ET88" s="3">
        <f t="shared" si="76"/>
        <v>0</v>
      </c>
      <c r="EU88" s="3">
        <f t="shared" si="76"/>
        <v>0</v>
      </c>
      <c r="EV88" s="3">
        <f t="shared" si="76"/>
        <v>0</v>
      </c>
      <c r="EW88" s="3">
        <f t="shared" si="76"/>
        <v>0</v>
      </c>
      <c r="EX88" s="3">
        <f t="shared" si="76"/>
        <v>0</v>
      </c>
      <c r="EY88" s="3">
        <f t="shared" si="76"/>
        <v>0</v>
      </c>
      <c r="EZ88" s="3">
        <f t="shared" si="76"/>
        <v>0</v>
      </c>
      <c r="FA88" s="3">
        <f t="shared" si="76"/>
        <v>0</v>
      </c>
      <c r="FB88" s="3">
        <f t="shared" si="76"/>
        <v>0</v>
      </c>
      <c r="FC88" s="3">
        <f t="shared" si="76"/>
        <v>0</v>
      </c>
      <c r="FD88" s="3">
        <f t="shared" si="76"/>
        <v>0</v>
      </c>
      <c r="FE88" s="3">
        <f t="shared" si="76"/>
        <v>0</v>
      </c>
      <c r="FF88" s="3">
        <f t="shared" si="76"/>
        <v>0</v>
      </c>
      <c r="FG88" s="3">
        <f t="shared" si="76"/>
        <v>0</v>
      </c>
      <c r="FH88" s="3">
        <f t="shared" si="76"/>
        <v>0</v>
      </c>
      <c r="FI88" s="3">
        <f t="shared" si="76"/>
        <v>0</v>
      </c>
      <c r="FJ88" s="3">
        <f t="shared" si="76"/>
        <v>0</v>
      </c>
      <c r="FK88" s="3">
        <f t="shared" si="76"/>
        <v>0</v>
      </c>
      <c r="FL88" s="3">
        <f t="shared" si="76"/>
        <v>0</v>
      </c>
      <c r="FM88" s="3">
        <f t="shared" si="76"/>
        <v>0</v>
      </c>
      <c r="FN88" s="3">
        <f t="shared" si="76"/>
        <v>0</v>
      </c>
      <c r="FO88" s="3">
        <f t="shared" si="76"/>
        <v>0</v>
      </c>
      <c r="FP88" s="3">
        <f t="shared" si="76"/>
        <v>0</v>
      </c>
      <c r="FQ88" s="3">
        <f t="shared" si="76"/>
        <v>0</v>
      </c>
      <c r="FR88" s="3">
        <f t="shared" si="76"/>
        <v>0</v>
      </c>
      <c r="FS88" s="3">
        <f t="shared" ref="FS88:GX88" si="77">FS100</f>
        <v>0</v>
      </c>
      <c r="FT88" s="3">
        <f t="shared" si="77"/>
        <v>0</v>
      </c>
      <c r="FU88" s="3">
        <f t="shared" si="77"/>
        <v>0</v>
      </c>
      <c r="FV88" s="3">
        <f t="shared" si="77"/>
        <v>0</v>
      </c>
      <c r="FW88" s="3">
        <f t="shared" si="77"/>
        <v>0</v>
      </c>
      <c r="FX88" s="3">
        <f t="shared" si="77"/>
        <v>0</v>
      </c>
      <c r="FY88" s="3">
        <f t="shared" si="77"/>
        <v>0</v>
      </c>
      <c r="FZ88" s="3">
        <f t="shared" si="77"/>
        <v>0</v>
      </c>
      <c r="GA88" s="3">
        <f t="shared" si="77"/>
        <v>0</v>
      </c>
      <c r="GB88" s="3">
        <f t="shared" si="77"/>
        <v>0</v>
      </c>
      <c r="GC88" s="3">
        <f t="shared" si="77"/>
        <v>0</v>
      </c>
      <c r="GD88" s="3">
        <f t="shared" si="77"/>
        <v>0</v>
      </c>
      <c r="GE88" s="3">
        <f t="shared" si="77"/>
        <v>0</v>
      </c>
      <c r="GF88" s="3">
        <f t="shared" si="77"/>
        <v>0</v>
      </c>
      <c r="GG88" s="3">
        <f t="shared" si="77"/>
        <v>0</v>
      </c>
      <c r="GH88" s="3">
        <f t="shared" si="77"/>
        <v>0</v>
      </c>
      <c r="GI88" s="3">
        <f t="shared" si="77"/>
        <v>0</v>
      </c>
      <c r="GJ88" s="3">
        <f t="shared" si="77"/>
        <v>0</v>
      </c>
      <c r="GK88" s="3">
        <f t="shared" si="77"/>
        <v>0</v>
      </c>
      <c r="GL88" s="3">
        <f t="shared" si="77"/>
        <v>0</v>
      </c>
      <c r="GM88" s="3">
        <f t="shared" si="77"/>
        <v>0</v>
      </c>
      <c r="GN88" s="3">
        <f t="shared" si="77"/>
        <v>0</v>
      </c>
      <c r="GO88" s="3">
        <f t="shared" si="77"/>
        <v>0</v>
      </c>
      <c r="GP88" s="3">
        <f t="shared" si="77"/>
        <v>0</v>
      </c>
      <c r="GQ88" s="3">
        <f t="shared" si="77"/>
        <v>0</v>
      </c>
      <c r="GR88" s="3">
        <f t="shared" si="77"/>
        <v>0</v>
      </c>
      <c r="GS88" s="3">
        <f t="shared" si="77"/>
        <v>0</v>
      </c>
      <c r="GT88" s="3">
        <f t="shared" si="77"/>
        <v>0</v>
      </c>
      <c r="GU88" s="3">
        <f t="shared" si="77"/>
        <v>0</v>
      </c>
      <c r="GV88" s="3">
        <f t="shared" si="77"/>
        <v>0</v>
      </c>
      <c r="GW88" s="3">
        <f t="shared" si="77"/>
        <v>0</v>
      </c>
      <c r="GX88" s="3">
        <f t="shared" si="77"/>
        <v>0</v>
      </c>
    </row>
    <row r="90" spans="1:245" x14ac:dyDescent="0.4">
      <c r="A90">
        <v>17</v>
      </c>
      <c r="B90">
        <v>1</v>
      </c>
      <c r="C90">
        <f>ROW(SmtRes!A140)</f>
        <v>140</v>
      </c>
      <c r="D90">
        <f>ROW(EtalonRes!A142)</f>
        <v>142</v>
      </c>
      <c r="E90" t="s">
        <v>201</v>
      </c>
      <c r="F90" t="s">
        <v>202</v>
      </c>
      <c r="G90" t="s">
        <v>203</v>
      </c>
      <c r="H90" t="s">
        <v>204</v>
      </c>
      <c r="I90">
        <f>ROUND(2.5*260.18/1000,9)</f>
        <v>0.65044999999999997</v>
      </c>
      <c r="J90">
        <v>0</v>
      </c>
      <c r="O90">
        <f t="shared" ref="O90:O98" si="78">ROUND(CP90,2)</f>
        <v>21646.22</v>
      </c>
      <c r="P90">
        <f t="shared" ref="P90:P98" si="79">ROUND(CQ90*I90,2)</f>
        <v>2486.46</v>
      </c>
      <c r="Q90">
        <f t="shared" ref="Q90:Q98" si="80">ROUND(CR90*I90,2)</f>
        <v>3219.51</v>
      </c>
      <c r="R90">
        <f t="shared" ref="R90:R98" si="81">ROUND(CS90*I90,2)</f>
        <v>233.47</v>
      </c>
      <c r="S90">
        <f t="shared" ref="S90:S98" si="82">ROUND(CT90*I90,2)</f>
        <v>15940.25</v>
      </c>
      <c r="T90">
        <f t="shared" ref="T90:T98" si="83">ROUND(CU90*I90,2)</f>
        <v>0</v>
      </c>
      <c r="U90">
        <f t="shared" ref="U90:U98" si="84">CV90*I90</f>
        <v>56.520202299999994</v>
      </c>
      <c r="V90">
        <f t="shared" ref="V90:V98" si="85">CW90*I90</f>
        <v>0.544751875</v>
      </c>
      <c r="W90">
        <f t="shared" ref="W90:W98" si="86">ROUND(CX90*I90,2)</f>
        <v>0</v>
      </c>
      <c r="X90">
        <f t="shared" ref="X90:X98" si="87">ROUND(CY90,2)</f>
        <v>13100.71</v>
      </c>
      <c r="Y90">
        <f t="shared" ref="Y90:Y98" si="88">ROUND(CZ90,2)</f>
        <v>11645.08</v>
      </c>
      <c r="AA90">
        <v>68187018</v>
      </c>
      <c r="AB90">
        <f t="shared" ref="AB90:AB98" si="89">ROUND((AC90+AD90+AF90),6)</f>
        <v>1930.6514999999999</v>
      </c>
      <c r="AC90">
        <f t="shared" ref="AC90:AC98" si="90">ROUND((ES90),6)</f>
        <v>447.62</v>
      </c>
      <c r="AD90">
        <f>ROUND(((((ET90*1.25))-((EU90*1.25)))+AE90),6)</f>
        <v>621.03750000000002</v>
      </c>
      <c r="AE90">
        <f>ROUND(((EU90*1.25)),6)</f>
        <v>12.625</v>
      </c>
      <c r="AF90">
        <f>ROUND(((EV90*1.15)),6)</f>
        <v>861.99400000000003</v>
      </c>
      <c r="AG90">
        <f t="shared" ref="AG90:AG98" si="91">ROUND((AP90),6)</f>
        <v>0</v>
      </c>
      <c r="AH90">
        <f>((EW90*1.15))</f>
        <v>86.893999999999991</v>
      </c>
      <c r="AI90">
        <f>((EX90*1.25))</f>
        <v>0.83750000000000002</v>
      </c>
      <c r="AJ90">
        <f t="shared" ref="AJ90:AJ98" si="92">(AS90)</f>
        <v>0</v>
      </c>
      <c r="AK90">
        <v>1694.01</v>
      </c>
      <c r="AL90">
        <v>447.62</v>
      </c>
      <c r="AM90">
        <v>496.83</v>
      </c>
      <c r="AN90">
        <v>10.1</v>
      </c>
      <c r="AO90">
        <v>749.56</v>
      </c>
      <c r="AP90">
        <v>0</v>
      </c>
      <c r="AQ90">
        <v>75.56</v>
      </c>
      <c r="AR90">
        <v>0.67</v>
      </c>
      <c r="AS90">
        <v>0</v>
      </c>
      <c r="AT90">
        <v>81</v>
      </c>
      <c r="AU90">
        <v>72</v>
      </c>
      <c r="AV90">
        <v>1</v>
      </c>
      <c r="AW90">
        <v>1</v>
      </c>
      <c r="AZ90">
        <v>1</v>
      </c>
      <c r="BA90">
        <v>28.43</v>
      </c>
      <c r="BB90">
        <v>7.97</v>
      </c>
      <c r="BC90">
        <v>8.5399999999999991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205</v>
      </c>
      <c r="BM90">
        <v>9001</v>
      </c>
      <c r="BN90">
        <v>0</v>
      </c>
      <c r="BO90" t="s">
        <v>202</v>
      </c>
      <c r="BP90">
        <v>1</v>
      </c>
      <c r="BQ90">
        <v>2</v>
      </c>
      <c r="BR90">
        <v>0</v>
      </c>
      <c r="BS90">
        <v>28.43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90</v>
      </c>
      <c r="CA90">
        <v>85</v>
      </c>
      <c r="CE90">
        <v>0</v>
      </c>
      <c r="CF90">
        <v>0</v>
      </c>
      <c r="CG90">
        <v>0</v>
      </c>
      <c r="CM90">
        <v>0</v>
      </c>
      <c r="CN90" t="s">
        <v>1223</v>
      </c>
      <c r="CO90">
        <v>0</v>
      </c>
      <c r="CP90">
        <f t="shared" ref="CP90:CP98" si="93">(P90+Q90+S90)</f>
        <v>21646.22</v>
      </c>
      <c r="CQ90">
        <f t="shared" ref="CQ90:CQ98" si="94">AC90*BC90</f>
        <v>3822.6747999999998</v>
      </c>
      <c r="CR90">
        <f t="shared" ref="CR90:CR98" si="95">AD90*BB90</f>
        <v>4949.6688750000003</v>
      </c>
      <c r="CS90">
        <f t="shared" ref="CS90:CS98" si="96">AE90*BS90</f>
        <v>358.92874999999998</v>
      </c>
      <c r="CT90">
        <f t="shared" ref="CT90:CT98" si="97">AF90*BA90</f>
        <v>24506.489420000002</v>
      </c>
      <c r="CU90">
        <f t="shared" ref="CU90:CU98" si="98">AG90</f>
        <v>0</v>
      </c>
      <c r="CV90">
        <f t="shared" ref="CV90:CV98" si="99">AH90</f>
        <v>86.893999999999991</v>
      </c>
      <c r="CW90">
        <f t="shared" ref="CW90:CW98" si="100">AI90</f>
        <v>0.83750000000000002</v>
      </c>
      <c r="CX90">
        <f t="shared" ref="CX90:CX98" si="101">AJ90</f>
        <v>0</v>
      </c>
      <c r="CY90">
        <f t="shared" ref="CY90:CY98" si="102">(((S90+R90)*AT90)/100)</f>
        <v>13100.713199999998</v>
      </c>
      <c r="CZ90">
        <f t="shared" ref="CZ90:CZ98" si="103">(((S90+R90)*AU90)/100)</f>
        <v>11645.078399999999</v>
      </c>
      <c r="DC90" t="s">
        <v>3</v>
      </c>
      <c r="DD90" t="s">
        <v>3</v>
      </c>
      <c r="DE90" t="s">
        <v>20</v>
      </c>
      <c r="DF90" t="s">
        <v>20</v>
      </c>
      <c r="DG90" t="s">
        <v>21</v>
      </c>
      <c r="DH90" t="s">
        <v>3</v>
      </c>
      <c r="DI90" t="s">
        <v>21</v>
      </c>
      <c r="DJ90" t="s">
        <v>20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204</v>
      </c>
      <c r="DW90" t="s">
        <v>204</v>
      </c>
      <c r="DX90">
        <v>1</v>
      </c>
      <c r="EE90">
        <v>63940277</v>
      </c>
      <c r="EF90">
        <v>2</v>
      </c>
      <c r="EG90" t="s">
        <v>22</v>
      </c>
      <c r="EH90">
        <v>0</v>
      </c>
      <c r="EI90" t="s">
        <v>3</v>
      </c>
      <c r="EJ90">
        <v>1</v>
      </c>
      <c r="EK90">
        <v>9001</v>
      </c>
      <c r="EL90" t="s">
        <v>56</v>
      </c>
      <c r="EM90" t="s">
        <v>57</v>
      </c>
      <c r="EO90" t="s">
        <v>25</v>
      </c>
      <c r="EQ90">
        <v>0</v>
      </c>
      <c r="ER90">
        <v>1694.01</v>
      </c>
      <c r="ES90">
        <v>447.62</v>
      </c>
      <c r="ET90">
        <v>496.83</v>
      </c>
      <c r="EU90">
        <v>10.1</v>
      </c>
      <c r="EV90">
        <v>749.56</v>
      </c>
      <c r="EW90">
        <v>75.56</v>
      </c>
      <c r="EX90">
        <v>0.67</v>
      </c>
      <c r="EY90">
        <v>0</v>
      </c>
      <c r="FQ90">
        <v>0</v>
      </c>
      <c r="FR90">
        <f t="shared" ref="FR90:FR98" si="104">ROUND(IF(AND(BH90=3,BI90=3),P90,0),2)</f>
        <v>0</v>
      </c>
      <c r="FS90">
        <v>0</v>
      </c>
      <c r="FT90" t="s">
        <v>26</v>
      </c>
      <c r="FU90" t="s">
        <v>27</v>
      </c>
      <c r="FX90">
        <v>81</v>
      </c>
      <c r="FY90">
        <v>72.25</v>
      </c>
      <c r="GA90" t="s">
        <v>3</v>
      </c>
      <c r="GD90">
        <v>1</v>
      </c>
      <c r="GF90">
        <v>133282275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ref="GL90:GL98" si="105">ROUND(IF(AND(BH90=3,BI90=3,FS90&lt;&gt;0),P90,0),2)</f>
        <v>0</v>
      </c>
      <c r="GM90">
        <f t="shared" ref="GM90:GM98" si="106">ROUND(O90+X90+Y90,2)+GX90</f>
        <v>46392.01</v>
      </c>
      <c r="GN90">
        <f t="shared" ref="GN90:GN98" si="107">IF(OR(BI90=0,BI90=1),ROUND(O90+X90+Y90,2),0)</f>
        <v>46392.01</v>
      </c>
      <c r="GO90">
        <f t="shared" ref="GO90:GO98" si="108">IF(BI90=2,ROUND(O90+X90+Y90,2),0)</f>
        <v>0</v>
      </c>
      <c r="GP90">
        <f t="shared" ref="GP90:GP98" si="109">IF(BI90=4,ROUND(O90+X90+Y90,2)+GX90,0)</f>
        <v>0</v>
      </c>
      <c r="GR90">
        <v>0</v>
      </c>
      <c r="GS90">
        <v>3</v>
      </c>
      <c r="GT90">
        <v>0</v>
      </c>
      <c r="GU90" t="s">
        <v>3</v>
      </c>
      <c r="GV90">
        <f t="shared" ref="GV90:GV98" si="110">ROUND((GT90),6)</f>
        <v>0</v>
      </c>
      <c r="GW90">
        <v>1</v>
      </c>
      <c r="GX90">
        <f t="shared" ref="GX90:GX98" si="111">ROUND(HC90*I90,2)</f>
        <v>0</v>
      </c>
      <c r="HA90">
        <v>0</v>
      </c>
      <c r="HB90">
        <v>0</v>
      </c>
      <c r="HC90">
        <f t="shared" ref="HC90:HC98" si="112">GV90*GW90</f>
        <v>0</v>
      </c>
      <c r="IK90">
        <v>0</v>
      </c>
    </row>
    <row r="91" spans="1:245" x14ac:dyDescent="0.4">
      <c r="A91">
        <v>18</v>
      </c>
      <c r="B91">
        <v>1</v>
      </c>
      <c r="C91">
        <v>138</v>
      </c>
      <c r="E91" t="s">
        <v>206</v>
      </c>
      <c r="F91" t="s">
        <v>207</v>
      </c>
      <c r="G91" t="s">
        <v>208</v>
      </c>
      <c r="H91" t="s">
        <v>133</v>
      </c>
      <c r="I91">
        <f>I90*J91</f>
        <v>0.65044999999999997</v>
      </c>
      <c r="J91">
        <v>1</v>
      </c>
      <c r="O91">
        <f t="shared" si="78"/>
        <v>43359.23</v>
      </c>
      <c r="P91">
        <f t="shared" si="79"/>
        <v>43359.23</v>
      </c>
      <c r="Q91">
        <f t="shared" si="80"/>
        <v>0</v>
      </c>
      <c r="R91">
        <f t="shared" si="81"/>
        <v>0</v>
      </c>
      <c r="S91">
        <f t="shared" si="82"/>
        <v>0</v>
      </c>
      <c r="T91">
        <f t="shared" si="83"/>
        <v>0</v>
      </c>
      <c r="U91">
        <f t="shared" si="84"/>
        <v>0</v>
      </c>
      <c r="V91">
        <f t="shared" si="85"/>
        <v>0</v>
      </c>
      <c r="W91">
        <f t="shared" si="86"/>
        <v>22.23</v>
      </c>
      <c r="X91">
        <f t="shared" si="87"/>
        <v>0</v>
      </c>
      <c r="Y91">
        <f t="shared" si="88"/>
        <v>0</v>
      </c>
      <c r="AA91">
        <v>68187018</v>
      </c>
      <c r="AB91">
        <f t="shared" si="89"/>
        <v>6747</v>
      </c>
      <c r="AC91">
        <f t="shared" si="90"/>
        <v>6747</v>
      </c>
      <c r="AD91">
        <f>ROUND((((ET91)-(EU91))+AE91),6)</f>
        <v>0</v>
      </c>
      <c r="AE91">
        <f>ROUND((EU91),6)</f>
        <v>0</v>
      </c>
      <c r="AF91">
        <f>ROUND((EV91),6)</f>
        <v>0</v>
      </c>
      <c r="AG91">
        <f t="shared" si="91"/>
        <v>0</v>
      </c>
      <c r="AH91">
        <f>(EW91)</f>
        <v>0</v>
      </c>
      <c r="AI91">
        <f>(EX91)</f>
        <v>0</v>
      </c>
      <c r="AJ91">
        <f t="shared" si="92"/>
        <v>34.17</v>
      </c>
      <c r="AK91">
        <v>6747</v>
      </c>
      <c r="AL91">
        <v>6747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34.17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9.8800000000000008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209</v>
      </c>
      <c r="BM91">
        <v>500001</v>
      </c>
      <c r="BN91">
        <v>0</v>
      </c>
      <c r="BO91" t="s">
        <v>207</v>
      </c>
      <c r="BP91">
        <v>1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93"/>
        <v>43359.23</v>
      </c>
      <c r="CQ91">
        <f t="shared" si="94"/>
        <v>66660.36</v>
      </c>
      <c r="CR91">
        <f t="shared" si="95"/>
        <v>0</v>
      </c>
      <c r="CS91">
        <f t="shared" si="96"/>
        <v>0</v>
      </c>
      <c r="CT91">
        <f t="shared" si="97"/>
        <v>0</v>
      </c>
      <c r="CU91">
        <f t="shared" si="98"/>
        <v>0</v>
      </c>
      <c r="CV91">
        <f t="shared" si="99"/>
        <v>0</v>
      </c>
      <c r="CW91">
        <f t="shared" si="100"/>
        <v>0</v>
      </c>
      <c r="CX91">
        <f t="shared" si="101"/>
        <v>34.17</v>
      </c>
      <c r="CY91">
        <f t="shared" si="102"/>
        <v>0</v>
      </c>
      <c r="CZ91">
        <f t="shared" si="103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133</v>
      </c>
      <c r="DW91" t="s">
        <v>133</v>
      </c>
      <c r="DX91">
        <v>1000</v>
      </c>
      <c r="EE91">
        <v>63940454</v>
      </c>
      <c r="EF91">
        <v>8</v>
      </c>
      <c r="EG91" t="s">
        <v>33</v>
      </c>
      <c r="EH91">
        <v>0</v>
      </c>
      <c r="EI91" t="s">
        <v>3</v>
      </c>
      <c r="EJ91">
        <v>1</v>
      </c>
      <c r="EK91">
        <v>500001</v>
      </c>
      <c r="EL91" t="s">
        <v>34</v>
      </c>
      <c r="EM91" t="s">
        <v>35</v>
      </c>
      <c r="EO91" t="s">
        <v>3</v>
      </c>
      <c r="EQ91">
        <v>0</v>
      </c>
      <c r="ER91">
        <v>6747</v>
      </c>
      <c r="ES91">
        <v>6747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04"/>
        <v>0</v>
      </c>
      <c r="FS91">
        <v>0</v>
      </c>
      <c r="FX91">
        <v>0</v>
      </c>
      <c r="FY91">
        <v>0</v>
      </c>
      <c r="GA91" t="s">
        <v>3</v>
      </c>
      <c r="GD91">
        <v>1</v>
      </c>
      <c r="GF91">
        <v>1199194378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105"/>
        <v>0</v>
      </c>
      <c r="GM91">
        <f t="shared" si="106"/>
        <v>43359.23</v>
      </c>
      <c r="GN91">
        <f t="shared" si="107"/>
        <v>43359.23</v>
      </c>
      <c r="GO91">
        <f t="shared" si="108"/>
        <v>0</v>
      </c>
      <c r="GP91">
        <f t="shared" si="109"/>
        <v>0</v>
      </c>
      <c r="GR91">
        <v>0</v>
      </c>
      <c r="GS91">
        <v>3</v>
      </c>
      <c r="GT91">
        <v>0</v>
      </c>
      <c r="GU91" t="s">
        <v>3</v>
      </c>
      <c r="GV91">
        <f t="shared" si="110"/>
        <v>0</v>
      </c>
      <c r="GW91">
        <v>1</v>
      </c>
      <c r="GX91">
        <f t="shared" si="111"/>
        <v>0</v>
      </c>
      <c r="HA91">
        <v>0</v>
      </c>
      <c r="HB91">
        <v>0</v>
      </c>
      <c r="HC91">
        <f t="shared" si="112"/>
        <v>0</v>
      </c>
      <c r="IK91">
        <v>0</v>
      </c>
    </row>
    <row r="92" spans="1:245" x14ac:dyDescent="0.4">
      <c r="A92">
        <v>17</v>
      </c>
      <c r="B92">
        <v>1</v>
      </c>
      <c r="C92">
        <f>ROW(SmtRes!A146)</f>
        <v>146</v>
      </c>
      <c r="D92">
        <f>ROW(EtalonRes!A148)</f>
        <v>148</v>
      </c>
      <c r="E92" t="s">
        <v>210</v>
      </c>
      <c r="F92" t="s">
        <v>211</v>
      </c>
      <c r="G92" t="s">
        <v>212</v>
      </c>
      <c r="H92" t="s">
        <v>142</v>
      </c>
      <c r="I92">
        <f>ROUND((260.18)/100,9)</f>
        <v>2.6017999999999999</v>
      </c>
      <c r="J92">
        <v>0</v>
      </c>
      <c r="O92">
        <f t="shared" si="78"/>
        <v>165476.01</v>
      </c>
      <c r="P92">
        <f t="shared" si="79"/>
        <v>69748.429999999993</v>
      </c>
      <c r="Q92">
        <f t="shared" si="80"/>
        <v>13800.21</v>
      </c>
      <c r="R92">
        <f t="shared" si="81"/>
        <v>948.65</v>
      </c>
      <c r="S92">
        <f t="shared" si="82"/>
        <v>81927.37</v>
      </c>
      <c r="T92">
        <f t="shared" si="83"/>
        <v>0</v>
      </c>
      <c r="U92">
        <f t="shared" si="84"/>
        <v>306.56749219999995</v>
      </c>
      <c r="V92">
        <f t="shared" si="85"/>
        <v>2.4717099999999999</v>
      </c>
      <c r="W92">
        <f t="shared" si="86"/>
        <v>0</v>
      </c>
      <c r="X92">
        <f t="shared" si="87"/>
        <v>78732.22</v>
      </c>
      <c r="Y92">
        <f t="shared" si="88"/>
        <v>38951.730000000003</v>
      </c>
      <c r="AA92">
        <v>68187018</v>
      </c>
      <c r="AB92">
        <f t="shared" si="89"/>
        <v>7000.2254999999996</v>
      </c>
      <c r="AC92">
        <f t="shared" si="90"/>
        <v>5350.85</v>
      </c>
      <c r="AD92">
        <f>ROUND(((((ET92*1.25))-((EU92*1.25)))+AE92),6)</f>
        <v>541.78750000000002</v>
      </c>
      <c r="AE92">
        <f>ROUND(((EU92*1.25)),6)</f>
        <v>12.824999999999999</v>
      </c>
      <c r="AF92">
        <f>ROUND(((EV92*1.15)),6)</f>
        <v>1107.588</v>
      </c>
      <c r="AG92">
        <f t="shared" si="91"/>
        <v>0</v>
      </c>
      <c r="AH92">
        <f>((EW92*1.15))</f>
        <v>117.82899999999998</v>
      </c>
      <c r="AI92">
        <f>((EX92*1.25))</f>
        <v>0.95</v>
      </c>
      <c r="AJ92">
        <f t="shared" si="92"/>
        <v>0</v>
      </c>
      <c r="AK92">
        <v>6747.4</v>
      </c>
      <c r="AL92">
        <v>5350.85</v>
      </c>
      <c r="AM92">
        <v>433.43</v>
      </c>
      <c r="AN92">
        <v>10.26</v>
      </c>
      <c r="AO92">
        <v>963.12</v>
      </c>
      <c r="AP92">
        <v>0</v>
      </c>
      <c r="AQ92">
        <v>102.46</v>
      </c>
      <c r="AR92">
        <v>0.76</v>
      </c>
      <c r="AS92">
        <v>0</v>
      </c>
      <c r="AT92">
        <v>95</v>
      </c>
      <c r="AU92">
        <v>47</v>
      </c>
      <c r="AV92">
        <v>1</v>
      </c>
      <c r="AW92">
        <v>1</v>
      </c>
      <c r="AZ92">
        <v>1</v>
      </c>
      <c r="BA92">
        <v>28.43</v>
      </c>
      <c r="BB92">
        <v>9.7899999999999991</v>
      </c>
      <c r="BC92">
        <v>5.01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1</v>
      </c>
      <c r="BJ92" t="s">
        <v>213</v>
      </c>
      <c r="BM92">
        <v>15001</v>
      </c>
      <c r="BN92">
        <v>0</v>
      </c>
      <c r="BO92" t="s">
        <v>211</v>
      </c>
      <c r="BP92">
        <v>1</v>
      </c>
      <c r="BQ92">
        <v>2</v>
      </c>
      <c r="BR92">
        <v>0</v>
      </c>
      <c r="BS92">
        <v>28.43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105</v>
      </c>
      <c r="CA92">
        <v>55</v>
      </c>
      <c r="CE92">
        <v>0</v>
      </c>
      <c r="CF92">
        <v>0</v>
      </c>
      <c r="CG92">
        <v>0</v>
      </c>
      <c r="CM92">
        <v>0</v>
      </c>
      <c r="CN92" t="s">
        <v>1223</v>
      </c>
      <c r="CO92">
        <v>0</v>
      </c>
      <c r="CP92">
        <f t="shared" si="93"/>
        <v>165476.00999999998</v>
      </c>
      <c r="CQ92">
        <f t="shared" si="94"/>
        <v>26807.7585</v>
      </c>
      <c r="CR92">
        <f t="shared" si="95"/>
        <v>5304.0996249999998</v>
      </c>
      <c r="CS92">
        <f t="shared" si="96"/>
        <v>364.61474999999996</v>
      </c>
      <c r="CT92">
        <f t="shared" si="97"/>
        <v>31488.726839999999</v>
      </c>
      <c r="CU92">
        <f t="shared" si="98"/>
        <v>0</v>
      </c>
      <c r="CV92">
        <f t="shared" si="99"/>
        <v>117.82899999999998</v>
      </c>
      <c r="CW92">
        <f t="shared" si="100"/>
        <v>0.95</v>
      </c>
      <c r="CX92">
        <f t="shared" si="101"/>
        <v>0</v>
      </c>
      <c r="CY92">
        <f t="shared" si="102"/>
        <v>78732.218999999997</v>
      </c>
      <c r="CZ92">
        <f t="shared" si="103"/>
        <v>38951.729399999997</v>
      </c>
      <c r="DC92" t="s">
        <v>3</v>
      </c>
      <c r="DD92" t="s">
        <v>3</v>
      </c>
      <c r="DE92" t="s">
        <v>20</v>
      </c>
      <c r="DF92" t="s">
        <v>20</v>
      </c>
      <c r="DG92" t="s">
        <v>21</v>
      </c>
      <c r="DH92" t="s">
        <v>3</v>
      </c>
      <c r="DI92" t="s">
        <v>21</v>
      </c>
      <c r="DJ92" t="s">
        <v>20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142</v>
      </c>
      <c r="DW92" t="s">
        <v>142</v>
      </c>
      <c r="DX92">
        <v>1</v>
      </c>
      <c r="EE92">
        <v>63940301</v>
      </c>
      <c r="EF92">
        <v>2</v>
      </c>
      <c r="EG92" t="s">
        <v>22</v>
      </c>
      <c r="EH92">
        <v>0</v>
      </c>
      <c r="EI92" t="s">
        <v>3</v>
      </c>
      <c r="EJ92">
        <v>1</v>
      </c>
      <c r="EK92">
        <v>15001</v>
      </c>
      <c r="EL92" t="s">
        <v>110</v>
      </c>
      <c r="EM92" t="s">
        <v>111</v>
      </c>
      <c r="EO92" t="s">
        <v>25</v>
      </c>
      <c r="EQ92">
        <v>0</v>
      </c>
      <c r="ER92">
        <v>6747.4</v>
      </c>
      <c r="ES92">
        <v>5350.85</v>
      </c>
      <c r="ET92">
        <v>433.43</v>
      </c>
      <c r="EU92">
        <v>10.26</v>
      </c>
      <c r="EV92">
        <v>963.12</v>
      </c>
      <c r="EW92">
        <v>102.46</v>
      </c>
      <c r="EX92">
        <v>0.76</v>
      </c>
      <c r="EY92">
        <v>0</v>
      </c>
      <c r="FQ92">
        <v>0</v>
      </c>
      <c r="FR92">
        <f t="shared" si="104"/>
        <v>0</v>
      </c>
      <c r="FS92">
        <v>0</v>
      </c>
      <c r="FT92" t="s">
        <v>26</v>
      </c>
      <c r="FU92" t="s">
        <v>27</v>
      </c>
      <c r="FX92">
        <v>94.5</v>
      </c>
      <c r="FY92">
        <v>46.75</v>
      </c>
      <c r="GA92" t="s">
        <v>3</v>
      </c>
      <c r="GD92">
        <v>1</v>
      </c>
      <c r="GF92">
        <v>-1153906230</v>
      </c>
      <c r="GG92">
        <v>2</v>
      </c>
      <c r="GH92">
        <v>1</v>
      </c>
      <c r="GI92">
        <v>2</v>
      </c>
      <c r="GJ92">
        <v>0</v>
      </c>
      <c r="GK92">
        <v>0</v>
      </c>
      <c r="GL92">
        <f t="shared" si="105"/>
        <v>0</v>
      </c>
      <c r="GM92">
        <f t="shared" si="106"/>
        <v>283159.96000000002</v>
      </c>
      <c r="GN92">
        <f t="shared" si="107"/>
        <v>283159.96000000002</v>
      </c>
      <c r="GO92">
        <f t="shared" si="108"/>
        <v>0</v>
      </c>
      <c r="GP92">
        <f t="shared" si="109"/>
        <v>0</v>
      </c>
      <c r="GR92">
        <v>0</v>
      </c>
      <c r="GS92">
        <v>3</v>
      </c>
      <c r="GT92">
        <v>0</v>
      </c>
      <c r="GU92" t="s">
        <v>3</v>
      </c>
      <c r="GV92">
        <f t="shared" si="110"/>
        <v>0</v>
      </c>
      <c r="GW92">
        <v>1</v>
      </c>
      <c r="GX92">
        <f t="shared" si="111"/>
        <v>0</v>
      </c>
      <c r="HA92">
        <v>0</v>
      </c>
      <c r="HB92">
        <v>0</v>
      </c>
      <c r="HC92">
        <f t="shared" si="112"/>
        <v>0</v>
      </c>
      <c r="IK92">
        <v>0</v>
      </c>
    </row>
    <row r="93" spans="1:245" x14ac:dyDescent="0.4">
      <c r="A93">
        <v>17</v>
      </c>
      <c r="B93">
        <v>1</v>
      </c>
      <c r="C93">
        <f>ROW(SmtRes!A153)</f>
        <v>153</v>
      </c>
      <c r="D93">
        <f>ROW(EtalonRes!A154)</f>
        <v>154</v>
      </c>
      <c r="E93" t="s">
        <v>214</v>
      </c>
      <c r="F93" t="s">
        <v>211</v>
      </c>
      <c r="G93" t="s">
        <v>215</v>
      </c>
      <c r="H93" t="s">
        <v>142</v>
      </c>
      <c r="I93">
        <f>ROUND((385.06)/100,9)</f>
        <v>3.8506</v>
      </c>
      <c r="J93">
        <v>0</v>
      </c>
      <c r="O93">
        <f t="shared" si="78"/>
        <v>244900.41</v>
      </c>
      <c r="P93">
        <f t="shared" si="79"/>
        <v>103225.95</v>
      </c>
      <c r="Q93">
        <f t="shared" si="80"/>
        <v>20423.97</v>
      </c>
      <c r="R93">
        <f t="shared" si="81"/>
        <v>1403.99</v>
      </c>
      <c r="S93">
        <f t="shared" si="82"/>
        <v>121250.49</v>
      </c>
      <c r="T93">
        <f t="shared" si="83"/>
        <v>0</v>
      </c>
      <c r="U93">
        <f t="shared" si="84"/>
        <v>453.71234739999994</v>
      </c>
      <c r="V93">
        <f t="shared" si="85"/>
        <v>3.6580699999999999</v>
      </c>
      <c r="W93">
        <f t="shared" si="86"/>
        <v>0</v>
      </c>
      <c r="X93">
        <f t="shared" si="87"/>
        <v>116521.76</v>
      </c>
      <c r="Y93">
        <f t="shared" si="88"/>
        <v>57647.61</v>
      </c>
      <c r="AA93">
        <v>68187018</v>
      </c>
      <c r="AB93">
        <f t="shared" si="89"/>
        <v>7000.2254999999996</v>
      </c>
      <c r="AC93">
        <f t="shared" si="90"/>
        <v>5350.85</v>
      </c>
      <c r="AD93">
        <f>ROUND(((((ET93*1.25))-((EU93*1.25)))+AE93),6)</f>
        <v>541.78750000000002</v>
      </c>
      <c r="AE93">
        <f>ROUND(((EU93*1.25)),6)</f>
        <v>12.824999999999999</v>
      </c>
      <c r="AF93">
        <f>ROUND(((EV93*1.15)),6)</f>
        <v>1107.588</v>
      </c>
      <c r="AG93">
        <f t="shared" si="91"/>
        <v>0</v>
      </c>
      <c r="AH93">
        <f>((EW93*1.15))</f>
        <v>117.82899999999998</v>
      </c>
      <c r="AI93">
        <f>((EX93*1.25))</f>
        <v>0.95</v>
      </c>
      <c r="AJ93">
        <f t="shared" si="92"/>
        <v>0</v>
      </c>
      <c r="AK93">
        <v>6747.4</v>
      </c>
      <c r="AL93">
        <v>5350.85</v>
      </c>
      <c r="AM93">
        <v>433.43</v>
      </c>
      <c r="AN93">
        <v>10.26</v>
      </c>
      <c r="AO93">
        <v>963.12</v>
      </c>
      <c r="AP93">
        <v>0</v>
      </c>
      <c r="AQ93">
        <v>102.46</v>
      </c>
      <c r="AR93">
        <v>0.76</v>
      </c>
      <c r="AS93">
        <v>0</v>
      </c>
      <c r="AT93">
        <v>95</v>
      </c>
      <c r="AU93">
        <v>47</v>
      </c>
      <c r="AV93">
        <v>1</v>
      </c>
      <c r="AW93">
        <v>1</v>
      </c>
      <c r="AZ93">
        <v>1</v>
      </c>
      <c r="BA93">
        <v>28.43</v>
      </c>
      <c r="BB93">
        <v>9.7899999999999991</v>
      </c>
      <c r="BC93">
        <v>5.01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1</v>
      </c>
      <c r="BJ93" t="s">
        <v>213</v>
      </c>
      <c r="BM93">
        <v>15001</v>
      </c>
      <c r="BN93">
        <v>0</v>
      </c>
      <c r="BO93" t="s">
        <v>211</v>
      </c>
      <c r="BP93">
        <v>1</v>
      </c>
      <c r="BQ93">
        <v>2</v>
      </c>
      <c r="BR93">
        <v>0</v>
      </c>
      <c r="BS93">
        <v>28.43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105</v>
      </c>
      <c r="CA93">
        <v>55</v>
      </c>
      <c r="CE93">
        <v>0</v>
      </c>
      <c r="CF93">
        <v>0</v>
      </c>
      <c r="CG93">
        <v>0</v>
      </c>
      <c r="CM93">
        <v>0</v>
      </c>
      <c r="CN93" t="s">
        <v>1223</v>
      </c>
      <c r="CO93">
        <v>0</v>
      </c>
      <c r="CP93">
        <f t="shared" si="93"/>
        <v>244900.41</v>
      </c>
      <c r="CQ93">
        <f t="shared" si="94"/>
        <v>26807.7585</v>
      </c>
      <c r="CR93">
        <f t="shared" si="95"/>
        <v>5304.0996249999998</v>
      </c>
      <c r="CS93">
        <f t="shared" si="96"/>
        <v>364.61474999999996</v>
      </c>
      <c r="CT93">
        <f t="shared" si="97"/>
        <v>31488.726839999999</v>
      </c>
      <c r="CU93">
        <f t="shared" si="98"/>
        <v>0</v>
      </c>
      <c r="CV93">
        <f t="shared" si="99"/>
        <v>117.82899999999998</v>
      </c>
      <c r="CW93">
        <f t="shared" si="100"/>
        <v>0.95</v>
      </c>
      <c r="CX93">
        <f t="shared" si="101"/>
        <v>0</v>
      </c>
      <c r="CY93">
        <f t="shared" si="102"/>
        <v>116521.75600000001</v>
      </c>
      <c r="CZ93">
        <f t="shared" si="103"/>
        <v>57647.605600000003</v>
      </c>
      <c r="DC93" t="s">
        <v>3</v>
      </c>
      <c r="DD93" t="s">
        <v>3</v>
      </c>
      <c r="DE93" t="s">
        <v>20</v>
      </c>
      <c r="DF93" t="s">
        <v>20</v>
      </c>
      <c r="DG93" t="s">
        <v>21</v>
      </c>
      <c r="DH93" t="s">
        <v>3</v>
      </c>
      <c r="DI93" t="s">
        <v>21</v>
      </c>
      <c r="DJ93" t="s">
        <v>20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142</v>
      </c>
      <c r="DW93" t="s">
        <v>142</v>
      </c>
      <c r="DX93">
        <v>1</v>
      </c>
      <c r="EE93">
        <v>63940301</v>
      </c>
      <c r="EF93">
        <v>2</v>
      </c>
      <c r="EG93" t="s">
        <v>22</v>
      </c>
      <c r="EH93">
        <v>0</v>
      </c>
      <c r="EI93" t="s">
        <v>3</v>
      </c>
      <c r="EJ93">
        <v>1</v>
      </c>
      <c r="EK93">
        <v>15001</v>
      </c>
      <c r="EL93" t="s">
        <v>110</v>
      </c>
      <c r="EM93" t="s">
        <v>111</v>
      </c>
      <c r="EO93" t="s">
        <v>25</v>
      </c>
      <c r="EQ93">
        <v>0</v>
      </c>
      <c r="ER93">
        <v>6747.4</v>
      </c>
      <c r="ES93">
        <v>5350.85</v>
      </c>
      <c r="ET93">
        <v>433.43</v>
      </c>
      <c r="EU93">
        <v>10.26</v>
      </c>
      <c r="EV93">
        <v>963.12</v>
      </c>
      <c r="EW93">
        <v>102.46</v>
      </c>
      <c r="EX93">
        <v>0.76</v>
      </c>
      <c r="EY93">
        <v>0</v>
      </c>
      <c r="FQ93">
        <v>0</v>
      </c>
      <c r="FR93">
        <f t="shared" si="104"/>
        <v>0</v>
      </c>
      <c r="FS93">
        <v>0</v>
      </c>
      <c r="FT93" t="s">
        <v>26</v>
      </c>
      <c r="FU93" t="s">
        <v>27</v>
      </c>
      <c r="FX93">
        <v>94.5</v>
      </c>
      <c r="FY93">
        <v>46.75</v>
      </c>
      <c r="GA93" t="s">
        <v>3</v>
      </c>
      <c r="GD93">
        <v>1</v>
      </c>
      <c r="GF93">
        <v>1641221945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105"/>
        <v>0</v>
      </c>
      <c r="GM93">
        <f t="shared" si="106"/>
        <v>419069.78</v>
      </c>
      <c r="GN93">
        <f t="shared" si="107"/>
        <v>419069.78</v>
      </c>
      <c r="GO93">
        <f t="shared" si="108"/>
        <v>0</v>
      </c>
      <c r="GP93">
        <f t="shared" si="109"/>
        <v>0</v>
      </c>
      <c r="GR93">
        <v>0</v>
      </c>
      <c r="GS93">
        <v>3</v>
      </c>
      <c r="GT93">
        <v>0</v>
      </c>
      <c r="GU93" t="s">
        <v>3</v>
      </c>
      <c r="GV93">
        <f t="shared" si="110"/>
        <v>0</v>
      </c>
      <c r="GW93">
        <v>1</v>
      </c>
      <c r="GX93">
        <f t="shared" si="111"/>
        <v>0</v>
      </c>
      <c r="HA93">
        <v>0</v>
      </c>
      <c r="HB93">
        <v>0</v>
      </c>
      <c r="HC93">
        <f t="shared" si="112"/>
        <v>0</v>
      </c>
      <c r="IK93">
        <v>0</v>
      </c>
    </row>
    <row r="94" spans="1:245" x14ac:dyDescent="0.4">
      <c r="A94">
        <v>18</v>
      </c>
      <c r="B94">
        <v>1</v>
      </c>
      <c r="C94">
        <v>152</v>
      </c>
      <c r="E94" t="s">
        <v>216</v>
      </c>
      <c r="F94" t="s">
        <v>217</v>
      </c>
      <c r="G94" t="s">
        <v>218</v>
      </c>
      <c r="H94" t="s">
        <v>31</v>
      </c>
      <c r="I94">
        <f>I93*J94</f>
        <v>-396.61180000000002</v>
      </c>
      <c r="J94">
        <v>-103</v>
      </c>
      <c r="O94">
        <f t="shared" si="78"/>
        <v>-103225.95</v>
      </c>
      <c r="P94">
        <f t="shared" si="79"/>
        <v>-103225.95</v>
      </c>
      <c r="Q94">
        <f t="shared" si="80"/>
        <v>0</v>
      </c>
      <c r="R94">
        <f t="shared" si="81"/>
        <v>0</v>
      </c>
      <c r="S94">
        <f t="shared" si="82"/>
        <v>0</v>
      </c>
      <c r="T94">
        <f t="shared" si="83"/>
        <v>0</v>
      </c>
      <c r="U94">
        <f t="shared" si="84"/>
        <v>0</v>
      </c>
      <c r="V94">
        <f t="shared" si="85"/>
        <v>0</v>
      </c>
      <c r="W94">
        <f t="shared" si="86"/>
        <v>0</v>
      </c>
      <c r="X94">
        <f t="shared" si="87"/>
        <v>0</v>
      </c>
      <c r="Y94">
        <f t="shared" si="88"/>
        <v>0</v>
      </c>
      <c r="AA94">
        <v>68187018</v>
      </c>
      <c r="AB94">
        <f t="shared" si="89"/>
        <v>51.95</v>
      </c>
      <c r="AC94">
        <f t="shared" si="90"/>
        <v>51.95</v>
      </c>
      <c r="AD94">
        <f>ROUND((((ET94)-(EU94))+AE94),6)</f>
        <v>0</v>
      </c>
      <c r="AE94">
        <f>ROUND((EU94),6)</f>
        <v>0</v>
      </c>
      <c r="AF94">
        <f>ROUND((EV94),6)</f>
        <v>0</v>
      </c>
      <c r="AG94">
        <f t="shared" si="91"/>
        <v>0</v>
      </c>
      <c r="AH94">
        <f>(EW94)</f>
        <v>0</v>
      </c>
      <c r="AI94">
        <f>(EX94)</f>
        <v>0</v>
      </c>
      <c r="AJ94">
        <f t="shared" si="92"/>
        <v>0</v>
      </c>
      <c r="AK94">
        <v>51.95</v>
      </c>
      <c r="AL94">
        <v>51.95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5.01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219</v>
      </c>
      <c r="BM94">
        <v>500001</v>
      </c>
      <c r="BN94">
        <v>0</v>
      </c>
      <c r="BO94" t="s">
        <v>217</v>
      </c>
      <c r="BP94">
        <v>1</v>
      </c>
      <c r="BQ94">
        <v>8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0</v>
      </c>
      <c r="CA94">
        <v>0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93"/>
        <v>-103225.95</v>
      </c>
      <c r="CQ94">
        <f t="shared" si="94"/>
        <v>260.26949999999999</v>
      </c>
      <c r="CR94">
        <f t="shared" si="95"/>
        <v>0</v>
      </c>
      <c r="CS94">
        <f t="shared" si="96"/>
        <v>0</v>
      </c>
      <c r="CT94">
        <f t="shared" si="97"/>
        <v>0</v>
      </c>
      <c r="CU94">
        <f t="shared" si="98"/>
        <v>0</v>
      </c>
      <c r="CV94">
        <f t="shared" si="99"/>
        <v>0</v>
      </c>
      <c r="CW94">
        <f t="shared" si="100"/>
        <v>0</v>
      </c>
      <c r="CX94">
        <f t="shared" si="101"/>
        <v>0</v>
      </c>
      <c r="CY94">
        <f t="shared" si="102"/>
        <v>0</v>
      </c>
      <c r="CZ94">
        <f t="shared" si="103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31</v>
      </c>
      <c r="DW94" t="s">
        <v>31</v>
      </c>
      <c r="DX94">
        <v>1</v>
      </c>
      <c r="EE94">
        <v>63940454</v>
      </c>
      <c r="EF94">
        <v>8</v>
      </c>
      <c r="EG94" t="s">
        <v>33</v>
      </c>
      <c r="EH94">
        <v>0</v>
      </c>
      <c r="EI94" t="s">
        <v>3</v>
      </c>
      <c r="EJ94">
        <v>1</v>
      </c>
      <c r="EK94">
        <v>500001</v>
      </c>
      <c r="EL94" t="s">
        <v>34</v>
      </c>
      <c r="EM94" t="s">
        <v>35</v>
      </c>
      <c r="EO94" t="s">
        <v>3</v>
      </c>
      <c r="EQ94">
        <v>0</v>
      </c>
      <c r="ER94">
        <v>51.95</v>
      </c>
      <c r="ES94">
        <v>51.95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104"/>
        <v>0</v>
      </c>
      <c r="FS94">
        <v>0</v>
      </c>
      <c r="FX94">
        <v>0</v>
      </c>
      <c r="FY94">
        <v>0</v>
      </c>
      <c r="GA94" t="s">
        <v>3</v>
      </c>
      <c r="GD94">
        <v>1</v>
      </c>
      <c r="GF94">
        <v>1863815349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105"/>
        <v>0</v>
      </c>
      <c r="GM94">
        <f t="shared" si="106"/>
        <v>-103225.95</v>
      </c>
      <c r="GN94">
        <f t="shared" si="107"/>
        <v>-103225.95</v>
      </c>
      <c r="GO94">
        <f t="shared" si="108"/>
        <v>0</v>
      </c>
      <c r="GP94">
        <f t="shared" si="109"/>
        <v>0</v>
      </c>
      <c r="GR94">
        <v>0</v>
      </c>
      <c r="GS94">
        <v>3</v>
      </c>
      <c r="GT94">
        <v>0</v>
      </c>
      <c r="GU94" t="s">
        <v>3</v>
      </c>
      <c r="GV94">
        <f t="shared" si="110"/>
        <v>0</v>
      </c>
      <c r="GW94">
        <v>1</v>
      </c>
      <c r="GX94">
        <f t="shared" si="111"/>
        <v>0</v>
      </c>
      <c r="HA94">
        <v>0</v>
      </c>
      <c r="HB94">
        <v>0</v>
      </c>
      <c r="HC94">
        <f t="shared" si="112"/>
        <v>0</v>
      </c>
      <c r="IK94">
        <v>0</v>
      </c>
    </row>
    <row r="95" spans="1:245" x14ac:dyDescent="0.4">
      <c r="A95">
        <v>18</v>
      </c>
      <c r="B95">
        <v>1</v>
      </c>
      <c r="C95">
        <v>153</v>
      </c>
      <c r="E95" t="s">
        <v>220</v>
      </c>
      <c r="F95" t="s">
        <v>221</v>
      </c>
      <c r="G95" t="s">
        <v>222</v>
      </c>
      <c r="H95" t="s">
        <v>31</v>
      </c>
      <c r="I95">
        <f>I93*J95</f>
        <v>396.61180000000002</v>
      </c>
      <c r="J95">
        <v>103</v>
      </c>
      <c r="O95">
        <f t="shared" si="78"/>
        <v>161817.60999999999</v>
      </c>
      <c r="P95">
        <f t="shared" si="79"/>
        <v>161817.60999999999</v>
      </c>
      <c r="Q95">
        <f t="shared" si="80"/>
        <v>0</v>
      </c>
      <c r="R95">
        <f t="shared" si="81"/>
        <v>0</v>
      </c>
      <c r="S95">
        <f t="shared" si="82"/>
        <v>0</v>
      </c>
      <c r="T95">
        <f t="shared" si="83"/>
        <v>0</v>
      </c>
      <c r="U95">
        <f t="shared" si="84"/>
        <v>0</v>
      </c>
      <c r="V95">
        <f t="shared" si="85"/>
        <v>0</v>
      </c>
      <c r="W95">
        <f t="shared" si="86"/>
        <v>0</v>
      </c>
      <c r="X95">
        <f t="shared" si="87"/>
        <v>0</v>
      </c>
      <c r="Y95">
        <f t="shared" si="88"/>
        <v>0</v>
      </c>
      <c r="AA95">
        <v>68187018</v>
      </c>
      <c r="AB95">
        <f t="shared" si="89"/>
        <v>408</v>
      </c>
      <c r="AC95">
        <f t="shared" si="90"/>
        <v>408</v>
      </c>
      <c r="AD95">
        <f>ROUND((((ET95)-(EU95))+AE95),6)</f>
        <v>0</v>
      </c>
      <c r="AE95">
        <f>ROUND((EU95),6)</f>
        <v>0</v>
      </c>
      <c r="AF95">
        <f>ROUND((EV95),6)</f>
        <v>0</v>
      </c>
      <c r="AG95">
        <f t="shared" si="91"/>
        <v>0</v>
      </c>
      <c r="AH95">
        <f>(EW95)</f>
        <v>0</v>
      </c>
      <c r="AI95">
        <f>(EX95)</f>
        <v>0</v>
      </c>
      <c r="AJ95">
        <f t="shared" si="92"/>
        <v>0</v>
      </c>
      <c r="AK95">
        <v>408</v>
      </c>
      <c r="AL95">
        <v>408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4</v>
      </c>
      <c r="BJ95" t="s">
        <v>3</v>
      </c>
      <c r="BM95">
        <v>0</v>
      </c>
      <c r="BN95">
        <v>0</v>
      </c>
      <c r="BO95" t="s">
        <v>3</v>
      </c>
      <c r="BP95">
        <v>0</v>
      </c>
      <c r="BQ95">
        <v>16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93"/>
        <v>161817.60999999999</v>
      </c>
      <c r="CQ95">
        <f t="shared" si="94"/>
        <v>408</v>
      </c>
      <c r="CR95">
        <f t="shared" si="95"/>
        <v>0</v>
      </c>
      <c r="CS95">
        <f t="shared" si="96"/>
        <v>0</v>
      </c>
      <c r="CT95">
        <f t="shared" si="97"/>
        <v>0</v>
      </c>
      <c r="CU95">
        <f t="shared" si="98"/>
        <v>0</v>
      </c>
      <c r="CV95">
        <f t="shared" si="99"/>
        <v>0</v>
      </c>
      <c r="CW95">
        <f t="shared" si="100"/>
        <v>0</v>
      </c>
      <c r="CX95">
        <f t="shared" si="101"/>
        <v>0</v>
      </c>
      <c r="CY95">
        <f t="shared" si="102"/>
        <v>0</v>
      </c>
      <c r="CZ95">
        <f t="shared" si="103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31</v>
      </c>
      <c r="DW95" t="s">
        <v>31</v>
      </c>
      <c r="DX95">
        <v>1</v>
      </c>
      <c r="EE95">
        <v>63940116</v>
      </c>
      <c r="EF95">
        <v>16</v>
      </c>
      <c r="EG95" t="s">
        <v>223</v>
      </c>
      <c r="EH95">
        <v>0</v>
      </c>
      <c r="EI95" t="s">
        <v>3</v>
      </c>
      <c r="EJ95">
        <v>4</v>
      </c>
      <c r="EK95">
        <v>0</v>
      </c>
      <c r="EL95" t="s">
        <v>224</v>
      </c>
      <c r="EM95" t="s">
        <v>225</v>
      </c>
      <c r="EO95" t="s">
        <v>3</v>
      </c>
      <c r="EQ95">
        <v>0</v>
      </c>
      <c r="ER95">
        <v>408</v>
      </c>
      <c r="ES95">
        <v>408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1</v>
      </c>
      <c r="FD95">
        <v>18</v>
      </c>
      <c r="FF95">
        <v>480</v>
      </c>
      <c r="FQ95">
        <v>0</v>
      </c>
      <c r="FR95">
        <f t="shared" si="104"/>
        <v>0</v>
      </c>
      <c r="FS95">
        <v>0</v>
      </c>
      <c r="FX95">
        <v>0</v>
      </c>
      <c r="FY95">
        <v>0</v>
      </c>
      <c r="GA95" t="s">
        <v>226</v>
      </c>
      <c r="GD95">
        <v>1</v>
      </c>
      <c r="GF95">
        <v>345705841</v>
      </c>
      <c r="GG95">
        <v>2</v>
      </c>
      <c r="GH95">
        <v>3</v>
      </c>
      <c r="GI95">
        <v>-2</v>
      </c>
      <c r="GJ95">
        <v>0</v>
      </c>
      <c r="GK95">
        <v>0</v>
      </c>
      <c r="GL95">
        <f t="shared" si="105"/>
        <v>0</v>
      </c>
      <c r="GM95">
        <f t="shared" si="106"/>
        <v>161817.60999999999</v>
      </c>
      <c r="GN95">
        <f t="shared" si="107"/>
        <v>0</v>
      </c>
      <c r="GO95">
        <f t="shared" si="108"/>
        <v>0</v>
      </c>
      <c r="GP95">
        <f t="shared" si="109"/>
        <v>161817.60999999999</v>
      </c>
      <c r="GR95">
        <v>1</v>
      </c>
      <c r="GS95">
        <v>1</v>
      </c>
      <c r="GT95">
        <v>0</v>
      </c>
      <c r="GU95" t="s">
        <v>3</v>
      </c>
      <c r="GV95">
        <f t="shared" si="110"/>
        <v>0</v>
      </c>
      <c r="GW95">
        <v>1</v>
      </c>
      <c r="GX95">
        <f t="shared" si="111"/>
        <v>0</v>
      </c>
      <c r="HA95">
        <v>0</v>
      </c>
      <c r="HB95">
        <v>0</v>
      </c>
      <c r="HC95">
        <f t="shared" si="112"/>
        <v>0</v>
      </c>
      <c r="IK95">
        <v>0</v>
      </c>
    </row>
    <row r="96" spans="1:245" x14ac:dyDescent="0.4">
      <c r="A96">
        <v>17</v>
      </c>
      <c r="B96">
        <v>1</v>
      </c>
      <c r="C96">
        <f>ROW(SmtRes!A172)</f>
        <v>172</v>
      </c>
      <c r="D96">
        <f>ROW(EtalonRes!A173)</f>
        <v>173</v>
      </c>
      <c r="E96" t="s">
        <v>227</v>
      </c>
      <c r="F96" t="s">
        <v>228</v>
      </c>
      <c r="G96" t="s">
        <v>229</v>
      </c>
      <c r="H96" t="s">
        <v>230</v>
      </c>
      <c r="I96">
        <f>ROUND((68.54)/100,9)</f>
        <v>0.68540000000000001</v>
      </c>
      <c r="J96">
        <v>0</v>
      </c>
      <c r="O96">
        <f t="shared" si="78"/>
        <v>40551.89</v>
      </c>
      <c r="P96">
        <f t="shared" si="79"/>
        <v>21792.68</v>
      </c>
      <c r="Q96">
        <f t="shared" si="80"/>
        <v>60.4</v>
      </c>
      <c r="R96">
        <f t="shared" si="81"/>
        <v>0</v>
      </c>
      <c r="S96">
        <f t="shared" si="82"/>
        <v>18698.810000000001</v>
      </c>
      <c r="T96">
        <f t="shared" si="83"/>
        <v>0</v>
      </c>
      <c r="U96">
        <f t="shared" si="84"/>
        <v>72.515320000000003</v>
      </c>
      <c r="V96">
        <f t="shared" si="85"/>
        <v>0</v>
      </c>
      <c r="W96">
        <f t="shared" si="86"/>
        <v>0</v>
      </c>
      <c r="X96">
        <f t="shared" si="87"/>
        <v>19820.740000000002</v>
      </c>
      <c r="Y96">
        <f t="shared" si="88"/>
        <v>10097.36</v>
      </c>
      <c r="AA96">
        <v>68187018</v>
      </c>
      <c r="AB96">
        <f t="shared" si="89"/>
        <v>6552.7385000000004</v>
      </c>
      <c r="AC96">
        <f t="shared" si="90"/>
        <v>5578.17</v>
      </c>
      <c r="AD96">
        <f>ROUND(((((ET96*1.25))-((EU96*1.25)))+AE96),6)</f>
        <v>14.9625</v>
      </c>
      <c r="AE96">
        <f>ROUND(((EU96*1.25)),6)</f>
        <v>0</v>
      </c>
      <c r="AF96">
        <f>ROUND(((EV96*1.15)),6)</f>
        <v>959.60599999999999</v>
      </c>
      <c r="AG96">
        <f t="shared" si="91"/>
        <v>0</v>
      </c>
      <c r="AH96">
        <f>((EW96*1.15))</f>
        <v>105.8</v>
      </c>
      <c r="AI96">
        <f>((EX96*1.25))</f>
        <v>0</v>
      </c>
      <c r="AJ96">
        <f t="shared" si="92"/>
        <v>0</v>
      </c>
      <c r="AK96">
        <v>6424.58</v>
      </c>
      <c r="AL96">
        <v>5578.17</v>
      </c>
      <c r="AM96">
        <v>11.97</v>
      </c>
      <c r="AN96">
        <v>0</v>
      </c>
      <c r="AO96">
        <v>834.44</v>
      </c>
      <c r="AP96">
        <v>0</v>
      </c>
      <c r="AQ96">
        <v>92</v>
      </c>
      <c r="AR96">
        <v>0</v>
      </c>
      <c r="AS96">
        <v>0</v>
      </c>
      <c r="AT96">
        <v>106</v>
      </c>
      <c r="AU96">
        <v>54</v>
      </c>
      <c r="AV96">
        <v>1</v>
      </c>
      <c r="AW96">
        <v>1</v>
      </c>
      <c r="AZ96">
        <v>1</v>
      </c>
      <c r="BA96">
        <v>28.43</v>
      </c>
      <c r="BB96">
        <v>5.89</v>
      </c>
      <c r="BC96">
        <v>5.7</v>
      </c>
      <c r="BD96" t="s">
        <v>3</v>
      </c>
      <c r="BE96" t="s">
        <v>3</v>
      </c>
      <c r="BF96" t="s">
        <v>3</v>
      </c>
      <c r="BG96" t="s">
        <v>3</v>
      </c>
      <c r="BH96">
        <v>0</v>
      </c>
      <c r="BI96">
        <v>1</v>
      </c>
      <c r="BJ96" t="s">
        <v>231</v>
      </c>
      <c r="BM96">
        <v>10001</v>
      </c>
      <c r="BN96">
        <v>0</v>
      </c>
      <c r="BO96" t="s">
        <v>228</v>
      </c>
      <c r="BP96">
        <v>1</v>
      </c>
      <c r="BQ96">
        <v>2</v>
      </c>
      <c r="BR96">
        <v>0</v>
      </c>
      <c r="BS96">
        <v>28.43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118</v>
      </c>
      <c r="CA96">
        <v>63</v>
      </c>
      <c r="CE96">
        <v>0</v>
      </c>
      <c r="CF96">
        <v>0</v>
      </c>
      <c r="CG96">
        <v>0</v>
      </c>
      <c r="CM96">
        <v>0</v>
      </c>
      <c r="CN96" t="s">
        <v>1223</v>
      </c>
      <c r="CO96">
        <v>0</v>
      </c>
      <c r="CP96">
        <f t="shared" si="93"/>
        <v>40551.89</v>
      </c>
      <c r="CQ96">
        <f t="shared" si="94"/>
        <v>31795.569000000003</v>
      </c>
      <c r="CR96">
        <f t="shared" si="95"/>
        <v>88.129125000000002</v>
      </c>
      <c r="CS96">
        <f t="shared" si="96"/>
        <v>0</v>
      </c>
      <c r="CT96">
        <f t="shared" si="97"/>
        <v>27281.598579999998</v>
      </c>
      <c r="CU96">
        <f t="shared" si="98"/>
        <v>0</v>
      </c>
      <c r="CV96">
        <f t="shared" si="99"/>
        <v>105.8</v>
      </c>
      <c r="CW96">
        <f t="shared" si="100"/>
        <v>0</v>
      </c>
      <c r="CX96">
        <f t="shared" si="101"/>
        <v>0</v>
      </c>
      <c r="CY96">
        <f t="shared" si="102"/>
        <v>19820.738600000001</v>
      </c>
      <c r="CZ96">
        <f t="shared" si="103"/>
        <v>10097.357400000001</v>
      </c>
      <c r="DC96" t="s">
        <v>3</v>
      </c>
      <c r="DD96" t="s">
        <v>3</v>
      </c>
      <c r="DE96" t="s">
        <v>20</v>
      </c>
      <c r="DF96" t="s">
        <v>20</v>
      </c>
      <c r="DG96" t="s">
        <v>21</v>
      </c>
      <c r="DH96" t="s">
        <v>3</v>
      </c>
      <c r="DI96" t="s">
        <v>21</v>
      </c>
      <c r="DJ96" t="s">
        <v>20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1005</v>
      </c>
      <c r="DV96" t="s">
        <v>230</v>
      </c>
      <c r="DW96" t="s">
        <v>230</v>
      </c>
      <c r="DX96">
        <v>100</v>
      </c>
      <c r="EE96">
        <v>63940278</v>
      </c>
      <c r="EF96">
        <v>2</v>
      </c>
      <c r="EG96" t="s">
        <v>22</v>
      </c>
      <c r="EH96">
        <v>0</v>
      </c>
      <c r="EI96" t="s">
        <v>3</v>
      </c>
      <c r="EJ96">
        <v>1</v>
      </c>
      <c r="EK96">
        <v>10001</v>
      </c>
      <c r="EL96" t="s">
        <v>23</v>
      </c>
      <c r="EM96" t="s">
        <v>24</v>
      </c>
      <c r="EO96" t="s">
        <v>25</v>
      </c>
      <c r="EQ96">
        <v>0</v>
      </c>
      <c r="ER96">
        <v>6424.58</v>
      </c>
      <c r="ES96">
        <v>5578.17</v>
      </c>
      <c r="ET96">
        <v>11.97</v>
      </c>
      <c r="EU96">
        <v>0</v>
      </c>
      <c r="EV96">
        <v>834.44</v>
      </c>
      <c r="EW96">
        <v>92</v>
      </c>
      <c r="EX96">
        <v>0</v>
      </c>
      <c r="EY96">
        <v>0</v>
      </c>
      <c r="FQ96">
        <v>0</v>
      </c>
      <c r="FR96">
        <f t="shared" si="104"/>
        <v>0</v>
      </c>
      <c r="FS96">
        <v>0</v>
      </c>
      <c r="FT96" t="s">
        <v>26</v>
      </c>
      <c r="FU96" t="s">
        <v>27</v>
      </c>
      <c r="FX96">
        <v>106.2</v>
      </c>
      <c r="FY96">
        <v>53.55</v>
      </c>
      <c r="GA96" t="s">
        <v>3</v>
      </c>
      <c r="GD96">
        <v>1</v>
      </c>
      <c r="GF96">
        <v>-544590233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105"/>
        <v>0</v>
      </c>
      <c r="GM96">
        <f t="shared" si="106"/>
        <v>70469.990000000005</v>
      </c>
      <c r="GN96">
        <f t="shared" si="107"/>
        <v>70469.990000000005</v>
      </c>
      <c r="GO96">
        <f t="shared" si="108"/>
        <v>0</v>
      </c>
      <c r="GP96">
        <f t="shared" si="109"/>
        <v>0</v>
      </c>
      <c r="GR96">
        <v>0</v>
      </c>
      <c r="GS96">
        <v>3</v>
      </c>
      <c r="GT96">
        <v>0</v>
      </c>
      <c r="GU96" t="s">
        <v>3</v>
      </c>
      <c r="GV96">
        <f t="shared" si="110"/>
        <v>0</v>
      </c>
      <c r="GW96">
        <v>1</v>
      </c>
      <c r="GX96">
        <f t="shared" si="111"/>
        <v>0</v>
      </c>
      <c r="HA96">
        <v>0</v>
      </c>
      <c r="HB96">
        <v>0</v>
      </c>
      <c r="HC96">
        <f t="shared" si="112"/>
        <v>0</v>
      </c>
      <c r="IK96">
        <v>0</v>
      </c>
    </row>
    <row r="97" spans="1:245" x14ac:dyDescent="0.4">
      <c r="A97">
        <v>18</v>
      </c>
      <c r="B97">
        <v>1</v>
      </c>
      <c r="C97">
        <v>169</v>
      </c>
      <c r="E97" t="s">
        <v>232</v>
      </c>
      <c r="F97" t="s">
        <v>233</v>
      </c>
      <c r="G97" t="s">
        <v>234</v>
      </c>
      <c r="H97" t="s">
        <v>235</v>
      </c>
      <c r="I97">
        <f>I96*J97</f>
        <v>1.2542819999999999</v>
      </c>
      <c r="J97">
        <v>1.8299999999999998</v>
      </c>
      <c r="O97">
        <f t="shared" si="78"/>
        <v>611.46</v>
      </c>
      <c r="P97">
        <f t="shared" si="79"/>
        <v>611.46</v>
      </c>
      <c r="Q97">
        <f t="shared" si="80"/>
        <v>0</v>
      </c>
      <c r="R97">
        <f t="shared" si="81"/>
        <v>0</v>
      </c>
      <c r="S97">
        <f t="shared" si="82"/>
        <v>0</v>
      </c>
      <c r="T97">
        <f t="shared" si="83"/>
        <v>0</v>
      </c>
      <c r="U97">
        <f t="shared" si="84"/>
        <v>0</v>
      </c>
      <c r="V97">
        <f t="shared" si="85"/>
        <v>0</v>
      </c>
      <c r="W97">
        <f t="shared" si="86"/>
        <v>0.23</v>
      </c>
      <c r="X97">
        <f t="shared" si="87"/>
        <v>0</v>
      </c>
      <c r="Y97">
        <f t="shared" si="88"/>
        <v>0</v>
      </c>
      <c r="AA97">
        <v>68187018</v>
      </c>
      <c r="AB97">
        <f t="shared" si="89"/>
        <v>65</v>
      </c>
      <c r="AC97">
        <f t="shared" si="90"/>
        <v>65</v>
      </c>
      <c r="AD97">
        <f>ROUND((((ET97)-(EU97))+AE97),6)</f>
        <v>0</v>
      </c>
      <c r="AE97">
        <f>ROUND((EU97),6)</f>
        <v>0</v>
      </c>
      <c r="AF97">
        <f>ROUND((EV97),6)</f>
        <v>0</v>
      </c>
      <c r="AG97">
        <f t="shared" si="91"/>
        <v>0</v>
      </c>
      <c r="AH97">
        <f>(EW97)</f>
        <v>0</v>
      </c>
      <c r="AI97">
        <f>(EX97)</f>
        <v>0</v>
      </c>
      <c r="AJ97">
        <f t="shared" si="92"/>
        <v>0.18</v>
      </c>
      <c r="AK97">
        <v>65</v>
      </c>
      <c r="AL97">
        <v>65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0.18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3</v>
      </c>
      <c r="BE97" t="s">
        <v>3</v>
      </c>
      <c r="BF97" t="s">
        <v>3</v>
      </c>
      <c r="BG97" t="s">
        <v>3</v>
      </c>
      <c r="BH97">
        <v>3</v>
      </c>
      <c r="BI97">
        <v>1</v>
      </c>
      <c r="BJ97" t="s">
        <v>236</v>
      </c>
      <c r="BM97">
        <v>500001</v>
      </c>
      <c r="BN97">
        <v>0</v>
      </c>
      <c r="BO97" t="s">
        <v>233</v>
      </c>
      <c r="BP97">
        <v>1</v>
      </c>
      <c r="BQ97">
        <v>8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0</v>
      </c>
      <c r="CA97">
        <v>0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93"/>
        <v>611.46</v>
      </c>
      <c r="CQ97">
        <f t="shared" si="94"/>
        <v>487.5</v>
      </c>
      <c r="CR97">
        <f t="shared" si="95"/>
        <v>0</v>
      </c>
      <c r="CS97">
        <f t="shared" si="96"/>
        <v>0</v>
      </c>
      <c r="CT97">
        <f t="shared" si="97"/>
        <v>0</v>
      </c>
      <c r="CU97">
        <f t="shared" si="98"/>
        <v>0</v>
      </c>
      <c r="CV97">
        <f t="shared" si="99"/>
        <v>0</v>
      </c>
      <c r="CW97">
        <f t="shared" si="100"/>
        <v>0</v>
      </c>
      <c r="CX97">
        <f t="shared" si="101"/>
        <v>0.18</v>
      </c>
      <c r="CY97">
        <f t="shared" si="102"/>
        <v>0</v>
      </c>
      <c r="CZ97">
        <f t="shared" si="103"/>
        <v>0</v>
      </c>
      <c r="DC97" t="s">
        <v>3</v>
      </c>
      <c r="DD97" t="s">
        <v>3</v>
      </c>
      <c r="DE97" t="s">
        <v>3</v>
      </c>
      <c r="DF97" t="s">
        <v>3</v>
      </c>
      <c r="DG97" t="s">
        <v>3</v>
      </c>
      <c r="DH97" t="s">
        <v>3</v>
      </c>
      <c r="DI97" t="s">
        <v>3</v>
      </c>
      <c r="DJ97" t="s">
        <v>3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235</v>
      </c>
      <c r="DW97" t="s">
        <v>235</v>
      </c>
      <c r="DX97">
        <v>100</v>
      </c>
      <c r="EE97">
        <v>63940454</v>
      </c>
      <c r="EF97">
        <v>8</v>
      </c>
      <c r="EG97" t="s">
        <v>33</v>
      </c>
      <c r="EH97">
        <v>0</v>
      </c>
      <c r="EI97" t="s">
        <v>3</v>
      </c>
      <c r="EJ97">
        <v>1</v>
      </c>
      <c r="EK97">
        <v>500001</v>
      </c>
      <c r="EL97" t="s">
        <v>34</v>
      </c>
      <c r="EM97" t="s">
        <v>35</v>
      </c>
      <c r="EO97" t="s">
        <v>3</v>
      </c>
      <c r="EQ97">
        <v>0</v>
      </c>
      <c r="ER97">
        <v>65</v>
      </c>
      <c r="ES97">
        <v>65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04"/>
        <v>0</v>
      </c>
      <c r="FS97">
        <v>0</v>
      </c>
      <c r="FX97">
        <v>0</v>
      </c>
      <c r="FY97">
        <v>0</v>
      </c>
      <c r="GA97" t="s">
        <v>3</v>
      </c>
      <c r="GD97">
        <v>1</v>
      </c>
      <c r="GF97">
        <v>-1845119355</v>
      </c>
      <c r="GG97">
        <v>2</v>
      </c>
      <c r="GH97">
        <v>1</v>
      </c>
      <c r="GI97">
        <v>2</v>
      </c>
      <c r="GJ97">
        <v>0</v>
      </c>
      <c r="GK97">
        <v>0</v>
      </c>
      <c r="GL97">
        <f t="shared" si="105"/>
        <v>0</v>
      </c>
      <c r="GM97">
        <f t="shared" si="106"/>
        <v>611.46</v>
      </c>
      <c r="GN97">
        <f t="shared" si="107"/>
        <v>611.46</v>
      </c>
      <c r="GO97">
        <f t="shared" si="108"/>
        <v>0</v>
      </c>
      <c r="GP97">
        <f t="shared" si="109"/>
        <v>0</v>
      </c>
      <c r="GR97">
        <v>0</v>
      </c>
      <c r="GS97">
        <v>3</v>
      </c>
      <c r="GT97">
        <v>0</v>
      </c>
      <c r="GU97" t="s">
        <v>3</v>
      </c>
      <c r="GV97">
        <f t="shared" si="110"/>
        <v>0</v>
      </c>
      <c r="GW97">
        <v>1</v>
      </c>
      <c r="GX97">
        <f t="shared" si="111"/>
        <v>0</v>
      </c>
      <c r="HA97">
        <v>0</v>
      </c>
      <c r="HB97">
        <v>0</v>
      </c>
      <c r="HC97">
        <f t="shared" si="112"/>
        <v>0</v>
      </c>
      <c r="IK97">
        <v>0</v>
      </c>
    </row>
    <row r="98" spans="1:245" x14ac:dyDescent="0.4">
      <c r="A98">
        <v>17</v>
      </c>
      <c r="B98">
        <v>1</v>
      </c>
      <c r="C98">
        <f>ROW(SmtRes!A181)</f>
        <v>181</v>
      </c>
      <c r="D98">
        <f>ROW(EtalonRes!A182)</f>
        <v>182</v>
      </c>
      <c r="E98" t="s">
        <v>237</v>
      </c>
      <c r="F98" t="s">
        <v>238</v>
      </c>
      <c r="G98" t="s">
        <v>239</v>
      </c>
      <c r="H98" t="s">
        <v>108</v>
      </c>
      <c r="I98">
        <f>ROUND((68.54)/100,9)</f>
        <v>0.68540000000000001</v>
      </c>
      <c r="J98">
        <v>0</v>
      </c>
      <c r="O98">
        <f t="shared" si="78"/>
        <v>10917.79</v>
      </c>
      <c r="P98">
        <f t="shared" si="79"/>
        <v>2904.04</v>
      </c>
      <c r="Q98">
        <f t="shared" si="80"/>
        <v>76.099999999999994</v>
      </c>
      <c r="R98">
        <f t="shared" si="81"/>
        <v>2.92</v>
      </c>
      <c r="S98">
        <f t="shared" si="82"/>
        <v>7937.65</v>
      </c>
      <c r="T98">
        <f t="shared" si="83"/>
        <v>0</v>
      </c>
      <c r="U98">
        <f t="shared" si="84"/>
        <v>31.512635799999995</v>
      </c>
      <c r="V98">
        <f t="shared" si="85"/>
        <v>8.5675000000000005E-3</v>
      </c>
      <c r="W98">
        <f t="shared" si="86"/>
        <v>0</v>
      </c>
      <c r="X98">
        <f t="shared" si="87"/>
        <v>7543.54</v>
      </c>
      <c r="Y98">
        <f t="shared" si="88"/>
        <v>3732.07</v>
      </c>
      <c r="AA98">
        <v>68187018</v>
      </c>
      <c r="AB98">
        <f t="shared" si="89"/>
        <v>1033.5405000000001</v>
      </c>
      <c r="AC98">
        <f t="shared" si="90"/>
        <v>614.95000000000005</v>
      </c>
      <c r="AD98">
        <f>ROUND(((((ET98*1.25))-((EU98*1.25)))+AE98),6)</f>
        <v>11.237500000000001</v>
      </c>
      <c r="AE98">
        <f>ROUND(((EU98*1.25)),6)</f>
        <v>0.15</v>
      </c>
      <c r="AF98">
        <f>ROUND(((EV98*1.15)),6)</f>
        <v>407.35300000000001</v>
      </c>
      <c r="AG98">
        <f t="shared" si="91"/>
        <v>0</v>
      </c>
      <c r="AH98">
        <f>((EW98*1.15))</f>
        <v>45.97699999999999</v>
      </c>
      <c r="AI98">
        <f>((EX98*1.25))</f>
        <v>1.2500000000000001E-2</v>
      </c>
      <c r="AJ98">
        <f t="shared" si="92"/>
        <v>0</v>
      </c>
      <c r="AK98">
        <v>978.16</v>
      </c>
      <c r="AL98">
        <v>614.95000000000005</v>
      </c>
      <c r="AM98">
        <v>8.99</v>
      </c>
      <c r="AN98">
        <v>0.12</v>
      </c>
      <c r="AO98">
        <v>354.22</v>
      </c>
      <c r="AP98">
        <v>0</v>
      </c>
      <c r="AQ98">
        <v>39.979999999999997</v>
      </c>
      <c r="AR98">
        <v>0.01</v>
      </c>
      <c r="AS98">
        <v>0</v>
      </c>
      <c r="AT98">
        <v>95</v>
      </c>
      <c r="AU98">
        <v>47</v>
      </c>
      <c r="AV98">
        <v>1</v>
      </c>
      <c r="AW98">
        <v>1</v>
      </c>
      <c r="AZ98">
        <v>1</v>
      </c>
      <c r="BA98">
        <v>28.43</v>
      </c>
      <c r="BB98">
        <v>9.8800000000000008</v>
      </c>
      <c r="BC98">
        <v>6.89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1</v>
      </c>
      <c r="BJ98" t="s">
        <v>240</v>
      </c>
      <c r="BM98">
        <v>15001</v>
      </c>
      <c r="BN98">
        <v>0</v>
      </c>
      <c r="BO98" t="s">
        <v>238</v>
      </c>
      <c r="BP98">
        <v>1</v>
      </c>
      <c r="BQ98">
        <v>2</v>
      </c>
      <c r="BR98">
        <v>0</v>
      </c>
      <c r="BS98">
        <v>28.43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105</v>
      </c>
      <c r="CA98">
        <v>55</v>
      </c>
      <c r="CE98">
        <v>0</v>
      </c>
      <c r="CF98">
        <v>0</v>
      </c>
      <c r="CG98">
        <v>0</v>
      </c>
      <c r="CM98">
        <v>0</v>
      </c>
      <c r="CN98" t="s">
        <v>1223</v>
      </c>
      <c r="CO98">
        <v>0</v>
      </c>
      <c r="CP98">
        <f t="shared" si="93"/>
        <v>10917.789999999999</v>
      </c>
      <c r="CQ98">
        <f t="shared" si="94"/>
        <v>4237.0055000000002</v>
      </c>
      <c r="CR98">
        <f t="shared" si="95"/>
        <v>111.02650000000001</v>
      </c>
      <c r="CS98">
        <f t="shared" si="96"/>
        <v>4.2645</v>
      </c>
      <c r="CT98">
        <f t="shared" si="97"/>
        <v>11581.04579</v>
      </c>
      <c r="CU98">
        <f t="shared" si="98"/>
        <v>0</v>
      </c>
      <c r="CV98">
        <f t="shared" si="99"/>
        <v>45.97699999999999</v>
      </c>
      <c r="CW98">
        <f t="shared" si="100"/>
        <v>1.2500000000000001E-2</v>
      </c>
      <c r="CX98">
        <f t="shared" si="101"/>
        <v>0</v>
      </c>
      <c r="CY98">
        <f t="shared" si="102"/>
        <v>7543.5415000000003</v>
      </c>
      <c r="CZ98">
        <f t="shared" si="103"/>
        <v>3732.0679</v>
      </c>
      <c r="DC98" t="s">
        <v>3</v>
      </c>
      <c r="DD98" t="s">
        <v>3</v>
      </c>
      <c r="DE98" t="s">
        <v>20</v>
      </c>
      <c r="DF98" t="s">
        <v>20</v>
      </c>
      <c r="DG98" t="s">
        <v>21</v>
      </c>
      <c r="DH98" t="s">
        <v>3</v>
      </c>
      <c r="DI98" t="s">
        <v>21</v>
      </c>
      <c r="DJ98" t="s">
        <v>20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108</v>
      </c>
      <c r="DW98" t="s">
        <v>108</v>
      </c>
      <c r="DX98">
        <v>100</v>
      </c>
      <c r="EE98">
        <v>63940301</v>
      </c>
      <c r="EF98">
        <v>2</v>
      </c>
      <c r="EG98" t="s">
        <v>22</v>
      </c>
      <c r="EH98">
        <v>0</v>
      </c>
      <c r="EI98" t="s">
        <v>3</v>
      </c>
      <c r="EJ98">
        <v>1</v>
      </c>
      <c r="EK98">
        <v>15001</v>
      </c>
      <c r="EL98" t="s">
        <v>110</v>
      </c>
      <c r="EM98" t="s">
        <v>111</v>
      </c>
      <c r="EO98" t="s">
        <v>25</v>
      </c>
      <c r="EQ98">
        <v>0</v>
      </c>
      <c r="ER98">
        <v>978.16</v>
      </c>
      <c r="ES98">
        <v>614.95000000000005</v>
      </c>
      <c r="ET98">
        <v>8.99</v>
      </c>
      <c r="EU98">
        <v>0.12</v>
      </c>
      <c r="EV98">
        <v>354.22</v>
      </c>
      <c r="EW98">
        <v>39.979999999999997</v>
      </c>
      <c r="EX98">
        <v>0.01</v>
      </c>
      <c r="EY98">
        <v>0</v>
      </c>
      <c r="FQ98">
        <v>0</v>
      </c>
      <c r="FR98">
        <f t="shared" si="104"/>
        <v>0</v>
      </c>
      <c r="FS98">
        <v>0</v>
      </c>
      <c r="FT98" t="s">
        <v>26</v>
      </c>
      <c r="FU98" t="s">
        <v>27</v>
      </c>
      <c r="FX98">
        <v>94.5</v>
      </c>
      <c r="FY98">
        <v>46.75</v>
      </c>
      <c r="GA98" t="s">
        <v>3</v>
      </c>
      <c r="GD98">
        <v>1</v>
      </c>
      <c r="GF98">
        <v>1888978826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105"/>
        <v>0</v>
      </c>
      <c r="GM98">
        <f t="shared" si="106"/>
        <v>22193.4</v>
      </c>
      <c r="GN98">
        <f t="shared" si="107"/>
        <v>22193.4</v>
      </c>
      <c r="GO98">
        <f t="shared" si="108"/>
        <v>0</v>
      </c>
      <c r="GP98">
        <f t="shared" si="109"/>
        <v>0</v>
      </c>
      <c r="GR98">
        <v>0</v>
      </c>
      <c r="GS98">
        <v>3</v>
      </c>
      <c r="GT98">
        <v>0</v>
      </c>
      <c r="GU98" t="s">
        <v>3</v>
      </c>
      <c r="GV98">
        <f t="shared" si="110"/>
        <v>0</v>
      </c>
      <c r="GW98">
        <v>1</v>
      </c>
      <c r="GX98">
        <f t="shared" si="111"/>
        <v>0</v>
      </c>
      <c r="HA98">
        <v>0</v>
      </c>
      <c r="HB98">
        <v>0</v>
      </c>
      <c r="HC98">
        <f t="shared" si="112"/>
        <v>0</v>
      </c>
      <c r="IK98">
        <v>0</v>
      </c>
    </row>
    <row r="100" spans="1:245" x14ac:dyDescent="0.4">
      <c r="A100" s="2">
        <v>51</v>
      </c>
      <c r="B100" s="2">
        <f>B86</f>
        <v>1</v>
      </c>
      <c r="C100" s="2">
        <f>A86</f>
        <v>5</v>
      </c>
      <c r="D100" s="2">
        <f>ROW(A86)</f>
        <v>86</v>
      </c>
      <c r="E100" s="2"/>
      <c r="F100" s="2" t="str">
        <f>IF(F86&lt;&gt;"",F86,"")</f>
        <v>Новый подраздел</v>
      </c>
      <c r="G100" s="2" t="str">
        <f>IF(G86&lt;&gt;"",G86,"")</f>
        <v>Потолки</v>
      </c>
      <c r="H100" s="2">
        <v>0</v>
      </c>
      <c r="I100" s="2"/>
      <c r="J100" s="2"/>
      <c r="K100" s="2"/>
      <c r="L100" s="2"/>
      <c r="M100" s="2"/>
      <c r="N100" s="2"/>
      <c r="O100" s="2">
        <f t="shared" ref="O100:T100" si="113">ROUND(AB100,2)</f>
        <v>586054.67000000004</v>
      </c>
      <c r="P100" s="2">
        <f t="shared" si="113"/>
        <v>302719.90999999997</v>
      </c>
      <c r="Q100" s="2">
        <f t="shared" si="113"/>
        <v>37580.19</v>
      </c>
      <c r="R100" s="2">
        <f t="shared" si="113"/>
        <v>2589.0300000000002</v>
      </c>
      <c r="S100" s="2">
        <f t="shared" si="113"/>
        <v>245754.57</v>
      </c>
      <c r="T100" s="2">
        <f t="shared" si="113"/>
        <v>0</v>
      </c>
      <c r="U100" s="2">
        <f>AH100</f>
        <v>920.82799769999986</v>
      </c>
      <c r="V100" s="2">
        <f>AI100</f>
        <v>6.6830993749999994</v>
      </c>
      <c r="W100" s="2">
        <f>ROUND(AJ100,2)</f>
        <v>22.46</v>
      </c>
      <c r="X100" s="2">
        <f>ROUND(AK100,2)</f>
        <v>235718.97</v>
      </c>
      <c r="Y100" s="2">
        <f>ROUND(AL100,2)</f>
        <v>122073.85</v>
      </c>
      <c r="Z100" s="2"/>
      <c r="AA100" s="2"/>
      <c r="AB100" s="2">
        <f>ROUND(SUMIF(AA90:AA98,"=68187018",O90:O98),2)</f>
        <v>586054.67000000004</v>
      </c>
      <c r="AC100" s="2">
        <f>ROUND(SUMIF(AA90:AA98,"=68187018",P90:P98),2)</f>
        <v>302719.90999999997</v>
      </c>
      <c r="AD100" s="2">
        <f>ROUND(SUMIF(AA90:AA98,"=68187018",Q90:Q98),2)</f>
        <v>37580.19</v>
      </c>
      <c r="AE100" s="2">
        <f>ROUND(SUMIF(AA90:AA98,"=68187018",R90:R98),2)</f>
        <v>2589.0300000000002</v>
      </c>
      <c r="AF100" s="2">
        <f>ROUND(SUMIF(AA90:AA98,"=68187018",S90:S98),2)</f>
        <v>245754.57</v>
      </c>
      <c r="AG100" s="2">
        <f>ROUND(SUMIF(AA90:AA98,"=68187018",T90:T98),2)</f>
        <v>0</v>
      </c>
      <c r="AH100" s="2">
        <f>SUMIF(AA90:AA98,"=68187018",U90:U98)</f>
        <v>920.82799769999986</v>
      </c>
      <c r="AI100" s="2">
        <f>SUMIF(AA90:AA98,"=68187018",V90:V98)</f>
        <v>6.6830993749999994</v>
      </c>
      <c r="AJ100" s="2">
        <f>ROUND(SUMIF(AA90:AA98,"=68187018",W90:W98),2)</f>
        <v>22.46</v>
      </c>
      <c r="AK100" s="2">
        <f>ROUND(SUMIF(AA90:AA98,"=68187018",X90:X98),2)</f>
        <v>235718.97</v>
      </c>
      <c r="AL100" s="2">
        <f>ROUND(SUMIF(AA90:AA98,"=68187018",Y90:Y98),2)</f>
        <v>122073.85</v>
      </c>
      <c r="AM100" s="2"/>
      <c r="AN100" s="2"/>
      <c r="AO100" s="2">
        <f t="shared" ref="AO100:BC100" si="114">ROUND(BX100,2)</f>
        <v>0</v>
      </c>
      <c r="AP100" s="2">
        <f t="shared" si="114"/>
        <v>0</v>
      </c>
      <c r="AQ100" s="2">
        <f t="shared" si="114"/>
        <v>0</v>
      </c>
      <c r="AR100" s="2">
        <f t="shared" si="114"/>
        <v>943847.49</v>
      </c>
      <c r="AS100" s="2">
        <f t="shared" si="114"/>
        <v>782029.88</v>
      </c>
      <c r="AT100" s="2">
        <f t="shared" si="114"/>
        <v>0</v>
      </c>
      <c r="AU100" s="2">
        <f t="shared" si="114"/>
        <v>161817.60999999999</v>
      </c>
      <c r="AV100" s="2">
        <f t="shared" si="114"/>
        <v>302719.90999999997</v>
      </c>
      <c r="AW100" s="2">
        <f t="shared" si="114"/>
        <v>302719.90999999997</v>
      </c>
      <c r="AX100" s="2">
        <f t="shared" si="114"/>
        <v>0</v>
      </c>
      <c r="AY100" s="2">
        <f t="shared" si="114"/>
        <v>302719.90999999997</v>
      </c>
      <c r="AZ100" s="2">
        <f t="shared" si="114"/>
        <v>0</v>
      </c>
      <c r="BA100" s="2">
        <f t="shared" si="114"/>
        <v>0</v>
      </c>
      <c r="BB100" s="2">
        <f t="shared" si="114"/>
        <v>0</v>
      </c>
      <c r="BC100" s="2">
        <f t="shared" si="114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>
        <f>ROUND(SUMIF(AA90:AA98,"=68187018",FQ90:FQ98),2)</f>
        <v>0</v>
      </c>
      <c r="BY100" s="2">
        <f>ROUND(SUMIF(AA90:AA98,"=68187018",FR90:FR98),2)</f>
        <v>0</v>
      </c>
      <c r="BZ100" s="2">
        <f>ROUND(SUMIF(AA90:AA98,"=68187018",GL90:GL98),2)</f>
        <v>0</v>
      </c>
      <c r="CA100" s="2">
        <f>ROUND(SUMIF(AA90:AA98,"=68187018",GM90:GM98),2)</f>
        <v>943847.49</v>
      </c>
      <c r="CB100" s="2">
        <f>ROUND(SUMIF(AA90:AA98,"=68187018",GN90:GN98),2)</f>
        <v>782029.88</v>
      </c>
      <c r="CC100" s="2">
        <f>ROUND(SUMIF(AA90:AA98,"=68187018",GO90:GO98),2)</f>
        <v>0</v>
      </c>
      <c r="CD100" s="2">
        <f>ROUND(SUMIF(AA90:AA98,"=68187018",GP90:GP98),2)</f>
        <v>161817.60999999999</v>
      </c>
      <c r="CE100" s="2">
        <f>AC100-BX100</f>
        <v>302719.90999999997</v>
      </c>
      <c r="CF100" s="2">
        <f>AC100-BY100</f>
        <v>302719.90999999997</v>
      </c>
      <c r="CG100" s="2">
        <f>BX100-BZ100</f>
        <v>0</v>
      </c>
      <c r="CH100" s="2">
        <f>AC100-BX100-BY100+BZ100</f>
        <v>302719.90999999997</v>
      </c>
      <c r="CI100" s="2">
        <f>BY100-BZ100</f>
        <v>0</v>
      </c>
      <c r="CJ100" s="2">
        <f>ROUND(SUMIF(AA90:AA98,"=68187018",GX90:GX98),2)</f>
        <v>0</v>
      </c>
      <c r="CK100" s="2">
        <f>ROUND(SUMIF(AA90:AA98,"=68187018",GY90:GY98),2)</f>
        <v>0</v>
      </c>
      <c r="CL100" s="2">
        <f>ROUND(SUMIF(AA90:AA98,"=68187018",GZ90:GZ98),2)</f>
        <v>0</v>
      </c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>
        <v>0</v>
      </c>
    </row>
    <row r="102" spans="1:245" x14ac:dyDescent="0.4">
      <c r="A102" s="4">
        <v>50</v>
      </c>
      <c r="B102" s="4">
        <v>0</v>
      </c>
      <c r="C102" s="4">
        <v>0</v>
      </c>
      <c r="D102" s="4">
        <v>1</v>
      </c>
      <c r="E102" s="4">
        <v>201</v>
      </c>
      <c r="F102" s="4">
        <f>ROUND(Source!O100,O102)</f>
        <v>586054.67000000004</v>
      </c>
      <c r="G102" s="4" t="s">
        <v>148</v>
      </c>
      <c r="H102" s="4" t="s">
        <v>149</v>
      </c>
      <c r="I102" s="4"/>
      <c r="J102" s="4"/>
      <c r="K102" s="4">
        <v>201</v>
      </c>
      <c r="L102" s="4">
        <v>1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4">
      <c r="A103" s="4">
        <v>50</v>
      </c>
      <c r="B103" s="4">
        <v>0</v>
      </c>
      <c r="C103" s="4">
        <v>0</v>
      </c>
      <c r="D103" s="4">
        <v>1</v>
      </c>
      <c r="E103" s="4">
        <v>202</v>
      </c>
      <c r="F103" s="4">
        <f>ROUND(Source!P100,O103)</f>
        <v>302719.90999999997</v>
      </c>
      <c r="G103" s="4" t="s">
        <v>150</v>
      </c>
      <c r="H103" s="4" t="s">
        <v>151</v>
      </c>
      <c r="I103" s="4"/>
      <c r="J103" s="4"/>
      <c r="K103" s="4">
        <v>202</v>
      </c>
      <c r="L103" s="4">
        <v>2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4">
      <c r="A104" s="4">
        <v>50</v>
      </c>
      <c r="B104" s="4">
        <v>0</v>
      </c>
      <c r="C104" s="4">
        <v>0</v>
      </c>
      <c r="D104" s="4">
        <v>1</v>
      </c>
      <c r="E104" s="4">
        <v>222</v>
      </c>
      <c r="F104" s="4">
        <f>ROUND(Source!AO100,O104)</f>
        <v>0</v>
      </c>
      <c r="G104" s="4" t="s">
        <v>152</v>
      </c>
      <c r="H104" s="4" t="s">
        <v>153</v>
      </c>
      <c r="I104" s="4"/>
      <c r="J104" s="4"/>
      <c r="K104" s="4">
        <v>222</v>
      </c>
      <c r="L104" s="4">
        <v>3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4">
      <c r="A105" s="4">
        <v>50</v>
      </c>
      <c r="B105" s="4">
        <v>0</v>
      </c>
      <c r="C105" s="4">
        <v>0</v>
      </c>
      <c r="D105" s="4">
        <v>1</v>
      </c>
      <c r="E105" s="4">
        <v>225</v>
      </c>
      <c r="F105" s="4">
        <f>ROUND(Source!AV100,O105)</f>
        <v>302719.90999999997</v>
      </c>
      <c r="G105" s="4" t="s">
        <v>154</v>
      </c>
      <c r="H105" s="4" t="s">
        <v>155</v>
      </c>
      <c r="I105" s="4"/>
      <c r="J105" s="4"/>
      <c r="K105" s="4">
        <v>225</v>
      </c>
      <c r="L105" s="4">
        <v>4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45" x14ac:dyDescent="0.4">
      <c r="A106" s="4">
        <v>50</v>
      </c>
      <c r="B106" s="4">
        <v>0</v>
      </c>
      <c r="C106" s="4">
        <v>0</v>
      </c>
      <c r="D106" s="4">
        <v>1</v>
      </c>
      <c r="E106" s="4">
        <v>226</v>
      </c>
      <c r="F106" s="4">
        <f>ROUND(Source!AW100,O106)</f>
        <v>302719.90999999997</v>
      </c>
      <c r="G106" s="4" t="s">
        <v>156</v>
      </c>
      <c r="H106" s="4" t="s">
        <v>157</v>
      </c>
      <c r="I106" s="4"/>
      <c r="J106" s="4"/>
      <c r="K106" s="4">
        <v>226</v>
      </c>
      <c r="L106" s="4">
        <v>5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45" x14ac:dyDescent="0.4">
      <c r="A107" s="4">
        <v>50</v>
      </c>
      <c r="B107" s="4">
        <v>0</v>
      </c>
      <c r="C107" s="4">
        <v>0</v>
      </c>
      <c r="D107" s="4">
        <v>1</v>
      </c>
      <c r="E107" s="4">
        <v>227</v>
      </c>
      <c r="F107" s="4">
        <f>ROUND(Source!AX100,O107)</f>
        <v>0</v>
      </c>
      <c r="G107" s="4" t="s">
        <v>158</v>
      </c>
      <c r="H107" s="4" t="s">
        <v>159</v>
      </c>
      <c r="I107" s="4"/>
      <c r="J107" s="4"/>
      <c r="K107" s="4">
        <v>227</v>
      </c>
      <c r="L107" s="4">
        <v>6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45" x14ac:dyDescent="0.4">
      <c r="A108" s="4">
        <v>50</v>
      </c>
      <c r="B108" s="4">
        <v>0</v>
      </c>
      <c r="C108" s="4">
        <v>0</v>
      </c>
      <c r="D108" s="4">
        <v>1</v>
      </c>
      <c r="E108" s="4">
        <v>228</v>
      </c>
      <c r="F108" s="4">
        <f>ROUND(Source!AY100,O108)</f>
        <v>302719.90999999997</v>
      </c>
      <c r="G108" s="4" t="s">
        <v>160</v>
      </c>
      <c r="H108" s="4" t="s">
        <v>161</v>
      </c>
      <c r="I108" s="4"/>
      <c r="J108" s="4"/>
      <c r="K108" s="4">
        <v>228</v>
      </c>
      <c r="L108" s="4">
        <v>7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45" x14ac:dyDescent="0.4">
      <c r="A109" s="4">
        <v>50</v>
      </c>
      <c r="B109" s="4">
        <v>0</v>
      </c>
      <c r="C109" s="4">
        <v>0</v>
      </c>
      <c r="D109" s="4">
        <v>1</v>
      </c>
      <c r="E109" s="4">
        <v>216</v>
      </c>
      <c r="F109" s="4">
        <f>ROUND(Source!AP100,O109)</f>
        <v>0</v>
      </c>
      <c r="G109" s="4" t="s">
        <v>162</v>
      </c>
      <c r="H109" s="4" t="s">
        <v>163</v>
      </c>
      <c r="I109" s="4"/>
      <c r="J109" s="4"/>
      <c r="K109" s="4">
        <v>216</v>
      </c>
      <c r="L109" s="4">
        <v>8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45" x14ac:dyDescent="0.4">
      <c r="A110" s="4">
        <v>50</v>
      </c>
      <c r="B110" s="4">
        <v>0</v>
      </c>
      <c r="C110" s="4">
        <v>0</v>
      </c>
      <c r="D110" s="4">
        <v>1</v>
      </c>
      <c r="E110" s="4">
        <v>223</v>
      </c>
      <c r="F110" s="4">
        <f>ROUND(Source!AQ100,O110)</f>
        <v>0</v>
      </c>
      <c r="G110" s="4" t="s">
        <v>164</v>
      </c>
      <c r="H110" s="4" t="s">
        <v>165</v>
      </c>
      <c r="I110" s="4"/>
      <c r="J110" s="4"/>
      <c r="K110" s="4">
        <v>223</v>
      </c>
      <c r="L110" s="4">
        <v>9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45" x14ac:dyDescent="0.4">
      <c r="A111" s="4">
        <v>50</v>
      </c>
      <c r="B111" s="4">
        <v>0</v>
      </c>
      <c r="C111" s="4">
        <v>0</v>
      </c>
      <c r="D111" s="4">
        <v>1</v>
      </c>
      <c r="E111" s="4">
        <v>229</v>
      </c>
      <c r="F111" s="4">
        <f>ROUND(Source!AZ100,O111)</f>
        <v>0</v>
      </c>
      <c r="G111" s="4" t="s">
        <v>166</v>
      </c>
      <c r="H111" s="4" t="s">
        <v>167</v>
      </c>
      <c r="I111" s="4"/>
      <c r="J111" s="4"/>
      <c r="K111" s="4">
        <v>229</v>
      </c>
      <c r="L111" s="4">
        <v>10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45" x14ac:dyDescent="0.4">
      <c r="A112" s="4">
        <v>50</v>
      </c>
      <c r="B112" s="4">
        <v>0</v>
      </c>
      <c r="C112" s="4">
        <v>0</v>
      </c>
      <c r="D112" s="4">
        <v>1</v>
      </c>
      <c r="E112" s="4">
        <v>203</v>
      </c>
      <c r="F112" s="4">
        <f>ROUND(Source!Q100,O112)</f>
        <v>37580.19</v>
      </c>
      <c r="G112" s="4" t="s">
        <v>168</v>
      </c>
      <c r="H112" s="4" t="s">
        <v>169</v>
      </c>
      <c r="I112" s="4"/>
      <c r="J112" s="4"/>
      <c r="K112" s="4">
        <v>203</v>
      </c>
      <c r="L112" s="4">
        <v>11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x14ac:dyDescent="0.4">
      <c r="A113" s="4">
        <v>50</v>
      </c>
      <c r="B113" s="4">
        <v>0</v>
      </c>
      <c r="C113" s="4">
        <v>0</v>
      </c>
      <c r="D113" s="4">
        <v>1</v>
      </c>
      <c r="E113" s="4">
        <v>231</v>
      </c>
      <c r="F113" s="4">
        <f>ROUND(Source!BB100,O113)</f>
        <v>0</v>
      </c>
      <c r="G113" s="4" t="s">
        <v>170</v>
      </c>
      <c r="H113" s="4" t="s">
        <v>171</v>
      </c>
      <c r="I113" s="4"/>
      <c r="J113" s="4"/>
      <c r="K113" s="4">
        <v>231</v>
      </c>
      <c r="L113" s="4">
        <v>12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3" x14ac:dyDescent="0.4">
      <c r="A114" s="4">
        <v>50</v>
      </c>
      <c r="B114" s="4">
        <v>0</v>
      </c>
      <c r="C114" s="4">
        <v>0</v>
      </c>
      <c r="D114" s="4">
        <v>1</v>
      </c>
      <c r="E114" s="4">
        <v>204</v>
      </c>
      <c r="F114" s="4">
        <f>ROUND(Source!R100,O114)</f>
        <v>2589.0300000000002</v>
      </c>
      <c r="G114" s="4" t="s">
        <v>172</v>
      </c>
      <c r="H114" s="4" t="s">
        <v>173</v>
      </c>
      <c r="I114" s="4"/>
      <c r="J114" s="4"/>
      <c r="K114" s="4">
        <v>204</v>
      </c>
      <c r="L114" s="4">
        <v>13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3" x14ac:dyDescent="0.4">
      <c r="A115" s="4">
        <v>50</v>
      </c>
      <c r="B115" s="4">
        <v>0</v>
      </c>
      <c r="C115" s="4">
        <v>0</v>
      </c>
      <c r="D115" s="4">
        <v>1</v>
      </c>
      <c r="E115" s="4">
        <v>205</v>
      </c>
      <c r="F115" s="4">
        <f>ROUND(Source!S100,O115)</f>
        <v>245754.57</v>
      </c>
      <c r="G115" s="4" t="s">
        <v>174</v>
      </c>
      <c r="H115" s="4" t="s">
        <v>175</v>
      </c>
      <c r="I115" s="4"/>
      <c r="J115" s="4"/>
      <c r="K115" s="4">
        <v>205</v>
      </c>
      <c r="L115" s="4">
        <v>14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x14ac:dyDescent="0.4">
      <c r="A116" s="4">
        <v>50</v>
      </c>
      <c r="B116" s="4">
        <v>0</v>
      </c>
      <c r="C116" s="4">
        <v>0</v>
      </c>
      <c r="D116" s="4">
        <v>1</v>
      </c>
      <c r="E116" s="4">
        <v>232</v>
      </c>
      <c r="F116" s="4">
        <f>ROUND(Source!BC100,O116)</f>
        <v>0</v>
      </c>
      <c r="G116" s="4" t="s">
        <v>176</v>
      </c>
      <c r="H116" s="4" t="s">
        <v>177</v>
      </c>
      <c r="I116" s="4"/>
      <c r="J116" s="4"/>
      <c r="K116" s="4">
        <v>232</v>
      </c>
      <c r="L116" s="4">
        <v>15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x14ac:dyDescent="0.4">
      <c r="A117" s="4">
        <v>50</v>
      </c>
      <c r="B117" s="4">
        <v>0</v>
      </c>
      <c r="C117" s="4">
        <v>0</v>
      </c>
      <c r="D117" s="4">
        <v>1</v>
      </c>
      <c r="E117" s="4">
        <v>214</v>
      </c>
      <c r="F117" s="4">
        <f>ROUND(Source!AS100,O117)</f>
        <v>782029.88</v>
      </c>
      <c r="G117" s="4" t="s">
        <v>178</v>
      </c>
      <c r="H117" s="4" t="s">
        <v>179</v>
      </c>
      <c r="I117" s="4"/>
      <c r="J117" s="4"/>
      <c r="K117" s="4">
        <v>214</v>
      </c>
      <c r="L117" s="4">
        <v>16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x14ac:dyDescent="0.4">
      <c r="A118" s="4">
        <v>50</v>
      </c>
      <c r="B118" s="4">
        <v>0</v>
      </c>
      <c r="C118" s="4">
        <v>0</v>
      </c>
      <c r="D118" s="4">
        <v>1</v>
      </c>
      <c r="E118" s="4">
        <v>215</v>
      </c>
      <c r="F118" s="4">
        <f>ROUND(Source!AT100,O118)</f>
        <v>0</v>
      </c>
      <c r="G118" s="4" t="s">
        <v>180</v>
      </c>
      <c r="H118" s="4" t="s">
        <v>181</v>
      </c>
      <c r="I118" s="4"/>
      <c r="J118" s="4"/>
      <c r="K118" s="4">
        <v>215</v>
      </c>
      <c r="L118" s="4">
        <v>17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3" x14ac:dyDescent="0.4">
      <c r="A119" s="4">
        <v>50</v>
      </c>
      <c r="B119" s="4">
        <v>0</v>
      </c>
      <c r="C119" s="4">
        <v>0</v>
      </c>
      <c r="D119" s="4">
        <v>1</v>
      </c>
      <c r="E119" s="4">
        <v>217</v>
      </c>
      <c r="F119" s="4">
        <f>ROUND(Source!AU100,O119)</f>
        <v>161817.60999999999</v>
      </c>
      <c r="G119" s="4" t="s">
        <v>182</v>
      </c>
      <c r="H119" s="4" t="s">
        <v>183</v>
      </c>
      <c r="I119" s="4"/>
      <c r="J119" s="4"/>
      <c r="K119" s="4">
        <v>217</v>
      </c>
      <c r="L119" s="4">
        <v>18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3" x14ac:dyDescent="0.4">
      <c r="A120" s="4">
        <v>50</v>
      </c>
      <c r="B120" s="4">
        <v>0</v>
      </c>
      <c r="C120" s="4">
        <v>0</v>
      </c>
      <c r="D120" s="4">
        <v>1</v>
      </c>
      <c r="E120" s="4">
        <v>230</v>
      </c>
      <c r="F120" s="4">
        <f>ROUND(Source!BA100,O120)</f>
        <v>0</v>
      </c>
      <c r="G120" s="4" t="s">
        <v>184</v>
      </c>
      <c r="H120" s="4" t="s">
        <v>185</v>
      </c>
      <c r="I120" s="4"/>
      <c r="J120" s="4"/>
      <c r="K120" s="4">
        <v>230</v>
      </c>
      <c r="L120" s="4">
        <v>19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3" x14ac:dyDescent="0.4">
      <c r="A121" s="4">
        <v>50</v>
      </c>
      <c r="B121" s="4">
        <v>0</v>
      </c>
      <c r="C121" s="4">
        <v>0</v>
      </c>
      <c r="D121" s="4">
        <v>1</v>
      </c>
      <c r="E121" s="4">
        <v>206</v>
      </c>
      <c r="F121" s="4">
        <f>ROUND(Source!T100,O121)</f>
        <v>0</v>
      </c>
      <c r="G121" s="4" t="s">
        <v>186</v>
      </c>
      <c r="H121" s="4" t="s">
        <v>187</v>
      </c>
      <c r="I121" s="4"/>
      <c r="J121" s="4"/>
      <c r="K121" s="4">
        <v>206</v>
      </c>
      <c r="L121" s="4">
        <v>20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3" x14ac:dyDescent="0.4">
      <c r="A122" s="4">
        <v>50</v>
      </c>
      <c r="B122" s="4">
        <v>0</v>
      </c>
      <c r="C122" s="4">
        <v>0</v>
      </c>
      <c r="D122" s="4">
        <v>1</v>
      </c>
      <c r="E122" s="4">
        <v>207</v>
      </c>
      <c r="F122" s="4">
        <f>Source!U100</f>
        <v>920.82799769999986</v>
      </c>
      <c r="G122" s="4" t="s">
        <v>188</v>
      </c>
      <c r="H122" s="4" t="s">
        <v>189</v>
      </c>
      <c r="I122" s="4"/>
      <c r="J122" s="4"/>
      <c r="K122" s="4">
        <v>207</v>
      </c>
      <c r="L122" s="4">
        <v>21</v>
      </c>
      <c r="M122" s="4">
        <v>3</v>
      </c>
      <c r="N122" s="4" t="s">
        <v>3</v>
      </c>
      <c r="O122" s="4">
        <v>-1</v>
      </c>
      <c r="P122" s="4"/>
      <c r="Q122" s="4"/>
      <c r="R122" s="4"/>
      <c r="S122" s="4"/>
      <c r="T122" s="4"/>
      <c r="U122" s="4"/>
      <c r="V122" s="4"/>
      <c r="W122" s="4"/>
    </row>
    <row r="123" spans="1:23" x14ac:dyDescent="0.4">
      <c r="A123" s="4">
        <v>50</v>
      </c>
      <c r="B123" s="4">
        <v>0</v>
      </c>
      <c r="C123" s="4">
        <v>0</v>
      </c>
      <c r="D123" s="4">
        <v>1</v>
      </c>
      <c r="E123" s="4">
        <v>208</v>
      </c>
      <c r="F123" s="4">
        <f>Source!V100</f>
        <v>6.6830993749999994</v>
      </c>
      <c r="G123" s="4" t="s">
        <v>190</v>
      </c>
      <c r="H123" s="4" t="s">
        <v>191</v>
      </c>
      <c r="I123" s="4"/>
      <c r="J123" s="4"/>
      <c r="K123" s="4">
        <v>208</v>
      </c>
      <c r="L123" s="4">
        <v>22</v>
      </c>
      <c r="M123" s="4">
        <v>3</v>
      </c>
      <c r="N123" s="4" t="s">
        <v>3</v>
      </c>
      <c r="O123" s="4">
        <v>-1</v>
      </c>
      <c r="P123" s="4"/>
      <c r="Q123" s="4"/>
      <c r="R123" s="4"/>
      <c r="S123" s="4"/>
      <c r="T123" s="4"/>
      <c r="U123" s="4"/>
      <c r="V123" s="4"/>
      <c r="W123" s="4"/>
    </row>
    <row r="124" spans="1:23" x14ac:dyDescent="0.4">
      <c r="A124" s="4">
        <v>50</v>
      </c>
      <c r="B124" s="4">
        <v>0</v>
      </c>
      <c r="C124" s="4">
        <v>0</v>
      </c>
      <c r="D124" s="4">
        <v>1</v>
      </c>
      <c r="E124" s="4">
        <v>209</v>
      </c>
      <c r="F124" s="4">
        <f>ROUND(Source!W100,O124)</f>
        <v>22.46</v>
      </c>
      <c r="G124" s="4" t="s">
        <v>192</v>
      </c>
      <c r="H124" s="4" t="s">
        <v>193</v>
      </c>
      <c r="I124" s="4"/>
      <c r="J124" s="4"/>
      <c r="K124" s="4">
        <v>209</v>
      </c>
      <c r="L124" s="4">
        <v>23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3" x14ac:dyDescent="0.4">
      <c r="A125" s="4">
        <v>50</v>
      </c>
      <c r="B125" s="4">
        <v>0</v>
      </c>
      <c r="C125" s="4">
        <v>0</v>
      </c>
      <c r="D125" s="4">
        <v>1</v>
      </c>
      <c r="E125" s="4">
        <v>210</v>
      </c>
      <c r="F125" s="4">
        <f>ROUND(Source!X100,O125)</f>
        <v>235718.97</v>
      </c>
      <c r="G125" s="4" t="s">
        <v>194</v>
      </c>
      <c r="H125" s="4" t="s">
        <v>195</v>
      </c>
      <c r="I125" s="4"/>
      <c r="J125" s="4"/>
      <c r="K125" s="4">
        <v>210</v>
      </c>
      <c r="L125" s="4">
        <v>24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3" x14ac:dyDescent="0.4">
      <c r="A126" s="4">
        <v>50</v>
      </c>
      <c r="B126" s="4">
        <v>0</v>
      </c>
      <c r="C126" s="4">
        <v>0</v>
      </c>
      <c r="D126" s="4">
        <v>1</v>
      </c>
      <c r="E126" s="4">
        <v>211</v>
      </c>
      <c r="F126" s="4">
        <f>ROUND(Source!Y100,O126)</f>
        <v>122073.85</v>
      </c>
      <c r="G126" s="4" t="s">
        <v>196</v>
      </c>
      <c r="H126" s="4" t="s">
        <v>197</v>
      </c>
      <c r="I126" s="4"/>
      <c r="J126" s="4"/>
      <c r="K126" s="4">
        <v>211</v>
      </c>
      <c r="L126" s="4">
        <v>25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3" x14ac:dyDescent="0.4">
      <c r="A127" s="4">
        <v>50</v>
      </c>
      <c r="B127" s="4">
        <v>0</v>
      </c>
      <c r="C127" s="4">
        <v>0</v>
      </c>
      <c r="D127" s="4">
        <v>1</v>
      </c>
      <c r="E127" s="4">
        <v>224</v>
      </c>
      <c r="F127" s="4">
        <f>ROUND(Source!AR100,O127)</f>
        <v>943847.49</v>
      </c>
      <c r="G127" s="4" t="s">
        <v>198</v>
      </c>
      <c r="H127" s="4" t="s">
        <v>199</v>
      </c>
      <c r="I127" s="4"/>
      <c r="J127" s="4"/>
      <c r="K127" s="4">
        <v>224</v>
      </c>
      <c r="L127" s="4">
        <v>26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9" spans="1:245" x14ac:dyDescent="0.4">
      <c r="A129" s="1">
        <v>5</v>
      </c>
      <c r="B129" s="1">
        <v>1</v>
      </c>
      <c r="C129" s="1"/>
      <c r="D129" s="1">
        <f>ROW(A158)</f>
        <v>158</v>
      </c>
      <c r="E129" s="1"/>
      <c r="F129" s="1" t="s">
        <v>13</v>
      </c>
      <c r="G129" s="1" t="s">
        <v>241</v>
      </c>
      <c r="H129" s="1" t="s">
        <v>3</v>
      </c>
      <c r="I129" s="1">
        <v>0</v>
      </c>
      <c r="J129" s="1"/>
      <c r="K129" s="1"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 t="s">
        <v>3</v>
      </c>
      <c r="V129" s="1">
        <v>0</v>
      </c>
      <c r="W129" s="1"/>
      <c r="X129" s="1"/>
      <c r="Y129" s="1"/>
      <c r="Z129" s="1"/>
      <c r="AA129" s="1"/>
      <c r="AB129" s="1" t="s">
        <v>3</v>
      </c>
      <c r="AC129" s="1" t="s">
        <v>3</v>
      </c>
      <c r="AD129" s="1" t="s">
        <v>3</v>
      </c>
      <c r="AE129" s="1" t="s">
        <v>3</v>
      </c>
      <c r="AF129" s="1" t="s">
        <v>3</v>
      </c>
      <c r="AG129" s="1" t="s">
        <v>3</v>
      </c>
      <c r="AH129" s="1"/>
      <c r="AI129" s="1"/>
      <c r="AJ129" s="1"/>
      <c r="AK129" s="1"/>
      <c r="AL129" s="1"/>
      <c r="AM129" s="1"/>
      <c r="AN129" s="1"/>
      <c r="AO129" s="1"/>
      <c r="AP129" s="1" t="s">
        <v>3</v>
      </c>
      <c r="AQ129" s="1" t="s">
        <v>3</v>
      </c>
      <c r="AR129" s="1" t="s">
        <v>3</v>
      </c>
      <c r="AS129" s="1"/>
      <c r="AT129" s="1"/>
      <c r="AU129" s="1"/>
      <c r="AV129" s="1"/>
      <c r="AW129" s="1"/>
      <c r="AX129" s="1"/>
      <c r="AY129" s="1"/>
      <c r="AZ129" s="1" t="s">
        <v>3</v>
      </c>
      <c r="BA129" s="1"/>
      <c r="BB129" s="1" t="s">
        <v>3</v>
      </c>
      <c r="BC129" s="1" t="s">
        <v>3</v>
      </c>
      <c r="BD129" s="1" t="s">
        <v>3</v>
      </c>
      <c r="BE129" s="1" t="s">
        <v>3</v>
      </c>
      <c r="BF129" s="1" t="s">
        <v>3</v>
      </c>
      <c r="BG129" s="1" t="s">
        <v>3</v>
      </c>
      <c r="BH129" s="1" t="s">
        <v>3</v>
      </c>
      <c r="BI129" s="1" t="s">
        <v>3</v>
      </c>
      <c r="BJ129" s="1" t="s">
        <v>3</v>
      </c>
      <c r="BK129" s="1" t="s">
        <v>3</v>
      </c>
      <c r="BL129" s="1" t="s">
        <v>3</v>
      </c>
      <c r="BM129" s="1" t="s">
        <v>3</v>
      </c>
      <c r="BN129" s="1" t="s">
        <v>3</v>
      </c>
      <c r="BO129" s="1" t="s">
        <v>3</v>
      </c>
      <c r="BP129" s="1" t="s">
        <v>3</v>
      </c>
      <c r="BQ129" s="1"/>
      <c r="BR129" s="1"/>
      <c r="BS129" s="1"/>
      <c r="BT129" s="1"/>
      <c r="BU129" s="1"/>
      <c r="BV129" s="1"/>
      <c r="BW129" s="1"/>
      <c r="BX129" s="1">
        <v>0</v>
      </c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>
        <v>0</v>
      </c>
    </row>
    <row r="131" spans="1:245" x14ac:dyDescent="0.4">
      <c r="A131" s="2">
        <v>52</v>
      </c>
      <c r="B131" s="2">
        <f t="shared" ref="B131:G131" si="115">B158</f>
        <v>1</v>
      </c>
      <c r="C131" s="2">
        <f t="shared" si="115"/>
        <v>5</v>
      </c>
      <c r="D131" s="2">
        <f t="shared" si="115"/>
        <v>129</v>
      </c>
      <c r="E131" s="2">
        <f t="shared" si="115"/>
        <v>0</v>
      </c>
      <c r="F131" s="2" t="str">
        <f t="shared" si="115"/>
        <v>Новый подраздел</v>
      </c>
      <c r="G131" s="2" t="str">
        <f t="shared" si="115"/>
        <v>Электромонтажные работы</v>
      </c>
      <c r="H131" s="2"/>
      <c r="I131" s="2"/>
      <c r="J131" s="2"/>
      <c r="K131" s="2"/>
      <c r="L131" s="2"/>
      <c r="M131" s="2"/>
      <c r="N131" s="2"/>
      <c r="O131" s="2">
        <f t="shared" ref="O131:AT131" si="116">O158</f>
        <v>781278.67</v>
      </c>
      <c r="P131" s="2">
        <f t="shared" si="116"/>
        <v>639384.68000000005</v>
      </c>
      <c r="Q131" s="2">
        <f t="shared" si="116"/>
        <v>4602.1899999999996</v>
      </c>
      <c r="R131" s="2">
        <f t="shared" si="116"/>
        <v>532.34</v>
      </c>
      <c r="S131" s="2">
        <f t="shared" si="116"/>
        <v>137291.79999999999</v>
      </c>
      <c r="T131" s="2">
        <f t="shared" si="116"/>
        <v>0</v>
      </c>
      <c r="U131" s="2">
        <f t="shared" si="116"/>
        <v>498.5431999999999</v>
      </c>
      <c r="V131" s="2">
        <f t="shared" si="116"/>
        <v>1.3822000000000001</v>
      </c>
      <c r="W131" s="2">
        <f t="shared" si="116"/>
        <v>55.83</v>
      </c>
      <c r="X131" s="2">
        <f t="shared" si="116"/>
        <v>128357.71</v>
      </c>
      <c r="Y131" s="2">
        <f t="shared" si="116"/>
        <v>87313.44</v>
      </c>
      <c r="Z131" s="2">
        <f t="shared" si="116"/>
        <v>0</v>
      </c>
      <c r="AA131" s="2">
        <f t="shared" si="116"/>
        <v>0</v>
      </c>
      <c r="AB131" s="2">
        <f t="shared" si="116"/>
        <v>781278.67</v>
      </c>
      <c r="AC131" s="2">
        <f t="shared" si="116"/>
        <v>639384.68000000005</v>
      </c>
      <c r="AD131" s="2">
        <f t="shared" si="116"/>
        <v>4602.1899999999996</v>
      </c>
      <c r="AE131" s="2">
        <f t="shared" si="116"/>
        <v>532.34</v>
      </c>
      <c r="AF131" s="2">
        <f t="shared" si="116"/>
        <v>137291.79999999999</v>
      </c>
      <c r="AG131" s="2">
        <f t="shared" si="116"/>
        <v>0</v>
      </c>
      <c r="AH131" s="2">
        <f t="shared" si="116"/>
        <v>498.5431999999999</v>
      </c>
      <c r="AI131" s="2">
        <f t="shared" si="116"/>
        <v>1.3822000000000001</v>
      </c>
      <c r="AJ131" s="2">
        <f t="shared" si="116"/>
        <v>55.83</v>
      </c>
      <c r="AK131" s="2">
        <f t="shared" si="116"/>
        <v>128357.71</v>
      </c>
      <c r="AL131" s="2">
        <f t="shared" si="116"/>
        <v>87313.44</v>
      </c>
      <c r="AM131" s="2">
        <f t="shared" si="116"/>
        <v>0</v>
      </c>
      <c r="AN131" s="2">
        <f t="shared" si="116"/>
        <v>0</v>
      </c>
      <c r="AO131" s="2">
        <f t="shared" si="116"/>
        <v>0</v>
      </c>
      <c r="AP131" s="2">
        <f t="shared" si="116"/>
        <v>0</v>
      </c>
      <c r="AQ131" s="2">
        <f t="shared" si="116"/>
        <v>0</v>
      </c>
      <c r="AR131" s="2">
        <f t="shared" si="116"/>
        <v>996949.82</v>
      </c>
      <c r="AS131" s="2">
        <f t="shared" si="116"/>
        <v>37444.74</v>
      </c>
      <c r="AT131" s="2">
        <f t="shared" si="116"/>
        <v>959505.08</v>
      </c>
      <c r="AU131" s="2">
        <f t="shared" ref="AU131:BZ131" si="117">AU158</f>
        <v>0</v>
      </c>
      <c r="AV131" s="2">
        <f t="shared" si="117"/>
        <v>639384.68000000005</v>
      </c>
      <c r="AW131" s="2">
        <f t="shared" si="117"/>
        <v>639384.68000000005</v>
      </c>
      <c r="AX131" s="2">
        <f t="shared" si="117"/>
        <v>0</v>
      </c>
      <c r="AY131" s="2">
        <f t="shared" si="117"/>
        <v>639384.68000000005</v>
      </c>
      <c r="AZ131" s="2">
        <f t="shared" si="117"/>
        <v>0</v>
      </c>
      <c r="BA131" s="2">
        <f t="shared" si="117"/>
        <v>0</v>
      </c>
      <c r="BB131" s="2">
        <f t="shared" si="117"/>
        <v>0</v>
      </c>
      <c r="BC131" s="2">
        <f t="shared" si="117"/>
        <v>0</v>
      </c>
      <c r="BD131" s="2">
        <f t="shared" si="117"/>
        <v>0</v>
      </c>
      <c r="BE131" s="2">
        <f t="shared" si="117"/>
        <v>0</v>
      </c>
      <c r="BF131" s="2">
        <f t="shared" si="117"/>
        <v>0</v>
      </c>
      <c r="BG131" s="2">
        <f t="shared" si="117"/>
        <v>0</v>
      </c>
      <c r="BH131" s="2">
        <f t="shared" si="117"/>
        <v>0</v>
      </c>
      <c r="BI131" s="2">
        <f t="shared" si="117"/>
        <v>0</v>
      </c>
      <c r="BJ131" s="2">
        <f t="shared" si="117"/>
        <v>0</v>
      </c>
      <c r="BK131" s="2">
        <f t="shared" si="117"/>
        <v>0</v>
      </c>
      <c r="BL131" s="2">
        <f t="shared" si="117"/>
        <v>0</v>
      </c>
      <c r="BM131" s="2">
        <f t="shared" si="117"/>
        <v>0</v>
      </c>
      <c r="BN131" s="2">
        <f t="shared" si="117"/>
        <v>0</v>
      </c>
      <c r="BO131" s="2">
        <f t="shared" si="117"/>
        <v>0</v>
      </c>
      <c r="BP131" s="2">
        <f t="shared" si="117"/>
        <v>0</v>
      </c>
      <c r="BQ131" s="2">
        <f t="shared" si="117"/>
        <v>0</v>
      </c>
      <c r="BR131" s="2">
        <f t="shared" si="117"/>
        <v>0</v>
      </c>
      <c r="BS131" s="2">
        <f t="shared" si="117"/>
        <v>0</v>
      </c>
      <c r="BT131" s="2">
        <f t="shared" si="117"/>
        <v>0</v>
      </c>
      <c r="BU131" s="2">
        <f t="shared" si="117"/>
        <v>0</v>
      </c>
      <c r="BV131" s="2">
        <f t="shared" si="117"/>
        <v>0</v>
      </c>
      <c r="BW131" s="2">
        <f t="shared" si="117"/>
        <v>0</v>
      </c>
      <c r="BX131" s="2">
        <f t="shared" si="117"/>
        <v>0</v>
      </c>
      <c r="BY131" s="2">
        <f t="shared" si="117"/>
        <v>0</v>
      </c>
      <c r="BZ131" s="2">
        <f t="shared" si="117"/>
        <v>0</v>
      </c>
      <c r="CA131" s="2">
        <f t="shared" ref="CA131:DF131" si="118">CA158</f>
        <v>996949.82</v>
      </c>
      <c r="CB131" s="2">
        <f t="shared" si="118"/>
        <v>37444.74</v>
      </c>
      <c r="CC131" s="2">
        <f t="shared" si="118"/>
        <v>959505.08</v>
      </c>
      <c r="CD131" s="2">
        <f t="shared" si="118"/>
        <v>0</v>
      </c>
      <c r="CE131" s="2">
        <f t="shared" si="118"/>
        <v>639384.68000000005</v>
      </c>
      <c r="CF131" s="2">
        <f t="shared" si="118"/>
        <v>639384.68000000005</v>
      </c>
      <c r="CG131" s="2">
        <f t="shared" si="118"/>
        <v>0</v>
      </c>
      <c r="CH131" s="2">
        <f t="shared" si="118"/>
        <v>639384.68000000005</v>
      </c>
      <c r="CI131" s="2">
        <f t="shared" si="118"/>
        <v>0</v>
      </c>
      <c r="CJ131" s="2">
        <f t="shared" si="118"/>
        <v>0</v>
      </c>
      <c r="CK131" s="2">
        <f t="shared" si="118"/>
        <v>0</v>
      </c>
      <c r="CL131" s="2">
        <f t="shared" si="118"/>
        <v>0</v>
      </c>
      <c r="CM131" s="2">
        <f t="shared" si="118"/>
        <v>0</v>
      </c>
      <c r="CN131" s="2">
        <f t="shared" si="118"/>
        <v>0</v>
      </c>
      <c r="CO131" s="2">
        <f t="shared" si="118"/>
        <v>0</v>
      </c>
      <c r="CP131" s="2">
        <f t="shared" si="118"/>
        <v>0</v>
      </c>
      <c r="CQ131" s="2">
        <f t="shared" si="118"/>
        <v>0</v>
      </c>
      <c r="CR131" s="2">
        <f t="shared" si="118"/>
        <v>0</v>
      </c>
      <c r="CS131" s="2">
        <f t="shared" si="118"/>
        <v>0</v>
      </c>
      <c r="CT131" s="2">
        <f t="shared" si="118"/>
        <v>0</v>
      </c>
      <c r="CU131" s="2">
        <f t="shared" si="118"/>
        <v>0</v>
      </c>
      <c r="CV131" s="2">
        <f t="shared" si="118"/>
        <v>0</v>
      </c>
      <c r="CW131" s="2">
        <f t="shared" si="118"/>
        <v>0</v>
      </c>
      <c r="CX131" s="2">
        <f t="shared" si="118"/>
        <v>0</v>
      </c>
      <c r="CY131" s="2">
        <f t="shared" si="118"/>
        <v>0</v>
      </c>
      <c r="CZ131" s="2">
        <f t="shared" si="118"/>
        <v>0</v>
      </c>
      <c r="DA131" s="2">
        <f t="shared" si="118"/>
        <v>0</v>
      </c>
      <c r="DB131" s="2">
        <f t="shared" si="118"/>
        <v>0</v>
      </c>
      <c r="DC131" s="2">
        <f t="shared" si="118"/>
        <v>0</v>
      </c>
      <c r="DD131" s="2">
        <f t="shared" si="118"/>
        <v>0</v>
      </c>
      <c r="DE131" s="2">
        <f t="shared" si="118"/>
        <v>0</v>
      </c>
      <c r="DF131" s="2">
        <f t="shared" si="118"/>
        <v>0</v>
      </c>
      <c r="DG131" s="3">
        <f t="shared" ref="DG131:EL131" si="119">DG158</f>
        <v>0</v>
      </c>
      <c r="DH131" s="3">
        <f t="shared" si="119"/>
        <v>0</v>
      </c>
      <c r="DI131" s="3">
        <f t="shared" si="119"/>
        <v>0</v>
      </c>
      <c r="DJ131" s="3">
        <f t="shared" si="119"/>
        <v>0</v>
      </c>
      <c r="DK131" s="3">
        <f t="shared" si="119"/>
        <v>0</v>
      </c>
      <c r="DL131" s="3">
        <f t="shared" si="119"/>
        <v>0</v>
      </c>
      <c r="DM131" s="3">
        <f t="shared" si="119"/>
        <v>0</v>
      </c>
      <c r="DN131" s="3">
        <f t="shared" si="119"/>
        <v>0</v>
      </c>
      <c r="DO131" s="3">
        <f t="shared" si="119"/>
        <v>0</v>
      </c>
      <c r="DP131" s="3">
        <f t="shared" si="119"/>
        <v>0</v>
      </c>
      <c r="DQ131" s="3">
        <f t="shared" si="119"/>
        <v>0</v>
      </c>
      <c r="DR131" s="3">
        <f t="shared" si="119"/>
        <v>0</v>
      </c>
      <c r="DS131" s="3">
        <f t="shared" si="119"/>
        <v>0</v>
      </c>
      <c r="DT131" s="3">
        <f t="shared" si="119"/>
        <v>0</v>
      </c>
      <c r="DU131" s="3">
        <f t="shared" si="119"/>
        <v>0</v>
      </c>
      <c r="DV131" s="3">
        <f t="shared" si="119"/>
        <v>0</v>
      </c>
      <c r="DW131" s="3">
        <f t="shared" si="119"/>
        <v>0</v>
      </c>
      <c r="DX131" s="3">
        <f t="shared" si="119"/>
        <v>0</v>
      </c>
      <c r="DY131" s="3">
        <f t="shared" si="119"/>
        <v>0</v>
      </c>
      <c r="DZ131" s="3">
        <f t="shared" si="119"/>
        <v>0</v>
      </c>
      <c r="EA131" s="3">
        <f t="shared" si="119"/>
        <v>0</v>
      </c>
      <c r="EB131" s="3">
        <f t="shared" si="119"/>
        <v>0</v>
      </c>
      <c r="EC131" s="3">
        <f t="shared" si="119"/>
        <v>0</v>
      </c>
      <c r="ED131" s="3">
        <f t="shared" si="119"/>
        <v>0</v>
      </c>
      <c r="EE131" s="3">
        <f t="shared" si="119"/>
        <v>0</v>
      </c>
      <c r="EF131" s="3">
        <f t="shared" si="119"/>
        <v>0</v>
      </c>
      <c r="EG131" s="3">
        <f t="shared" si="119"/>
        <v>0</v>
      </c>
      <c r="EH131" s="3">
        <f t="shared" si="119"/>
        <v>0</v>
      </c>
      <c r="EI131" s="3">
        <f t="shared" si="119"/>
        <v>0</v>
      </c>
      <c r="EJ131" s="3">
        <f t="shared" si="119"/>
        <v>0</v>
      </c>
      <c r="EK131" s="3">
        <f t="shared" si="119"/>
        <v>0</v>
      </c>
      <c r="EL131" s="3">
        <f t="shared" si="119"/>
        <v>0</v>
      </c>
      <c r="EM131" s="3">
        <f t="shared" ref="EM131:FR131" si="120">EM158</f>
        <v>0</v>
      </c>
      <c r="EN131" s="3">
        <f t="shared" si="120"/>
        <v>0</v>
      </c>
      <c r="EO131" s="3">
        <f t="shared" si="120"/>
        <v>0</v>
      </c>
      <c r="EP131" s="3">
        <f t="shared" si="120"/>
        <v>0</v>
      </c>
      <c r="EQ131" s="3">
        <f t="shared" si="120"/>
        <v>0</v>
      </c>
      <c r="ER131" s="3">
        <f t="shared" si="120"/>
        <v>0</v>
      </c>
      <c r="ES131" s="3">
        <f t="shared" si="120"/>
        <v>0</v>
      </c>
      <c r="ET131" s="3">
        <f t="shared" si="120"/>
        <v>0</v>
      </c>
      <c r="EU131" s="3">
        <f t="shared" si="120"/>
        <v>0</v>
      </c>
      <c r="EV131" s="3">
        <f t="shared" si="120"/>
        <v>0</v>
      </c>
      <c r="EW131" s="3">
        <f t="shared" si="120"/>
        <v>0</v>
      </c>
      <c r="EX131" s="3">
        <f t="shared" si="120"/>
        <v>0</v>
      </c>
      <c r="EY131" s="3">
        <f t="shared" si="120"/>
        <v>0</v>
      </c>
      <c r="EZ131" s="3">
        <f t="shared" si="120"/>
        <v>0</v>
      </c>
      <c r="FA131" s="3">
        <f t="shared" si="120"/>
        <v>0</v>
      </c>
      <c r="FB131" s="3">
        <f t="shared" si="120"/>
        <v>0</v>
      </c>
      <c r="FC131" s="3">
        <f t="shared" si="120"/>
        <v>0</v>
      </c>
      <c r="FD131" s="3">
        <f t="shared" si="120"/>
        <v>0</v>
      </c>
      <c r="FE131" s="3">
        <f t="shared" si="120"/>
        <v>0</v>
      </c>
      <c r="FF131" s="3">
        <f t="shared" si="120"/>
        <v>0</v>
      </c>
      <c r="FG131" s="3">
        <f t="shared" si="120"/>
        <v>0</v>
      </c>
      <c r="FH131" s="3">
        <f t="shared" si="120"/>
        <v>0</v>
      </c>
      <c r="FI131" s="3">
        <f t="shared" si="120"/>
        <v>0</v>
      </c>
      <c r="FJ131" s="3">
        <f t="shared" si="120"/>
        <v>0</v>
      </c>
      <c r="FK131" s="3">
        <f t="shared" si="120"/>
        <v>0</v>
      </c>
      <c r="FL131" s="3">
        <f t="shared" si="120"/>
        <v>0</v>
      </c>
      <c r="FM131" s="3">
        <f t="shared" si="120"/>
        <v>0</v>
      </c>
      <c r="FN131" s="3">
        <f t="shared" si="120"/>
        <v>0</v>
      </c>
      <c r="FO131" s="3">
        <f t="shared" si="120"/>
        <v>0</v>
      </c>
      <c r="FP131" s="3">
        <f t="shared" si="120"/>
        <v>0</v>
      </c>
      <c r="FQ131" s="3">
        <f t="shared" si="120"/>
        <v>0</v>
      </c>
      <c r="FR131" s="3">
        <f t="shared" si="120"/>
        <v>0</v>
      </c>
      <c r="FS131" s="3">
        <f t="shared" ref="FS131:GX131" si="121">FS158</f>
        <v>0</v>
      </c>
      <c r="FT131" s="3">
        <f t="shared" si="121"/>
        <v>0</v>
      </c>
      <c r="FU131" s="3">
        <f t="shared" si="121"/>
        <v>0</v>
      </c>
      <c r="FV131" s="3">
        <f t="shared" si="121"/>
        <v>0</v>
      </c>
      <c r="FW131" s="3">
        <f t="shared" si="121"/>
        <v>0</v>
      </c>
      <c r="FX131" s="3">
        <f t="shared" si="121"/>
        <v>0</v>
      </c>
      <c r="FY131" s="3">
        <f t="shared" si="121"/>
        <v>0</v>
      </c>
      <c r="FZ131" s="3">
        <f t="shared" si="121"/>
        <v>0</v>
      </c>
      <c r="GA131" s="3">
        <f t="shared" si="121"/>
        <v>0</v>
      </c>
      <c r="GB131" s="3">
        <f t="shared" si="121"/>
        <v>0</v>
      </c>
      <c r="GC131" s="3">
        <f t="shared" si="121"/>
        <v>0</v>
      </c>
      <c r="GD131" s="3">
        <f t="shared" si="121"/>
        <v>0</v>
      </c>
      <c r="GE131" s="3">
        <f t="shared" si="121"/>
        <v>0</v>
      </c>
      <c r="GF131" s="3">
        <f t="shared" si="121"/>
        <v>0</v>
      </c>
      <c r="GG131" s="3">
        <f t="shared" si="121"/>
        <v>0</v>
      </c>
      <c r="GH131" s="3">
        <f t="shared" si="121"/>
        <v>0</v>
      </c>
      <c r="GI131" s="3">
        <f t="shared" si="121"/>
        <v>0</v>
      </c>
      <c r="GJ131" s="3">
        <f t="shared" si="121"/>
        <v>0</v>
      </c>
      <c r="GK131" s="3">
        <f t="shared" si="121"/>
        <v>0</v>
      </c>
      <c r="GL131" s="3">
        <f t="shared" si="121"/>
        <v>0</v>
      </c>
      <c r="GM131" s="3">
        <f t="shared" si="121"/>
        <v>0</v>
      </c>
      <c r="GN131" s="3">
        <f t="shared" si="121"/>
        <v>0</v>
      </c>
      <c r="GO131" s="3">
        <f t="shared" si="121"/>
        <v>0</v>
      </c>
      <c r="GP131" s="3">
        <f t="shared" si="121"/>
        <v>0</v>
      </c>
      <c r="GQ131" s="3">
        <f t="shared" si="121"/>
        <v>0</v>
      </c>
      <c r="GR131" s="3">
        <f t="shared" si="121"/>
        <v>0</v>
      </c>
      <c r="GS131" s="3">
        <f t="shared" si="121"/>
        <v>0</v>
      </c>
      <c r="GT131" s="3">
        <f t="shared" si="121"/>
        <v>0</v>
      </c>
      <c r="GU131" s="3">
        <f t="shared" si="121"/>
        <v>0</v>
      </c>
      <c r="GV131" s="3">
        <f t="shared" si="121"/>
        <v>0</v>
      </c>
      <c r="GW131" s="3">
        <f t="shared" si="121"/>
        <v>0</v>
      </c>
      <c r="GX131" s="3">
        <f t="shared" si="121"/>
        <v>0</v>
      </c>
    </row>
    <row r="133" spans="1:245" x14ac:dyDescent="0.4">
      <c r="A133">
        <v>17</v>
      </c>
      <c r="B133">
        <v>1</v>
      </c>
      <c r="C133">
        <f>ROW(SmtRes!A184)</f>
        <v>184</v>
      </c>
      <c r="D133">
        <f>ROW(EtalonRes!A185)</f>
        <v>185</v>
      </c>
      <c r="E133" t="s">
        <v>242</v>
      </c>
      <c r="F133" t="s">
        <v>243</v>
      </c>
      <c r="G133" t="s">
        <v>244</v>
      </c>
      <c r="H133" t="s">
        <v>245</v>
      </c>
      <c r="I133">
        <f>ROUND((87)/100,9)</f>
        <v>0.87</v>
      </c>
      <c r="J133">
        <v>0</v>
      </c>
      <c r="O133">
        <f t="shared" ref="O133:O156" si="122">ROUND(CP133,2)</f>
        <v>16552.09</v>
      </c>
      <c r="P133">
        <f t="shared" ref="P133:P156" si="123">ROUND(CQ133*I133,2)</f>
        <v>0</v>
      </c>
      <c r="Q133">
        <f t="shared" ref="Q133:Q156" si="124">ROUND(CR133*I133,2)</f>
        <v>1403.69</v>
      </c>
      <c r="R133">
        <f t="shared" ref="R133:R156" si="125">ROUND(CS133*I133,2)</f>
        <v>0</v>
      </c>
      <c r="S133">
        <f t="shared" ref="S133:S156" si="126">ROUND(CT133*I133,2)</f>
        <v>15148.4</v>
      </c>
      <c r="T133">
        <f t="shared" ref="T133:T156" si="127">ROUND(CU133*I133,2)</f>
        <v>0</v>
      </c>
      <c r="U133">
        <f t="shared" ref="U133:U156" si="128">CV133*I133</f>
        <v>62.465999999999994</v>
      </c>
      <c r="V133">
        <f t="shared" ref="V133:V156" si="129">CW133*I133</f>
        <v>0</v>
      </c>
      <c r="W133">
        <f t="shared" ref="W133:W156" si="130">ROUND(CX133*I133,2)</f>
        <v>0</v>
      </c>
      <c r="X133">
        <f t="shared" ref="X133:X156" si="131">ROUND(CY133,2)</f>
        <v>11815.75</v>
      </c>
      <c r="Y133">
        <f t="shared" ref="Y133:Y156" si="132">ROUND(CZ133,2)</f>
        <v>7574.2</v>
      </c>
      <c r="AA133">
        <v>68187018</v>
      </c>
      <c r="AB133">
        <f t="shared" ref="AB133:AB156" si="133">ROUND((AC133+AD133+AF133),6)</f>
        <v>820.1</v>
      </c>
      <c r="AC133">
        <f t="shared" ref="AC133:AC156" si="134">ROUND((ES133),6)</f>
        <v>0</v>
      </c>
      <c r="AD133">
        <f t="shared" ref="AD133:AD156" si="135">ROUND((((ET133)-(EU133))+AE133),6)</f>
        <v>207.65</v>
      </c>
      <c r="AE133">
        <f t="shared" ref="AE133:AE156" si="136">ROUND((EU133),6)</f>
        <v>0</v>
      </c>
      <c r="AF133">
        <f t="shared" ref="AF133:AF156" si="137">ROUND((EV133),6)</f>
        <v>612.45000000000005</v>
      </c>
      <c r="AG133">
        <f t="shared" ref="AG133:AG156" si="138">ROUND((AP133),6)</f>
        <v>0</v>
      </c>
      <c r="AH133">
        <f t="shared" ref="AH133:AH156" si="139">(EW133)</f>
        <v>71.8</v>
      </c>
      <c r="AI133">
        <f t="shared" ref="AI133:AI156" si="140">(EX133)</f>
        <v>0</v>
      </c>
      <c r="AJ133">
        <f t="shared" ref="AJ133:AJ156" si="141">(AS133)</f>
        <v>0</v>
      </c>
      <c r="AK133">
        <v>820.1</v>
      </c>
      <c r="AL133">
        <v>0</v>
      </c>
      <c r="AM133">
        <v>207.65</v>
      </c>
      <c r="AN133">
        <v>0</v>
      </c>
      <c r="AO133">
        <v>612.45000000000005</v>
      </c>
      <c r="AP133">
        <v>0</v>
      </c>
      <c r="AQ133">
        <v>71.8</v>
      </c>
      <c r="AR133">
        <v>0</v>
      </c>
      <c r="AS133">
        <v>0</v>
      </c>
      <c r="AT133">
        <v>78</v>
      </c>
      <c r="AU133">
        <v>50</v>
      </c>
      <c r="AV133">
        <v>1</v>
      </c>
      <c r="AW133">
        <v>1</v>
      </c>
      <c r="AZ133">
        <v>1</v>
      </c>
      <c r="BA133">
        <v>28.43</v>
      </c>
      <c r="BB133">
        <v>7.77</v>
      </c>
      <c r="BC133">
        <v>1</v>
      </c>
      <c r="BD133" t="s">
        <v>3</v>
      </c>
      <c r="BE133" t="s">
        <v>3</v>
      </c>
      <c r="BF133" t="s">
        <v>3</v>
      </c>
      <c r="BG133" t="s">
        <v>3</v>
      </c>
      <c r="BH133">
        <v>0</v>
      </c>
      <c r="BI133">
        <v>1</v>
      </c>
      <c r="BJ133" t="s">
        <v>246</v>
      </c>
      <c r="BM133">
        <v>69001</v>
      </c>
      <c r="BN133">
        <v>0</v>
      </c>
      <c r="BO133" t="s">
        <v>243</v>
      </c>
      <c r="BP133">
        <v>1</v>
      </c>
      <c r="BQ133">
        <v>6</v>
      </c>
      <c r="BR133">
        <v>0</v>
      </c>
      <c r="BS133">
        <v>28.43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3</v>
      </c>
      <c r="BZ133">
        <v>78</v>
      </c>
      <c r="CA133">
        <v>50</v>
      </c>
      <c r="CE133">
        <v>0</v>
      </c>
      <c r="CF133">
        <v>0</v>
      </c>
      <c r="CG133">
        <v>0</v>
      </c>
      <c r="CM133">
        <v>0</v>
      </c>
      <c r="CN133" t="s">
        <v>3</v>
      </c>
      <c r="CO133">
        <v>0</v>
      </c>
      <c r="CP133">
        <f t="shared" ref="CP133:CP156" si="142">(P133+Q133+S133)</f>
        <v>16552.09</v>
      </c>
      <c r="CQ133">
        <f t="shared" ref="CQ133:CQ156" si="143">AC133*BC133</f>
        <v>0</v>
      </c>
      <c r="CR133">
        <f t="shared" ref="CR133:CR156" si="144">AD133*BB133</f>
        <v>1613.4404999999999</v>
      </c>
      <c r="CS133">
        <f t="shared" ref="CS133:CS156" si="145">AE133*BS133</f>
        <v>0</v>
      </c>
      <c r="CT133">
        <f t="shared" ref="CT133:CT156" si="146">AF133*BA133</f>
        <v>17411.9535</v>
      </c>
      <c r="CU133">
        <f t="shared" ref="CU133:CU156" si="147">AG133</f>
        <v>0</v>
      </c>
      <c r="CV133">
        <f t="shared" ref="CV133:CV156" si="148">AH133</f>
        <v>71.8</v>
      </c>
      <c r="CW133">
        <f t="shared" ref="CW133:CW156" si="149">AI133</f>
        <v>0</v>
      </c>
      <c r="CX133">
        <f t="shared" ref="CX133:CX156" si="150">AJ133</f>
        <v>0</v>
      </c>
      <c r="CY133">
        <f t="shared" ref="CY133:CY156" si="151">(((S133+R133)*AT133)/100)</f>
        <v>11815.752</v>
      </c>
      <c r="CZ133">
        <f t="shared" ref="CZ133:CZ156" si="152">(((S133+R133)*AU133)/100)</f>
        <v>7574.2</v>
      </c>
      <c r="DC133" t="s">
        <v>3</v>
      </c>
      <c r="DD133" t="s">
        <v>3</v>
      </c>
      <c r="DE133" t="s">
        <v>3</v>
      </c>
      <c r="DF133" t="s">
        <v>3</v>
      </c>
      <c r="DG133" t="s">
        <v>3</v>
      </c>
      <c r="DH133" t="s">
        <v>3</v>
      </c>
      <c r="DI133" t="s">
        <v>3</v>
      </c>
      <c r="DJ133" t="s">
        <v>3</v>
      </c>
      <c r="DK133" t="s">
        <v>3</v>
      </c>
      <c r="DL133" t="s">
        <v>3</v>
      </c>
      <c r="DM133" t="s">
        <v>3</v>
      </c>
      <c r="DN133">
        <v>0</v>
      </c>
      <c r="DO133">
        <v>0</v>
      </c>
      <c r="DP133">
        <v>1</v>
      </c>
      <c r="DQ133">
        <v>1</v>
      </c>
      <c r="DU133">
        <v>1013</v>
      </c>
      <c r="DV133" t="s">
        <v>245</v>
      </c>
      <c r="DW133" t="s">
        <v>245</v>
      </c>
      <c r="DX133">
        <v>1</v>
      </c>
      <c r="EE133">
        <v>63940385</v>
      </c>
      <c r="EF133">
        <v>6</v>
      </c>
      <c r="EG133" t="s">
        <v>127</v>
      </c>
      <c r="EH133">
        <v>0</v>
      </c>
      <c r="EI133" t="s">
        <v>3</v>
      </c>
      <c r="EJ133">
        <v>1</v>
      </c>
      <c r="EK133">
        <v>69001</v>
      </c>
      <c r="EL133" t="s">
        <v>247</v>
      </c>
      <c r="EM133" t="s">
        <v>248</v>
      </c>
      <c r="EO133" t="s">
        <v>3</v>
      </c>
      <c r="EQ133">
        <v>0</v>
      </c>
      <c r="ER133">
        <v>820.1</v>
      </c>
      <c r="ES133">
        <v>0</v>
      </c>
      <c r="ET133">
        <v>207.65</v>
      </c>
      <c r="EU133">
        <v>0</v>
      </c>
      <c r="EV133">
        <v>612.45000000000005</v>
      </c>
      <c r="EW133">
        <v>71.8</v>
      </c>
      <c r="EX133">
        <v>0</v>
      </c>
      <c r="EY133">
        <v>0</v>
      </c>
      <c r="FQ133">
        <v>0</v>
      </c>
      <c r="FR133">
        <f t="shared" ref="FR133:FR156" si="153">ROUND(IF(AND(BH133=3,BI133=3),P133,0),2)</f>
        <v>0</v>
      </c>
      <c r="FS133">
        <v>0</v>
      </c>
      <c r="FX133">
        <v>78</v>
      </c>
      <c r="FY133">
        <v>50</v>
      </c>
      <c r="GA133" t="s">
        <v>3</v>
      </c>
      <c r="GD133">
        <v>1</v>
      </c>
      <c r="GF133">
        <v>-1250821970</v>
      </c>
      <c r="GG133">
        <v>2</v>
      </c>
      <c r="GH133">
        <v>1</v>
      </c>
      <c r="GI133">
        <v>2</v>
      </c>
      <c r="GJ133">
        <v>0</v>
      </c>
      <c r="GK133">
        <v>0</v>
      </c>
      <c r="GL133">
        <f t="shared" ref="GL133:GL156" si="154">ROUND(IF(AND(BH133=3,BI133=3,FS133&lt;&gt;0),P133,0),2)</f>
        <v>0</v>
      </c>
      <c r="GM133">
        <f t="shared" ref="GM133:GM156" si="155">ROUND(O133+X133+Y133,2)+GX133</f>
        <v>35942.04</v>
      </c>
      <c r="GN133">
        <f t="shared" ref="GN133:GN156" si="156">IF(OR(BI133=0,BI133=1),ROUND(O133+X133+Y133,2),0)</f>
        <v>35942.04</v>
      </c>
      <c r="GO133">
        <f t="shared" ref="GO133:GO156" si="157">IF(BI133=2,ROUND(O133+X133+Y133,2),0)</f>
        <v>0</v>
      </c>
      <c r="GP133">
        <f t="shared" ref="GP133:GP156" si="158">IF(BI133=4,ROUND(O133+X133+Y133,2)+GX133,0)</f>
        <v>0</v>
      </c>
      <c r="GR133">
        <v>0</v>
      </c>
      <c r="GS133">
        <v>3</v>
      </c>
      <c r="GT133">
        <v>0</v>
      </c>
      <c r="GU133" t="s">
        <v>3</v>
      </c>
      <c r="GV133">
        <f t="shared" ref="GV133:GV156" si="159">ROUND((GT133),6)</f>
        <v>0</v>
      </c>
      <c r="GW133">
        <v>1</v>
      </c>
      <c r="GX133">
        <f t="shared" ref="GX133:GX156" si="160">ROUND(HC133*I133,2)</f>
        <v>0</v>
      </c>
      <c r="HA133">
        <v>0</v>
      </c>
      <c r="HB133">
        <v>0</v>
      </c>
      <c r="HC133">
        <f t="shared" ref="HC133:HC156" si="161">GV133*GW133</f>
        <v>0</v>
      </c>
      <c r="IK133">
        <v>0</v>
      </c>
    </row>
    <row r="134" spans="1:245" x14ac:dyDescent="0.4">
      <c r="A134">
        <v>18</v>
      </c>
      <c r="B134">
        <v>1</v>
      </c>
      <c r="C134">
        <v>184</v>
      </c>
      <c r="E134" t="s">
        <v>249</v>
      </c>
      <c r="F134" t="s">
        <v>250</v>
      </c>
      <c r="G134" t="s">
        <v>251</v>
      </c>
      <c r="H134" t="s">
        <v>133</v>
      </c>
      <c r="I134">
        <f>I133*J134</f>
        <v>0.34799999999999998</v>
      </c>
      <c r="J134">
        <v>0.39999999999999997</v>
      </c>
      <c r="O134">
        <f t="shared" si="122"/>
        <v>0</v>
      </c>
      <c r="P134">
        <f t="shared" si="123"/>
        <v>0</v>
      </c>
      <c r="Q134">
        <f t="shared" si="124"/>
        <v>0</v>
      </c>
      <c r="R134">
        <f t="shared" si="125"/>
        <v>0</v>
      </c>
      <c r="S134">
        <f t="shared" si="126"/>
        <v>0</v>
      </c>
      <c r="T134">
        <f t="shared" si="127"/>
        <v>0</v>
      </c>
      <c r="U134">
        <f t="shared" si="128"/>
        <v>0</v>
      </c>
      <c r="V134">
        <f t="shared" si="129"/>
        <v>0</v>
      </c>
      <c r="W134">
        <f t="shared" si="130"/>
        <v>0</v>
      </c>
      <c r="X134">
        <f t="shared" si="131"/>
        <v>0</v>
      </c>
      <c r="Y134">
        <f t="shared" si="132"/>
        <v>0</v>
      </c>
      <c r="AA134">
        <v>68187018</v>
      </c>
      <c r="AB134">
        <f t="shared" si="133"/>
        <v>0</v>
      </c>
      <c r="AC134">
        <f t="shared" si="134"/>
        <v>0</v>
      </c>
      <c r="AD134">
        <f t="shared" si="135"/>
        <v>0</v>
      </c>
      <c r="AE134">
        <f t="shared" si="136"/>
        <v>0</v>
      </c>
      <c r="AF134">
        <f t="shared" si="137"/>
        <v>0</v>
      </c>
      <c r="AG134">
        <f t="shared" si="138"/>
        <v>0</v>
      </c>
      <c r="AH134">
        <f t="shared" si="139"/>
        <v>0</v>
      </c>
      <c r="AI134">
        <f t="shared" si="140"/>
        <v>0</v>
      </c>
      <c r="AJ134">
        <f t="shared" si="141"/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Z134">
        <v>1</v>
      </c>
      <c r="BA134">
        <v>1</v>
      </c>
      <c r="BB134">
        <v>1</v>
      </c>
      <c r="BC134">
        <v>1</v>
      </c>
      <c r="BD134" t="s">
        <v>3</v>
      </c>
      <c r="BE134" t="s">
        <v>3</v>
      </c>
      <c r="BF134" t="s">
        <v>3</v>
      </c>
      <c r="BG134" t="s">
        <v>3</v>
      </c>
      <c r="BH134">
        <v>3</v>
      </c>
      <c r="BI134">
        <v>2</v>
      </c>
      <c r="BJ134" t="s">
        <v>252</v>
      </c>
      <c r="BM134">
        <v>500002</v>
      </c>
      <c r="BN134">
        <v>0</v>
      </c>
      <c r="BO134" t="s">
        <v>3</v>
      </c>
      <c r="BP134">
        <v>0</v>
      </c>
      <c r="BQ134">
        <v>12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 t="s">
        <v>3</v>
      </c>
      <c r="BZ134">
        <v>0</v>
      </c>
      <c r="CA134">
        <v>0</v>
      </c>
      <c r="CE134">
        <v>0</v>
      </c>
      <c r="CF134">
        <v>0</v>
      </c>
      <c r="CG134">
        <v>0</v>
      </c>
      <c r="CM134">
        <v>0</v>
      </c>
      <c r="CN134" t="s">
        <v>3</v>
      </c>
      <c r="CO134">
        <v>0</v>
      </c>
      <c r="CP134">
        <f t="shared" si="142"/>
        <v>0</v>
      </c>
      <c r="CQ134">
        <f t="shared" si="143"/>
        <v>0</v>
      </c>
      <c r="CR134">
        <f t="shared" si="144"/>
        <v>0</v>
      </c>
      <c r="CS134">
        <f t="shared" si="145"/>
        <v>0</v>
      </c>
      <c r="CT134">
        <f t="shared" si="146"/>
        <v>0</v>
      </c>
      <c r="CU134">
        <f t="shared" si="147"/>
        <v>0</v>
      </c>
      <c r="CV134">
        <f t="shared" si="148"/>
        <v>0</v>
      </c>
      <c r="CW134">
        <f t="shared" si="149"/>
        <v>0</v>
      </c>
      <c r="CX134">
        <f t="shared" si="150"/>
        <v>0</v>
      </c>
      <c r="CY134">
        <f t="shared" si="151"/>
        <v>0</v>
      </c>
      <c r="CZ134">
        <f t="shared" si="152"/>
        <v>0</v>
      </c>
      <c r="DC134" t="s">
        <v>3</v>
      </c>
      <c r="DD134" t="s">
        <v>3</v>
      </c>
      <c r="DE134" t="s">
        <v>3</v>
      </c>
      <c r="DF134" t="s">
        <v>3</v>
      </c>
      <c r="DG134" t="s">
        <v>3</v>
      </c>
      <c r="DH134" t="s">
        <v>3</v>
      </c>
      <c r="DI134" t="s">
        <v>3</v>
      </c>
      <c r="DJ134" t="s">
        <v>3</v>
      </c>
      <c r="DK134" t="s">
        <v>3</v>
      </c>
      <c r="DL134" t="s">
        <v>3</v>
      </c>
      <c r="DM134" t="s">
        <v>3</v>
      </c>
      <c r="DN134">
        <v>0</v>
      </c>
      <c r="DO134">
        <v>0</v>
      </c>
      <c r="DP134">
        <v>1</v>
      </c>
      <c r="DQ134">
        <v>1</v>
      </c>
      <c r="DU134">
        <v>1009</v>
      </c>
      <c r="DV134" t="s">
        <v>133</v>
      </c>
      <c r="DW134" t="s">
        <v>133</v>
      </c>
      <c r="DX134">
        <v>1000</v>
      </c>
      <c r="EE134">
        <v>63940455</v>
      </c>
      <c r="EF134">
        <v>12</v>
      </c>
      <c r="EG134" t="s">
        <v>253</v>
      </c>
      <c r="EH134">
        <v>0</v>
      </c>
      <c r="EI134" t="s">
        <v>3</v>
      </c>
      <c r="EJ134">
        <v>2</v>
      </c>
      <c r="EK134">
        <v>500002</v>
      </c>
      <c r="EL134" t="s">
        <v>254</v>
      </c>
      <c r="EM134" t="s">
        <v>255</v>
      </c>
      <c r="EO134" t="s">
        <v>3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FQ134">
        <v>0</v>
      </c>
      <c r="FR134">
        <f t="shared" si="153"/>
        <v>0</v>
      </c>
      <c r="FS134">
        <v>0</v>
      </c>
      <c r="FX134">
        <v>0</v>
      </c>
      <c r="FY134">
        <v>0</v>
      </c>
      <c r="GA134" t="s">
        <v>3</v>
      </c>
      <c r="GD134">
        <v>1</v>
      </c>
      <c r="GF134">
        <v>1876412176</v>
      </c>
      <c r="GG134">
        <v>2</v>
      </c>
      <c r="GH134">
        <v>1</v>
      </c>
      <c r="GI134">
        <v>-2</v>
      </c>
      <c r="GJ134">
        <v>0</v>
      </c>
      <c r="GK134">
        <v>0</v>
      </c>
      <c r="GL134">
        <f t="shared" si="154"/>
        <v>0</v>
      </c>
      <c r="GM134">
        <f t="shared" si="155"/>
        <v>0</v>
      </c>
      <c r="GN134">
        <f t="shared" si="156"/>
        <v>0</v>
      </c>
      <c r="GO134">
        <f t="shared" si="157"/>
        <v>0</v>
      </c>
      <c r="GP134">
        <f t="shared" si="158"/>
        <v>0</v>
      </c>
      <c r="GR134">
        <v>0</v>
      </c>
      <c r="GS134">
        <v>3</v>
      </c>
      <c r="GT134">
        <v>0</v>
      </c>
      <c r="GU134" t="s">
        <v>3</v>
      </c>
      <c r="GV134">
        <f t="shared" si="159"/>
        <v>0</v>
      </c>
      <c r="GW134">
        <v>1</v>
      </c>
      <c r="GX134">
        <f t="shared" si="160"/>
        <v>0</v>
      </c>
      <c r="HA134">
        <v>0</v>
      </c>
      <c r="HB134">
        <v>0</v>
      </c>
      <c r="HC134">
        <f t="shared" si="161"/>
        <v>0</v>
      </c>
      <c r="IK134">
        <v>0</v>
      </c>
    </row>
    <row r="135" spans="1:245" x14ac:dyDescent="0.4">
      <c r="A135">
        <v>17</v>
      </c>
      <c r="B135">
        <v>1</v>
      </c>
      <c r="C135">
        <f>ROW(SmtRes!A193)</f>
        <v>193</v>
      </c>
      <c r="D135">
        <f>ROW(EtalonRes!A193)</f>
        <v>193</v>
      </c>
      <c r="E135" t="s">
        <v>256</v>
      </c>
      <c r="F135" t="s">
        <v>257</v>
      </c>
      <c r="G135" t="s">
        <v>258</v>
      </c>
      <c r="H135" t="s">
        <v>259</v>
      </c>
      <c r="I135">
        <f>ROUND((30)/100,9)</f>
        <v>0.3</v>
      </c>
      <c r="J135">
        <v>0</v>
      </c>
      <c r="O135">
        <f t="shared" si="122"/>
        <v>1658.36</v>
      </c>
      <c r="P135">
        <f t="shared" si="123"/>
        <v>74.16</v>
      </c>
      <c r="Q135">
        <f t="shared" si="124"/>
        <v>92.56</v>
      </c>
      <c r="R135">
        <f t="shared" si="125"/>
        <v>1.19</v>
      </c>
      <c r="S135">
        <f t="shared" si="126"/>
        <v>1491.64</v>
      </c>
      <c r="T135">
        <f t="shared" si="127"/>
        <v>0</v>
      </c>
      <c r="U135">
        <f t="shared" si="128"/>
        <v>5.5170000000000003</v>
      </c>
      <c r="V135">
        <f t="shared" si="129"/>
        <v>3.0000000000000001E-3</v>
      </c>
      <c r="W135">
        <f t="shared" si="130"/>
        <v>0</v>
      </c>
      <c r="X135">
        <f t="shared" si="131"/>
        <v>1418.19</v>
      </c>
      <c r="Y135">
        <f t="shared" si="132"/>
        <v>970.34</v>
      </c>
      <c r="AA135">
        <v>68187018</v>
      </c>
      <c r="AB135">
        <f t="shared" si="133"/>
        <v>279.77999999999997</v>
      </c>
      <c r="AC135">
        <f t="shared" si="134"/>
        <v>69.63</v>
      </c>
      <c r="AD135">
        <f t="shared" si="135"/>
        <v>35.26</v>
      </c>
      <c r="AE135">
        <f t="shared" si="136"/>
        <v>0.14000000000000001</v>
      </c>
      <c r="AF135">
        <f t="shared" si="137"/>
        <v>174.89</v>
      </c>
      <c r="AG135">
        <f t="shared" si="138"/>
        <v>0</v>
      </c>
      <c r="AH135">
        <f t="shared" si="139"/>
        <v>18.39</v>
      </c>
      <c r="AI135">
        <f t="shared" si="140"/>
        <v>0.01</v>
      </c>
      <c r="AJ135">
        <f t="shared" si="141"/>
        <v>0</v>
      </c>
      <c r="AK135">
        <v>279.77999999999997</v>
      </c>
      <c r="AL135">
        <v>69.63</v>
      </c>
      <c r="AM135">
        <v>35.26</v>
      </c>
      <c r="AN135">
        <v>0.14000000000000001</v>
      </c>
      <c r="AO135">
        <v>174.89</v>
      </c>
      <c r="AP135">
        <v>0</v>
      </c>
      <c r="AQ135">
        <v>18.39</v>
      </c>
      <c r="AR135">
        <v>0.01</v>
      </c>
      <c r="AS135">
        <v>0</v>
      </c>
      <c r="AT135">
        <v>95</v>
      </c>
      <c r="AU135">
        <v>65</v>
      </c>
      <c r="AV135">
        <v>1</v>
      </c>
      <c r="AW135">
        <v>1</v>
      </c>
      <c r="AZ135">
        <v>1</v>
      </c>
      <c r="BA135">
        <v>28.43</v>
      </c>
      <c r="BB135">
        <v>8.75</v>
      </c>
      <c r="BC135">
        <v>3.55</v>
      </c>
      <c r="BD135" t="s">
        <v>3</v>
      </c>
      <c r="BE135" t="s">
        <v>3</v>
      </c>
      <c r="BF135" t="s">
        <v>3</v>
      </c>
      <c r="BG135" t="s">
        <v>3</v>
      </c>
      <c r="BH135">
        <v>0</v>
      </c>
      <c r="BI135">
        <v>2</v>
      </c>
      <c r="BJ135" t="s">
        <v>260</v>
      </c>
      <c r="BM135">
        <v>108001</v>
      </c>
      <c r="BN135">
        <v>0</v>
      </c>
      <c r="BO135" t="s">
        <v>257</v>
      </c>
      <c r="BP135">
        <v>1</v>
      </c>
      <c r="BQ135">
        <v>3</v>
      </c>
      <c r="BR135">
        <v>0</v>
      </c>
      <c r="BS135">
        <v>28.43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3</v>
      </c>
      <c r="BZ135">
        <v>95</v>
      </c>
      <c r="CA135">
        <v>65</v>
      </c>
      <c r="CE135">
        <v>0</v>
      </c>
      <c r="CF135">
        <v>0</v>
      </c>
      <c r="CG135">
        <v>0</v>
      </c>
      <c r="CM135">
        <v>0</v>
      </c>
      <c r="CN135" t="s">
        <v>3</v>
      </c>
      <c r="CO135">
        <v>0</v>
      </c>
      <c r="CP135">
        <f t="shared" si="142"/>
        <v>1658.3600000000001</v>
      </c>
      <c r="CQ135">
        <f t="shared" si="143"/>
        <v>247.18649999999997</v>
      </c>
      <c r="CR135">
        <f t="shared" si="144"/>
        <v>308.52499999999998</v>
      </c>
      <c r="CS135">
        <f t="shared" si="145"/>
        <v>3.9802000000000004</v>
      </c>
      <c r="CT135">
        <f t="shared" si="146"/>
        <v>4972.1226999999999</v>
      </c>
      <c r="CU135">
        <f t="shared" si="147"/>
        <v>0</v>
      </c>
      <c r="CV135">
        <f t="shared" si="148"/>
        <v>18.39</v>
      </c>
      <c r="CW135">
        <f t="shared" si="149"/>
        <v>0.01</v>
      </c>
      <c r="CX135">
        <f t="shared" si="150"/>
        <v>0</v>
      </c>
      <c r="CY135">
        <f t="shared" si="151"/>
        <v>1418.1885</v>
      </c>
      <c r="CZ135">
        <f t="shared" si="152"/>
        <v>970.33950000000016</v>
      </c>
      <c r="DC135" t="s">
        <v>3</v>
      </c>
      <c r="DD135" t="s">
        <v>3</v>
      </c>
      <c r="DE135" t="s">
        <v>3</v>
      </c>
      <c r="DF135" t="s">
        <v>3</v>
      </c>
      <c r="DG135" t="s">
        <v>3</v>
      </c>
      <c r="DH135" t="s">
        <v>3</v>
      </c>
      <c r="DI135" t="s">
        <v>3</v>
      </c>
      <c r="DJ135" t="s">
        <v>3</v>
      </c>
      <c r="DK135" t="s">
        <v>3</v>
      </c>
      <c r="DL135" t="s">
        <v>3</v>
      </c>
      <c r="DM135" t="s">
        <v>3</v>
      </c>
      <c r="DN135">
        <v>0</v>
      </c>
      <c r="DO135">
        <v>0</v>
      </c>
      <c r="DP135">
        <v>1</v>
      </c>
      <c r="DQ135">
        <v>1</v>
      </c>
      <c r="DU135">
        <v>1003</v>
      </c>
      <c r="DV135" t="s">
        <v>259</v>
      </c>
      <c r="DW135" t="s">
        <v>259</v>
      </c>
      <c r="DX135">
        <v>100</v>
      </c>
      <c r="EE135">
        <v>63940399</v>
      </c>
      <c r="EF135">
        <v>3</v>
      </c>
      <c r="EG135" t="s">
        <v>261</v>
      </c>
      <c r="EH135">
        <v>0</v>
      </c>
      <c r="EI135" t="s">
        <v>3</v>
      </c>
      <c r="EJ135">
        <v>2</v>
      </c>
      <c r="EK135">
        <v>108001</v>
      </c>
      <c r="EL135" t="s">
        <v>262</v>
      </c>
      <c r="EM135" t="s">
        <v>263</v>
      </c>
      <c r="EO135" t="s">
        <v>3</v>
      </c>
      <c r="EQ135">
        <v>0</v>
      </c>
      <c r="ER135">
        <v>279.77999999999997</v>
      </c>
      <c r="ES135">
        <v>69.63</v>
      </c>
      <c r="ET135">
        <v>35.26</v>
      </c>
      <c r="EU135">
        <v>0.14000000000000001</v>
      </c>
      <c r="EV135">
        <v>174.89</v>
      </c>
      <c r="EW135">
        <v>18.39</v>
      </c>
      <c r="EX135">
        <v>0.01</v>
      </c>
      <c r="EY135">
        <v>0</v>
      </c>
      <c r="FQ135">
        <v>0</v>
      </c>
      <c r="FR135">
        <f t="shared" si="153"/>
        <v>0</v>
      </c>
      <c r="FS135">
        <v>0</v>
      </c>
      <c r="FX135">
        <v>95</v>
      </c>
      <c r="FY135">
        <v>65</v>
      </c>
      <c r="GA135" t="s">
        <v>3</v>
      </c>
      <c r="GD135">
        <v>1</v>
      </c>
      <c r="GF135">
        <v>850217088</v>
      </c>
      <c r="GG135">
        <v>2</v>
      </c>
      <c r="GH135">
        <v>1</v>
      </c>
      <c r="GI135">
        <v>2</v>
      </c>
      <c r="GJ135">
        <v>0</v>
      </c>
      <c r="GK135">
        <v>0</v>
      </c>
      <c r="GL135">
        <f t="shared" si="154"/>
        <v>0</v>
      </c>
      <c r="GM135">
        <f t="shared" si="155"/>
        <v>4046.89</v>
      </c>
      <c r="GN135">
        <f t="shared" si="156"/>
        <v>0</v>
      </c>
      <c r="GO135">
        <f t="shared" si="157"/>
        <v>4046.89</v>
      </c>
      <c r="GP135">
        <f t="shared" si="158"/>
        <v>0</v>
      </c>
      <c r="GR135">
        <v>0</v>
      </c>
      <c r="GS135">
        <v>3</v>
      </c>
      <c r="GT135">
        <v>0</v>
      </c>
      <c r="GU135" t="s">
        <v>3</v>
      </c>
      <c r="GV135">
        <f t="shared" si="159"/>
        <v>0</v>
      </c>
      <c r="GW135">
        <v>1</v>
      </c>
      <c r="GX135">
        <f t="shared" si="160"/>
        <v>0</v>
      </c>
      <c r="HA135">
        <v>0</v>
      </c>
      <c r="HB135">
        <v>0</v>
      </c>
      <c r="HC135">
        <f t="shared" si="161"/>
        <v>0</v>
      </c>
      <c r="IK135">
        <v>0</v>
      </c>
    </row>
    <row r="136" spans="1:245" x14ac:dyDescent="0.4">
      <c r="A136">
        <v>18</v>
      </c>
      <c r="B136">
        <v>1</v>
      </c>
      <c r="C136">
        <v>192</v>
      </c>
      <c r="E136" t="s">
        <v>264</v>
      </c>
      <c r="F136" t="s">
        <v>265</v>
      </c>
      <c r="G136" t="s">
        <v>266</v>
      </c>
      <c r="H136" t="s">
        <v>259</v>
      </c>
      <c r="I136">
        <f>I135*J136</f>
        <v>0.3</v>
      </c>
      <c r="J136">
        <v>1</v>
      </c>
      <c r="O136">
        <f t="shared" si="122"/>
        <v>7114.95</v>
      </c>
      <c r="P136">
        <f t="shared" si="123"/>
        <v>7114.95</v>
      </c>
      <c r="Q136">
        <f t="shared" si="124"/>
        <v>0</v>
      </c>
      <c r="R136">
        <f t="shared" si="125"/>
        <v>0</v>
      </c>
      <c r="S136">
        <f t="shared" si="126"/>
        <v>0</v>
      </c>
      <c r="T136">
        <f t="shared" si="127"/>
        <v>0</v>
      </c>
      <c r="U136">
        <f t="shared" si="128"/>
        <v>0</v>
      </c>
      <c r="V136">
        <f t="shared" si="129"/>
        <v>0</v>
      </c>
      <c r="W136">
        <f t="shared" si="130"/>
        <v>1.1000000000000001</v>
      </c>
      <c r="X136">
        <f t="shared" si="131"/>
        <v>0</v>
      </c>
      <c r="Y136">
        <f t="shared" si="132"/>
        <v>0</v>
      </c>
      <c r="AA136">
        <v>68187018</v>
      </c>
      <c r="AB136">
        <f t="shared" si="133"/>
        <v>7275</v>
      </c>
      <c r="AC136">
        <f t="shared" si="134"/>
        <v>7275</v>
      </c>
      <c r="AD136">
        <f t="shared" si="135"/>
        <v>0</v>
      </c>
      <c r="AE136">
        <f t="shared" si="136"/>
        <v>0</v>
      </c>
      <c r="AF136">
        <f t="shared" si="137"/>
        <v>0</v>
      </c>
      <c r="AG136">
        <f t="shared" si="138"/>
        <v>0</v>
      </c>
      <c r="AH136">
        <f t="shared" si="139"/>
        <v>0</v>
      </c>
      <c r="AI136">
        <f t="shared" si="140"/>
        <v>0</v>
      </c>
      <c r="AJ136">
        <f t="shared" si="141"/>
        <v>3.66</v>
      </c>
      <c r="AK136">
        <v>7275</v>
      </c>
      <c r="AL136">
        <v>7275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3.66</v>
      </c>
      <c r="AT136">
        <v>0</v>
      </c>
      <c r="AU136">
        <v>0</v>
      </c>
      <c r="AV136">
        <v>1</v>
      </c>
      <c r="AW136">
        <v>1</v>
      </c>
      <c r="AZ136">
        <v>1</v>
      </c>
      <c r="BA136">
        <v>1</v>
      </c>
      <c r="BB136">
        <v>1</v>
      </c>
      <c r="BC136">
        <v>3.26</v>
      </c>
      <c r="BD136" t="s">
        <v>3</v>
      </c>
      <c r="BE136" t="s">
        <v>3</v>
      </c>
      <c r="BF136" t="s">
        <v>3</v>
      </c>
      <c r="BG136" t="s">
        <v>3</v>
      </c>
      <c r="BH136">
        <v>3</v>
      </c>
      <c r="BI136">
        <v>2</v>
      </c>
      <c r="BJ136" t="s">
        <v>267</v>
      </c>
      <c r="BM136">
        <v>500002</v>
      </c>
      <c r="BN136">
        <v>0</v>
      </c>
      <c r="BO136" t="s">
        <v>265</v>
      </c>
      <c r="BP136">
        <v>1</v>
      </c>
      <c r="BQ136">
        <v>12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0</v>
      </c>
      <c r="CA136">
        <v>0</v>
      </c>
      <c r="CE136">
        <v>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 t="shared" si="142"/>
        <v>7114.95</v>
      </c>
      <c r="CQ136">
        <f t="shared" si="143"/>
        <v>23716.5</v>
      </c>
      <c r="CR136">
        <f t="shared" si="144"/>
        <v>0</v>
      </c>
      <c r="CS136">
        <f t="shared" si="145"/>
        <v>0</v>
      </c>
      <c r="CT136">
        <f t="shared" si="146"/>
        <v>0</v>
      </c>
      <c r="CU136">
        <f t="shared" si="147"/>
        <v>0</v>
      </c>
      <c r="CV136">
        <f t="shared" si="148"/>
        <v>0</v>
      </c>
      <c r="CW136">
        <f t="shared" si="149"/>
        <v>0</v>
      </c>
      <c r="CX136">
        <f t="shared" si="150"/>
        <v>3.66</v>
      </c>
      <c r="CY136">
        <f t="shared" si="151"/>
        <v>0</v>
      </c>
      <c r="CZ136">
        <f t="shared" si="152"/>
        <v>0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0</v>
      </c>
      <c r="DO136">
        <v>0</v>
      </c>
      <c r="DP136">
        <v>1</v>
      </c>
      <c r="DQ136">
        <v>1</v>
      </c>
      <c r="DU136">
        <v>1003</v>
      </c>
      <c r="DV136" t="s">
        <v>259</v>
      </c>
      <c r="DW136" t="s">
        <v>259</v>
      </c>
      <c r="DX136">
        <v>100</v>
      </c>
      <c r="EE136">
        <v>63940455</v>
      </c>
      <c r="EF136">
        <v>12</v>
      </c>
      <c r="EG136" t="s">
        <v>253</v>
      </c>
      <c r="EH136">
        <v>0</v>
      </c>
      <c r="EI136" t="s">
        <v>3</v>
      </c>
      <c r="EJ136">
        <v>2</v>
      </c>
      <c r="EK136">
        <v>500002</v>
      </c>
      <c r="EL136" t="s">
        <v>254</v>
      </c>
      <c r="EM136" t="s">
        <v>255</v>
      </c>
      <c r="EO136" t="s">
        <v>3</v>
      </c>
      <c r="EQ136">
        <v>0</v>
      </c>
      <c r="ER136">
        <v>7275</v>
      </c>
      <c r="ES136">
        <v>7275</v>
      </c>
      <c r="ET136">
        <v>0</v>
      </c>
      <c r="EU136">
        <v>0</v>
      </c>
      <c r="EV136">
        <v>0</v>
      </c>
      <c r="EW136">
        <v>0</v>
      </c>
      <c r="EX136">
        <v>0</v>
      </c>
      <c r="FQ136">
        <v>0</v>
      </c>
      <c r="FR136">
        <f t="shared" si="153"/>
        <v>0</v>
      </c>
      <c r="FS136">
        <v>0</v>
      </c>
      <c r="FX136">
        <v>0</v>
      </c>
      <c r="FY136">
        <v>0</v>
      </c>
      <c r="GA136" t="s">
        <v>3</v>
      </c>
      <c r="GD136">
        <v>1</v>
      </c>
      <c r="GF136">
        <v>2025463815</v>
      </c>
      <c r="GG136">
        <v>2</v>
      </c>
      <c r="GH136">
        <v>1</v>
      </c>
      <c r="GI136">
        <v>2</v>
      </c>
      <c r="GJ136">
        <v>0</v>
      </c>
      <c r="GK136">
        <v>0</v>
      </c>
      <c r="GL136">
        <f t="shared" si="154"/>
        <v>0</v>
      </c>
      <c r="GM136">
        <f t="shared" si="155"/>
        <v>7114.95</v>
      </c>
      <c r="GN136">
        <f t="shared" si="156"/>
        <v>0</v>
      </c>
      <c r="GO136">
        <f t="shared" si="157"/>
        <v>7114.95</v>
      </c>
      <c r="GP136">
        <f t="shared" si="158"/>
        <v>0</v>
      </c>
      <c r="GR136">
        <v>0</v>
      </c>
      <c r="GS136">
        <v>3</v>
      </c>
      <c r="GT136">
        <v>0</v>
      </c>
      <c r="GU136" t="s">
        <v>3</v>
      </c>
      <c r="GV136">
        <f t="shared" si="159"/>
        <v>0</v>
      </c>
      <c r="GW136">
        <v>1</v>
      </c>
      <c r="GX136">
        <f t="shared" si="160"/>
        <v>0</v>
      </c>
      <c r="HA136">
        <v>0</v>
      </c>
      <c r="HB136">
        <v>0</v>
      </c>
      <c r="HC136">
        <f t="shared" si="161"/>
        <v>0</v>
      </c>
      <c r="IK136">
        <v>0</v>
      </c>
    </row>
    <row r="137" spans="1:245" x14ac:dyDescent="0.4">
      <c r="A137">
        <v>17</v>
      </c>
      <c r="B137">
        <v>1</v>
      </c>
      <c r="E137" t="s">
        <v>268</v>
      </c>
      <c r="F137" t="s">
        <v>269</v>
      </c>
      <c r="G137" t="s">
        <v>270</v>
      </c>
      <c r="H137" t="s">
        <v>271</v>
      </c>
      <c r="I137">
        <f>ROUND((87)/1000,9)</f>
        <v>8.6999999999999994E-2</v>
      </c>
      <c r="J137">
        <v>0</v>
      </c>
      <c r="O137">
        <f t="shared" si="122"/>
        <v>366.85</v>
      </c>
      <c r="P137">
        <f t="shared" si="123"/>
        <v>366.85</v>
      </c>
      <c r="Q137">
        <f t="shared" si="124"/>
        <v>0</v>
      </c>
      <c r="R137">
        <f t="shared" si="125"/>
        <v>0</v>
      </c>
      <c r="S137">
        <f t="shared" si="126"/>
        <v>0</v>
      </c>
      <c r="T137">
        <f t="shared" si="127"/>
        <v>0</v>
      </c>
      <c r="U137">
        <f t="shared" si="128"/>
        <v>0</v>
      </c>
      <c r="V137">
        <f t="shared" si="129"/>
        <v>0</v>
      </c>
      <c r="W137">
        <f t="shared" si="130"/>
        <v>0.09</v>
      </c>
      <c r="X137">
        <f t="shared" si="131"/>
        <v>0</v>
      </c>
      <c r="Y137">
        <f t="shared" si="132"/>
        <v>0</v>
      </c>
      <c r="AA137">
        <v>68187018</v>
      </c>
      <c r="AB137">
        <f t="shared" si="133"/>
        <v>1998.42</v>
      </c>
      <c r="AC137">
        <f t="shared" si="134"/>
        <v>1998.42</v>
      </c>
      <c r="AD137">
        <f t="shared" si="135"/>
        <v>0</v>
      </c>
      <c r="AE137">
        <f t="shared" si="136"/>
        <v>0</v>
      </c>
      <c r="AF137">
        <f t="shared" si="137"/>
        <v>0</v>
      </c>
      <c r="AG137">
        <f t="shared" si="138"/>
        <v>0</v>
      </c>
      <c r="AH137">
        <f t="shared" si="139"/>
        <v>0</v>
      </c>
      <c r="AI137">
        <f t="shared" si="140"/>
        <v>0</v>
      </c>
      <c r="AJ137">
        <f t="shared" si="141"/>
        <v>1.01</v>
      </c>
      <c r="AK137">
        <v>1998.42</v>
      </c>
      <c r="AL137">
        <v>1998.42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1.01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2.11</v>
      </c>
      <c r="BD137" t="s">
        <v>3</v>
      </c>
      <c r="BE137" t="s">
        <v>3</v>
      </c>
      <c r="BF137" t="s">
        <v>3</v>
      </c>
      <c r="BG137" t="s">
        <v>3</v>
      </c>
      <c r="BH137">
        <v>3</v>
      </c>
      <c r="BI137">
        <v>2</v>
      </c>
      <c r="BJ137" t="s">
        <v>272</v>
      </c>
      <c r="BM137">
        <v>500002</v>
      </c>
      <c r="BN137">
        <v>0</v>
      </c>
      <c r="BO137" t="s">
        <v>269</v>
      </c>
      <c r="BP137">
        <v>1</v>
      </c>
      <c r="BQ137">
        <v>12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3</v>
      </c>
      <c r="BZ137">
        <v>0</v>
      </c>
      <c r="CA137">
        <v>0</v>
      </c>
      <c r="CE137">
        <v>0</v>
      </c>
      <c r="CF137">
        <v>0</v>
      </c>
      <c r="CG137">
        <v>0</v>
      </c>
      <c r="CM137">
        <v>0</v>
      </c>
      <c r="CN137" t="s">
        <v>3</v>
      </c>
      <c r="CO137">
        <v>0</v>
      </c>
      <c r="CP137">
        <f t="shared" si="142"/>
        <v>366.85</v>
      </c>
      <c r="CQ137">
        <f t="shared" si="143"/>
        <v>4216.6661999999997</v>
      </c>
      <c r="CR137">
        <f t="shared" si="144"/>
        <v>0</v>
      </c>
      <c r="CS137">
        <f t="shared" si="145"/>
        <v>0</v>
      </c>
      <c r="CT137">
        <f t="shared" si="146"/>
        <v>0</v>
      </c>
      <c r="CU137">
        <f t="shared" si="147"/>
        <v>0</v>
      </c>
      <c r="CV137">
        <f t="shared" si="148"/>
        <v>0</v>
      </c>
      <c r="CW137">
        <f t="shared" si="149"/>
        <v>0</v>
      </c>
      <c r="CX137">
        <f t="shared" si="150"/>
        <v>1.01</v>
      </c>
      <c r="CY137">
        <f t="shared" si="151"/>
        <v>0</v>
      </c>
      <c r="CZ137">
        <f t="shared" si="152"/>
        <v>0</v>
      </c>
      <c r="DC137" t="s">
        <v>3</v>
      </c>
      <c r="DD137" t="s">
        <v>3</v>
      </c>
      <c r="DE137" t="s">
        <v>3</v>
      </c>
      <c r="DF137" t="s">
        <v>3</v>
      </c>
      <c r="DG137" t="s">
        <v>3</v>
      </c>
      <c r="DH137" t="s">
        <v>3</v>
      </c>
      <c r="DI137" t="s">
        <v>3</v>
      </c>
      <c r="DJ137" t="s">
        <v>3</v>
      </c>
      <c r="DK137" t="s">
        <v>3</v>
      </c>
      <c r="DL137" t="s">
        <v>3</v>
      </c>
      <c r="DM137" t="s">
        <v>3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271</v>
      </c>
      <c r="DW137" t="s">
        <v>271</v>
      </c>
      <c r="DX137">
        <v>1000</v>
      </c>
      <c r="EE137">
        <v>63940455</v>
      </c>
      <c r="EF137">
        <v>12</v>
      </c>
      <c r="EG137" t="s">
        <v>253</v>
      </c>
      <c r="EH137">
        <v>0</v>
      </c>
      <c r="EI137" t="s">
        <v>3</v>
      </c>
      <c r="EJ137">
        <v>2</v>
      </c>
      <c r="EK137">
        <v>500002</v>
      </c>
      <c r="EL137" t="s">
        <v>254</v>
      </c>
      <c r="EM137" t="s">
        <v>255</v>
      </c>
      <c r="EO137" t="s">
        <v>3</v>
      </c>
      <c r="EQ137">
        <v>0</v>
      </c>
      <c r="ER137">
        <v>1998.42</v>
      </c>
      <c r="ES137">
        <v>1998.42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FQ137">
        <v>0</v>
      </c>
      <c r="FR137">
        <f t="shared" si="153"/>
        <v>0</v>
      </c>
      <c r="FS137">
        <v>0</v>
      </c>
      <c r="FX137">
        <v>0</v>
      </c>
      <c r="FY137">
        <v>0</v>
      </c>
      <c r="GA137" t="s">
        <v>3</v>
      </c>
      <c r="GD137">
        <v>1</v>
      </c>
      <c r="GF137">
        <v>1264355815</v>
      </c>
      <c r="GG137">
        <v>2</v>
      </c>
      <c r="GH137">
        <v>1</v>
      </c>
      <c r="GI137">
        <v>2</v>
      </c>
      <c r="GJ137">
        <v>0</v>
      </c>
      <c r="GK137">
        <v>0</v>
      </c>
      <c r="GL137">
        <f t="shared" si="154"/>
        <v>0</v>
      </c>
      <c r="GM137">
        <f t="shared" si="155"/>
        <v>366.85</v>
      </c>
      <c r="GN137">
        <f t="shared" si="156"/>
        <v>0</v>
      </c>
      <c r="GO137">
        <f t="shared" si="157"/>
        <v>366.85</v>
      </c>
      <c r="GP137">
        <f t="shared" si="158"/>
        <v>0</v>
      </c>
      <c r="GR137">
        <v>0</v>
      </c>
      <c r="GS137">
        <v>3</v>
      </c>
      <c r="GT137">
        <v>0</v>
      </c>
      <c r="GU137" t="s">
        <v>3</v>
      </c>
      <c r="GV137">
        <f t="shared" si="159"/>
        <v>0</v>
      </c>
      <c r="GW137">
        <v>1</v>
      </c>
      <c r="GX137">
        <f t="shared" si="160"/>
        <v>0</v>
      </c>
      <c r="HA137">
        <v>0</v>
      </c>
      <c r="HB137">
        <v>0</v>
      </c>
      <c r="HC137">
        <f t="shared" si="161"/>
        <v>0</v>
      </c>
      <c r="IK137">
        <v>0</v>
      </c>
    </row>
    <row r="138" spans="1:245" x14ac:dyDescent="0.4">
      <c r="A138">
        <v>17</v>
      </c>
      <c r="B138">
        <v>1</v>
      </c>
      <c r="C138">
        <f>ROW(SmtRes!A202)</f>
        <v>202</v>
      </c>
      <c r="D138">
        <f>ROW(EtalonRes!A201)</f>
        <v>201</v>
      </c>
      <c r="E138" t="s">
        <v>273</v>
      </c>
      <c r="F138" t="s">
        <v>274</v>
      </c>
      <c r="G138" t="s">
        <v>275</v>
      </c>
      <c r="H138" t="s">
        <v>259</v>
      </c>
      <c r="I138">
        <f>ROUND((14)/100,9)</f>
        <v>0.14000000000000001</v>
      </c>
      <c r="J138">
        <v>0</v>
      </c>
      <c r="O138">
        <f t="shared" si="122"/>
        <v>685.41</v>
      </c>
      <c r="P138">
        <f t="shared" si="123"/>
        <v>30.54</v>
      </c>
      <c r="Q138">
        <f t="shared" si="124"/>
        <v>38.26</v>
      </c>
      <c r="R138">
        <f t="shared" si="125"/>
        <v>0.56000000000000005</v>
      </c>
      <c r="S138">
        <f t="shared" si="126"/>
        <v>616.61</v>
      </c>
      <c r="T138">
        <f t="shared" si="127"/>
        <v>0</v>
      </c>
      <c r="U138">
        <f t="shared" si="128"/>
        <v>2.2806000000000002</v>
      </c>
      <c r="V138">
        <f t="shared" si="129"/>
        <v>1.4000000000000002E-3</v>
      </c>
      <c r="W138">
        <f t="shared" si="130"/>
        <v>0</v>
      </c>
      <c r="X138">
        <f t="shared" si="131"/>
        <v>586.30999999999995</v>
      </c>
      <c r="Y138">
        <f t="shared" si="132"/>
        <v>401.16</v>
      </c>
      <c r="AA138">
        <v>68187018</v>
      </c>
      <c r="AB138">
        <f t="shared" si="133"/>
        <v>237.45</v>
      </c>
      <c r="AC138">
        <f t="shared" si="134"/>
        <v>51.33</v>
      </c>
      <c r="AD138">
        <f t="shared" si="135"/>
        <v>31.2</v>
      </c>
      <c r="AE138">
        <f t="shared" si="136"/>
        <v>0.14000000000000001</v>
      </c>
      <c r="AF138">
        <f t="shared" si="137"/>
        <v>154.91999999999999</v>
      </c>
      <c r="AG138">
        <f t="shared" si="138"/>
        <v>0</v>
      </c>
      <c r="AH138">
        <f t="shared" si="139"/>
        <v>16.29</v>
      </c>
      <c r="AI138">
        <f t="shared" si="140"/>
        <v>0.01</v>
      </c>
      <c r="AJ138">
        <f t="shared" si="141"/>
        <v>0</v>
      </c>
      <c r="AK138">
        <v>237.45</v>
      </c>
      <c r="AL138">
        <v>51.33</v>
      </c>
      <c r="AM138">
        <v>31.2</v>
      </c>
      <c r="AN138">
        <v>0.14000000000000001</v>
      </c>
      <c r="AO138">
        <v>154.91999999999999</v>
      </c>
      <c r="AP138">
        <v>0</v>
      </c>
      <c r="AQ138">
        <v>16.29</v>
      </c>
      <c r="AR138">
        <v>0.01</v>
      </c>
      <c r="AS138">
        <v>0</v>
      </c>
      <c r="AT138">
        <v>95</v>
      </c>
      <c r="AU138">
        <v>65</v>
      </c>
      <c r="AV138">
        <v>1</v>
      </c>
      <c r="AW138">
        <v>1</v>
      </c>
      <c r="AZ138">
        <v>1</v>
      </c>
      <c r="BA138">
        <v>28.43</v>
      </c>
      <c r="BB138">
        <v>8.76</v>
      </c>
      <c r="BC138">
        <v>4.25</v>
      </c>
      <c r="BD138" t="s">
        <v>3</v>
      </c>
      <c r="BE138" t="s">
        <v>3</v>
      </c>
      <c r="BF138" t="s">
        <v>3</v>
      </c>
      <c r="BG138" t="s">
        <v>3</v>
      </c>
      <c r="BH138">
        <v>0</v>
      </c>
      <c r="BI138">
        <v>2</v>
      </c>
      <c r="BJ138" t="s">
        <v>276</v>
      </c>
      <c r="BM138">
        <v>108001</v>
      </c>
      <c r="BN138">
        <v>0</v>
      </c>
      <c r="BO138" t="s">
        <v>274</v>
      </c>
      <c r="BP138">
        <v>1</v>
      </c>
      <c r="BQ138">
        <v>3</v>
      </c>
      <c r="BR138">
        <v>0</v>
      </c>
      <c r="BS138">
        <v>28.43</v>
      </c>
      <c r="BT138">
        <v>1</v>
      </c>
      <c r="BU138">
        <v>1</v>
      </c>
      <c r="BV138">
        <v>1</v>
      </c>
      <c r="BW138">
        <v>1</v>
      </c>
      <c r="BX138">
        <v>1</v>
      </c>
      <c r="BY138" t="s">
        <v>3</v>
      </c>
      <c r="BZ138">
        <v>95</v>
      </c>
      <c r="CA138">
        <v>65</v>
      </c>
      <c r="CE138">
        <v>0</v>
      </c>
      <c r="CF138">
        <v>0</v>
      </c>
      <c r="CG138">
        <v>0</v>
      </c>
      <c r="CM138">
        <v>0</v>
      </c>
      <c r="CN138" t="s">
        <v>3</v>
      </c>
      <c r="CO138">
        <v>0</v>
      </c>
      <c r="CP138">
        <f t="shared" si="142"/>
        <v>685.41</v>
      </c>
      <c r="CQ138">
        <f t="shared" si="143"/>
        <v>218.1525</v>
      </c>
      <c r="CR138">
        <f t="shared" si="144"/>
        <v>273.31200000000001</v>
      </c>
      <c r="CS138">
        <f t="shared" si="145"/>
        <v>3.9802000000000004</v>
      </c>
      <c r="CT138">
        <f t="shared" si="146"/>
        <v>4404.3755999999994</v>
      </c>
      <c r="CU138">
        <f t="shared" si="147"/>
        <v>0</v>
      </c>
      <c r="CV138">
        <f t="shared" si="148"/>
        <v>16.29</v>
      </c>
      <c r="CW138">
        <f t="shared" si="149"/>
        <v>0.01</v>
      </c>
      <c r="CX138">
        <f t="shared" si="150"/>
        <v>0</v>
      </c>
      <c r="CY138">
        <f t="shared" si="151"/>
        <v>586.31149999999991</v>
      </c>
      <c r="CZ138">
        <f t="shared" si="152"/>
        <v>401.16049999999996</v>
      </c>
      <c r="DC138" t="s">
        <v>3</v>
      </c>
      <c r="DD138" t="s">
        <v>3</v>
      </c>
      <c r="DE138" t="s">
        <v>3</v>
      </c>
      <c r="DF138" t="s">
        <v>3</v>
      </c>
      <c r="DG138" t="s">
        <v>3</v>
      </c>
      <c r="DH138" t="s">
        <v>3</v>
      </c>
      <c r="DI138" t="s">
        <v>3</v>
      </c>
      <c r="DJ138" t="s">
        <v>3</v>
      </c>
      <c r="DK138" t="s">
        <v>3</v>
      </c>
      <c r="DL138" t="s">
        <v>3</v>
      </c>
      <c r="DM138" t="s">
        <v>3</v>
      </c>
      <c r="DN138">
        <v>0</v>
      </c>
      <c r="DO138">
        <v>0</v>
      </c>
      <c r="DP138">
        <v>1</v>
      </c>
      <c r="DQ138">
        <v>1</v>
      </c>
      <c r="DU138">
        <v>1003</v>
      </c>
      <c r="DV138" t="s">
        <v>259</v>
      </c>
      <c r="DW138" t="s">
        <v>259</v>
      </c>
      <c r="DX138">
        <v>100</v>
      </c>
      <c r="EE138">
        <v>63940399</v>
      </c>
      <c r="EF138">
        <v>3</v>
      </c>
      <c r="EG138" t="s">
        <v>261</v>
      </c>
      <c r="EH138">
        <v>0</v>
      </c>
      <c r="EI138" t="s">
        <v>3</v>
      </c>
      <c r="EJ138">
        <v>2</v>
      </c>
      <c r="EK138">
        <v>108001</v>
      </c>
      <c r="EL138" t="s">
        <v>262</v>
      </c>
      <c r="EM138" t="s">
        <v>263</v>
      </c>
      <c r="EO138" t="s">
        <v>3</v>
      </c>
      <c r="EQ138">
        <v>0</v>
      </c>
      <c r="ER138">
        <v>237.45</v>
      </c>
      <c r="ES138">
        <v>51.33</v>
      </c>
      <c r="ET138">
        <v>31.2</v>
      </c>
      <c r="EU138">
        <v>0.14000000000000001</v>
      </c>
      <c r="EV138">
        <v>154.91999999999999</v>
      </c>
      <c r="EW138">
        <v>16.29</v>
      </c>
      <c r="EX138">
        <v>0.01</v>
      </c>
      <c r="EY138">
        <v>0</v>
      </c>
      <c r="FQ138">
        <v>0</v>
      </c>
      <c r="FR138">
        <f t="shared" si="153"/>
        <v>0</v>
      </c>
      <c r="FS138">
        <v>0</v>
      </c>
      <c r="FX138">
        <v>95</v>
      </c>
      <c r="FY138">
        <v>65</v>
      </c>
      <c r="GA138" t="s">
        <v>3</v>
      </c>
      <c r="GD138">
        <v>1</v>
      </c>
      <c r="GF138">
        <v>1113905812</v>
      </c>
      <c r="GG138">
        <v>2</v>
      </c>
      <c r="GH138">
        <v>1</v>
      </c>
      <c r="GI138">
        <v>2</v>
      </c>
      <c r="GJ138">
        <v>0</v>
      </c>
      <c r="GK138">
        <v>0</v>
      </c>
      <c r="GL138">
        <f t="shared" si="154"/>
        <v>0</v>
      </c>
      <c r="GM138">
        <f t="shared" si="155"/>
        <v>1672.88</v>
      </c>
      <c r="GN138">
        <f t="shared" si="156"/>
        <v>0</v>
      </c>
      <c r="GO138">
        <f t="shared" si="157"/>
        <v>1672.88</v>
      </c>
      <c r="GP138">
        <f t="shared" si="158"/>
        <v>0</v>
      </c>
      <c r="GR138">
        <v>0</v>
      </c>
      <c r="GS138">
        <v>3</v>
      </c>
      <c r="GT138">
        <v>0</v>
      </c>
      <c r="GU138" t="s">
        <v>3</v>
      </c>
      <c r="GV138">
        <f t="shared" si="159"/>
        <v>0</v>
      </c>
      <c r="GW138">
        <v>1</v>
      </c>
      <c r="GX138">
        <f t="shared" si="160"/>
        <v>0</v>
      </c>
      <c r="HA138">
        <v>0</v>
      </c>
      <c r="HB138">
        <v>0</v>
      </c>
      <c r="HC138">
        <f t="shared" si="161"/>
        <v>0</v>
      </c>
      <c r="IK138">
        <v>0</v>
      </c>
    </row>
    <row r="139" spans="1:245" x14ac:dyDescent="0.4">
      <c r="A139">
        <v>18</v>
      </c>
      <c r="B139">
        <v>1</v>
      </c>
      <c r="C139">
        <v>201</v>
      </c>
      <c r="E139" t="s">
        <v>277</v>
      </c>
      <c r="F139" t="s">
        <v>278</v>
      </c>
      <c r="G139" t="s">
        <v>279</v>
      </c>
      <c r="H139" t="s">
        <v>259</v>
      </c>
      <c r="I139">
        <f>I138*J139</f>
        <v>0.14000000000000001</v>
      </c>
      <c r="J139">
        <v>1</v>
      </c>
      <c r="O139">
        <f t="shared" si="122"/>
        <v>808.14</v>
      </c>
      <c r="P139">
        <f t="shared" si="123"/>
        <v>808.14</v>
      </c>
      <c r="Q139">
        <f t="shared" si="124"/>
        <v>0</v>
      </c>
      <c r="R139">
        <f t="shared" si="125"/>
        <v>0</v>
      </c>
      <c r="S139">
        <f t="shared" si="126"/>
        <v>0</v>
      </c>
      <c r="T139">
        <f t="shared" si="127"/>
        <v>0</v>
      </c>
      <c r="U139">
        <f t="shared" si="128"/>
        <v>0</v>
      </c>
      <c r="V139">
        <f t="shared" si="129"/>
        <v>0</v>
      </c>
      <c r="W139">
        <f t="shared" si="130"/>
        <v>0.06</v>
      </c>
      <c r="X139">
        <f t="shared" si="131"/>
        <v>0</v>
      </c>
      <c r="Y139">
        <f t="shared" si="132"/>
        <v>0</v>
      </c>
      <c r="AA139">
        <v>68187018</v>
      </c>
      <c r="AB139">
        <f t="shared" si="133"/>
        <v>727.01</v>
      </c>
      <c r="AC139">
        <f t="shared" si="134"/>
        <v>727.01</v>
      </c>
      <c r="AD139">
        <f t="shared" si="135"/>
        <v>0</v>
      </c>
      <c r="AE139">
        <f t="shared" si="136"/>
        <v>0</v>
      </c>
      <c r="AF139">
        <f t="shared" si="137"/>
        <v>0</v>
      </c>
      <c r="AG139">
        <f t="shared" si="138"/>
        <v>0</v>
      </c>
      <c r="AH139">
        <f t="shared" si="139"/>
        <v>0</v>
      </c>
      <c r="AI139">
        <f t="shared" si="140"/>
        <v>0</v>
      </c>
      <c r="AJ139">
        <f t="shared" si="141"/>
        <v>0.44</v>
      </c>
      <c r="AK139">
        <v>727.01</v>
      </c>
      <c r="AL139">
        <v>727.01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0.44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7.94</v>
      </c>
      <c r="BD139" t="s">
        <v>3</v>
      </c>
      <c r="BE139" t="s">
        <v>3</v>
      </c>
      <c r="BF139" t="s">
        <v>3</v>
      </c>
      <c r="BG139" t="s">
        <v>3</v>
      </c>
      <c r="BH139">
        <v>3</v>
      </c>
      <c r="BI139">
        <v>2</v>
      </c>
      <c r="BJ139" t="s">
        <v>280</v>
      </c>
      <c r="BM139">
        <v>500002</v>
      </c>
      <c r="BN139">
        <v>0</v>
      </c>
      <c r="BO139" t="s">
        <v>278</v>
      </c>
      <c r="BP139">
        <v>1</v>
      </c>
      <c r="BQ139">
        <v>12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3</v>
      </c>
      <c r="BZ139">
        <v>0</v>
      </c>
      <c r="CA139">
        <v>0</v>
      </c>
      <c r="CE139">
        <v>0</v>
      </c>
      <c r="CF139">
        <v>0</v>
      </c>
      <c r="CG139">
        <v>0</v>
      </c>
      <c r="CM139">
        <v>0</v>
      </c>
      <c r="CN139" t="s">
        <v>3</v>
      </c>
      <c r="CO139">
        <v>0</v>
      </c>
      <c r="CP139">
        <f t="shared" si="142"/>
        <v>808.14</v>
      </c>
      <c r="CQ139">
        <f t="shared" si="143"/>
        <v>5772.4594000000006</v>
      </c>
      <c r="CR139">
        <f t="shared" si="144"/>
        <v>0</v>
      </c>
      <c r="CS139">
        <f t="shared" si="145"/>
        <v>0</v>
      </c>
      <c r="CT139">
        <f t="shared" si="146"/>
        <v>0</v>
      </c>
      <c r="CU139">
        <f t="shared" si="147"/>
        <v>0</v>
      </c>
      <c r="CV139">
        <f t="shared" si="148"/>
        <v>0</v>
      </c>
      <c r="CW139">
        <f t="shared" si="149"/>
        <v>0</v>
      </c>
      <c r="CX139">
        <f t="shared" si="150"/>
        <v>0.44</v>
      </c>
      <c r="CY139">
        <f t="shared" si="151"/>
        <v>0</v>
      </c>
      <c r="CZ139">
        <f t="shared" si="152"/>
        <v>0</v>
      </c>
      <c r="DC139" t="s">
        <v>3</v>
      </c>
      <c r="DD139" t="s">
        <v>3</v>
      </c>
      <c r="DE139" t="s">
        <v>3</v>
      </c>
      <c r="DF139" t="s">
        <v>3</v>
      </c>
      <c r="DG139" t="s">
        <v>3</v>
      </c>
      <c r="DH139" t="s">
        <v>3</v>
      </c>
      <c r="DI139" t="s">
        <v>3</v>
      </c>
      <c r="DJ139" t="s">
        <v>3</v>
      </c>
      <c r="DK139" t="s">
        <v>3</v>
      </c>
      <c r="DL139" t="s">
        <v>3</v>
      </c>
      <c r="DM139" t="s">
        <v>3</v>
      </c>
      <c r="DN139">
        <v>0</v>
      </c>
      <c r="DO139">
        <v>0</v>
      </c>
      <c r="DP139">
        <v>1</v>
      </c>
      <c r="DQ139">
        <v>1</v>
      </c>
      <c r="DU139">
        <v>1003</v>
      </c>
      <c r="DV139" t="s">
        <v>259</v>
      </c>
      <c r="DW139" t="s">
        <v>259</v>
      </c>
      <c r="DX139">
        <v>100</v>
      </c>
      <c r="EE139">
        <v>63940455</v>
      </c>
      <c r="EF139">
        <v>12</v>
      </c>
      <c r="EG139" t="s">
        <v>253</v>
      </c>
      <c r="EH139">
        <v>0</v>
      </c>
      <c r="EI139" t="s">
        <v>3</v>
      </c>
      <c r="EJ139">
        <v>2</v>
      </c>
      <c r="EK139">
        <v>500002</v>
      </c>
      <c r="EL139" t="s">
        <v>254</v>
      </c>
      <c r="EM139" t="s">
        <v>255</v>
      </c>
      <c r="EO139" t="s">
        <v>3</v>
      </c>
      <c r="EQ139">
        <v>0</v>
      </c>
      <c r="ER139">
        <v>727.01</v>
      </c>
      <c r="ES139">
        <v>727.01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53"/>
        <v>0</v>
      </c>
      <c r="FS139">
        <v>0</v>
      </c>
      <c r="FX139">
        <v>0</v>
      </c>
      <c r="FY139">
        <v>0</v>
      </c>
      <c r="GA139" t="s">
        <v>3</v>
      </c>
      <c r="GD139">
        <v>1</v>
      </c>
      <c r="GF139">
        <v>-343119207</v>
      </c>
      <c r="GG139">
        <v>2</v>
      </c>
      <c r="GH139">
        <v>1</v>
      </c>
      <c r="GI139">
        <v>2</v>
      </c>
      <c r="GJ139">
        <v>0</v>
      </c>
      <c r="GK139">
        <v>0</v>
      </c>
      <c r="GL139">
        <f t="shared" si="154"/>
        <v>0</v>
      </c>
      <c r="GM139">
        <f t="shared" si="155"/>
        <v>808.14</v>
      </c>
      <c r="GN139">
        <f t="shared" si="156"/>
        <v>0</v>
      </c>
      <c r="GO139">
        <f t="shared" si="157"/>
        <v>808.14</v>
      </c>
      <c r="GP139">
        <f t="shared" si="158"/>
        <v>0</v>
      </c>
      <c r="GR139">
        <v>0</v>
      </c>
      <c r="GS139">
        <v>3</v>
      </c>
      <c r="GT139">
        <v>0</v>
      </c>
      <c r="GU139" t="s">
        <v>3</v>
      </c>
      <c r="GV139">
        <f t="shared" si="159"/>
        <v>0</v>
      </c>
      <c r="GW139">
        <v>1</v>
      </c>
      <c r="GX139">
        <f t="shared" si="160"/>
        <v>0</v>
      </c>
      <c r="HA139">
        <v>0</v>
      </c>
      <c r="HB139">
        <v>0</v>
      </c>
      <c r="HC139">
        <f t="shared" si="161"/>
        <v>0</v>
      </c>
      <c r="IK139">
        <v>0</v>
      </c>
    </row>
    <row r="140" spans="1:245" x14ac:dyDescent="0.4">
      <c r="A140">
        <v>17</v>
      </c>
      <c r="B140">
        <v>1</v>
      </c>
      <c r="C140">
        <f>ROW(SmtRes!A213)</f>
        <v>213</v>
      </c>
      <c r="D140">
        <f>ROW(EtalonRes!A210)</f>
        <v>210</v>
      </c>
      <c r="E140" t="s">
        <v>281</v>
      </c>
      <c r="F140" t="s">
        <v>282</v>
      </c>
      <c r="G140" t="s">
        <v>283</v>
      </c>
      <c r="H140" t="s">
        <v>259</v>
      </c>
      <c r="I140">
        <f>ROUND((180)/100,9)</f>
        <v>1.8</v>
      </c>
      <c r="J140">
        <v>0</v>
      </c>
      <c r="O140">
        <f t="shared" si="122"/>
        <v>10271.540000000001</v>
      </c>
      <c r="P140">
        <f t="shared" si="123"/>
        <v>368.6</v>
      </c>
      <c r="Q140">
        <f t="shared" si="124"/>
        <v>743.82</v>
      </c>
      <c r="R140">
        <f t="shared" si="125"/>
        <v>62.43</v>
      </c>
      <c r="S140">
        <f t="shared" si="126"/>
        <v>9159.1200000000008</v>
      </c>
      <c r="T140">
        <f t="shared" si="127"/>
        <v>0</v>
      </c>
      <c r="U140">
        <f t="shared" si="128"/>
        <v>34.271999999999998</v>
      </c>
      <c r="V140">
        <f t="shared" si="129"/>
        <v>0.16200000000000001</v>
      </c>
      <c r="W140">
        <f t="shared" si="130"/>
        <v>0</v>
      </c>
      <c r="X140">
        <f t="shared" si="131"/>
        <v>8760.4699999999993</v>
      </c>
      <c r="Y140">
        <f t="shared" si="132"/>
        <v>5994.01</v>
      </c>
      <c r="AA140">
        <v>68187018</v>
      </c>
      <c r="AB140">
        <f t="shared" si="133"/>
        <v>248.61</v>
      </c>
      <c r="AC140">
        <f t="shared" si="134"/>
        <v>24.12</v>
      </c>
      <c r="AD140">
        <f t="shared" si="135"/>
        <v>45.51</v>
      </c>
      <c r="AE140">
        <f t="shared" si="136"/>
        <v>1.22</v>
      </c>
      <c r="AF140">
        <f t="shared" si="137"/>
        <v>178.98</v>
      </c>
      <c r="AG140">
        <f t="shared" si="138"/>
        <v>0</v>
      </c>
      <c r="AH140">
        <f t="shared" si="139"/>
        <v>19.04</v>
      </c>
      <c r="AI140">
        <f t="shared" si="140"/>
        <v>0.09</v>
      </c>
      <c r="AJ140">
        <f t="shared" si="141"/>
        <v>0</v>
      </c>
      <c r="AK140">
        <v>248.61</v>
      </c>
      <c r="AL140">
        <v>24.12</v>
      </c>
      <c r="AM140">
        <v>45.51</v>
      </c>
      <c r="AN140">
        <v>1.22</v>
      </c>
      <c r="AO140">
        <v>178.98</v>
      </c>
      <c r="AP140">
        <v>0</v>
      </c>
      <c r="AQ140">
        <v>19.04</v>
      </c>
      <c r="AR140">
        <v>0.09</v>
      </c>
      <c r="AS140">
        <v>0</v>
      </c>
      <c r="AT140">
        <v>95</v>
      </c>
      <c r="AU140">
        <v>65</v>
      </c>
      <c r="AV140">
        <v>1</v>
      </c>
      <c r="AW140">
        <v>1</v>
      </c>
      <c r="AZ140">
        <v>1</v>
      </c>
      <c r="BA140">
        <v>28.43</v>
      </c>
      <c r="BB140">
        <v>9.08</v>
      </c>
      <c r="BC140">
        <v>8.49</v>
      </c>
      <c r="BD140" t="s">
        <v>3</v>
      </c>
      <c r="BE140" t="s">
        <v>3</v>
      </c>
      <c r="BF140" t="s">
        <v>3</v>
      </c>
      <c r="BG140" t="s">
        <v>3</v>
      </c>
      <c r="BH140">
        <v>0</v>
      </c>
      <c r="BI140">
        <v>2</v>
      </c>
      <c r="BJ140" t="s">
        <v>284</v>
      </c>
      <c r="BM140">
        <v>108001</v>
      </c>
      <c r="BN140">
        <v>0</v>
      </c>
      <c r="BO140" t="s">
        <v>282</v>
      </c>
      <c r="BP140">
        <v>1</v>
      </c>
      <c r="BQ140">
        <v>3</v>
      </c>
      <c r="BR140">
        <v>0</v>
      </c>
      <c r="BS140">
        <v>28.43</v>
      </c>
      <c r="BT140">
        <v>1</v>
      </c>
      <c r="BU140">
        <v>1</v>
      </c>
      <c r="BV140">
        <v>1</v>
      </c>
      <c r="BW140">
        <v>1</v>
      </c>
      <c r="BX140">
        <v>1</v>
      </c>
      <c r="BY140" t="s">
        <v>3</v>
      </c>
      <c r="BZ140">
        <v>95</v>
      </c>
      <c r="CA140">
        <v>65</v>
      </c>
      <c r="CE140">
        <v>0</v>
      </c>
      <c r="CF140">
        <v>0</v>
      </c>
      <c r="CG140">
        <v>0</v>
      </c>
      <c r="CM140">
        <v>0</v>
      </c>
      <c r="CN140" t="s">
        <v>3</v>
      </c>
      <c r="CO140">
        <v>0</v>
      </c>
      <c r="CP140">
        <f t="shared" si="142"/>
        <v>10271.540000000001</v>
      </c>
      <c r="CQ140">
        <f t="shared" si="143"/>
        <v>204.77880000000002</v>
      </c>
      <c r="CR140">
        <f t="shared" si="144"/>
        <v>413.23079999999999</v>
      </c>
      <c r="CS140">
        <f t="shared" si="145"/>
        <v>34.684599999999996</v>
      </c>
      <c r="CT140">
        <f t="shared" si="146"/>
        <v>5088.4013999999997</v>
      </c>
      <c r="CU140">
        <f t="shared" si="147"/>
        <v>0</v>
      </c>
      <c r="CV140">
        <f t="shared" si="148"/>
        <v>19.04</v>
      </c>
      <c r="CW140">
        <f t="shared" si="149"/>
        <v>0.09</v>
      </c>
      <c r="CX140">
        <f t="shared" si="150"/>
        <v>0</v>
      </c>
      <c r="CY140">
        <f t="shared" si="151"/>
        <v>8760.4725000000017</v>
      </c>
      <c r="CZ140">
        <f t="shared" si="152"/>
        <v>5994.0075000000015</v>
      </c>
      <c r="DC140" t="s">
        <v>3</v>
      </c>
      <c r="DD140" t="s">
        <v>3</v>
      </c>
      <c r="DE140" t="s">
        <v>3</v>
      </c>
      <c r="DF140" t="s">
        <v>3</v>
      </c>
      <c r="DG140" t="s">
        <v>3</v>
      </c>
      <c r="DH140" t="s">
        <v>3</v>
      </c>
      <c r="DI140" t="s">
        <v>3</v>
      </c>
      <c r="DJ140" t="s">
        <v>3</v>
      </c>
      <c r="DK140" t="s">
        <v>3</v>
      </c>
      <c r="DL140" t="s">
        <v>3</v>
      </c>
      <c r="DM140" t="s">
        <v>3</v>
      </c>
      <c r="DN140">
        <v>0</v>
      </c>
      <c r="DO140">
        <v>0</v>
      </c>
      <c r="DP140">
        <v>1</v>
      </c>
      <c r="DQ140">
        <v>1</v>
      </c>
      <c r="DU140">
        <v>1003</v>
      </c>
      <c r="DV140" t="s">
        <v>259</v>
      </c>
      <c r="DW140" t="s">
        <v>259</v>
      </c>
      <c r="DX140">
        <v>100</v>
      </c>
      <c r="EE140">
        <v>63940399</v>
      </c>
      <c r="EF140">
        <v>3</v>
      </c>
      <c r="EG140" t="s">
        <v>261</v>
      </c>
      <c r="EH140">
        <v>0</v>
      </c>
      <c r="EI140" t="s">
        <v>3</v>
      </c>
      <c r="EJ140">
        <v>2</v>
      </c>
      <c r="EK140">
        <v>108001</v>
      </c>
      <c r="EL140" t="s">
        <v>262</v>
      </c>
      <c r="EM140" t="s">
        <v>263</v>
      </c>
      <c r="EO140" t="s">
        <v>3</v>
      </c>
      <c r="EQ140">
        <v>0</v>
      </c>
      <c r="ER140">
        <v>248.61</v>
      </c>
      <c r="ES140">
        <v>24.12</v>
      </c>
      <c r="ET140">
        <v>45.51</v>
      </c>
      <c r="EU140">
        <v>1.22</v>
      </c>
      <c r="EV140">
        <v>178.98</v>
      </c>
      <c r="EW140">
        <v>19.04</v>
      </c>
      <c r="EX140">
        <v>0.09</v>
      </c>
      <c r="EY140">
        <v>0</v>
      </c>
      <c r="FQ140">
        <v>0</v>
      </c>
      <c r="FR140">
        <f t="shared" si="153"/>
        <v>0</v>
      </c>
      <c r="FS140">
        <v>0</v>
      </c>
      <c r="FX140">
        <v>95</v>
      </c>
      <c r="FY140">
        <v>65</v>
      </c>
      <c r="GA140" t="s">
        <v>3</v>
      </c>
      <c r="GD140">
        <v>1</v>
      </c>
      <c r="GF140">
        <v>1124962430</v>
      </c>
      <c r="GG140">
        <v>2</v>
      </c>
      <c r="GH140">
        <v>1</v>
      </c>
      <c r="GI140">
        <v>2</v>
      </c>
      <c r="GJ140">
        <v>0</v>
      </c>
      <c r="GK140">
        <v>0</v>
      </c>
      <c r="GL140">
        <f t="shared" si="154"/>
        <v>0</v>
      </c>
      <c r="GM140">
        <f t="shared" si="155"/>
        <v>25026.02</v>
      </c>
      <c r="GN140">
        <f t="shared" si="156"/>
        <v>0</v>
      </c>
      <c r="GO140">
        <f t="shared" si="157"/>
        <v>25026.02</v>
      </c>
      <c r="GP140">
        <f t="shared" si="158"/>
        <v>0</v>
      </c>
      <c r="GR140">
        <v>0</v>
      </c>
      <c r="GS140">
        <v>3</v>
      </c>
      <c r="GT140">
        <v>0</v>
      </c>
      <c r="GU140" t="s">
        <v>3</v>
      </c>
      <c r="GV140">
        <f t="shared" si="159"/>
        <v>0</v>
      </c>
      <c r="GW140">
        <v>1</v>
      </c>
      <c r="GX140">
        <f t="shared" si="160"/>
        <v>0</v>
      </c>
      <c r="HA140">
        <v>0</v>
      </c>
      <c r="HB140">
        <v>0</v>
      </c>
      <c r="HC140">
        <f t="shared" si="161"/>
        <v>0</v>
      </c>
      <c r="IK140">
        <v>0</v>
      </c>
    </row>
    <row r="141" spans="1:245" x14ac:dyDescent="0.4">
      <c r="A141">
        <v>18</v>
      </c>
      <c r="B141">
        <v>1</v>
      </c>
      <c r="C141">
        <v>211</v>
      </c>
      <c r="E141" t="s">
        <v>285</v>
      </c>
      <c r="F141" t="s">
        <v>286</v>
      </c>
      <c r="G141" t="s">
        <v>287</v>
      </c>
      <c r="H141" t="s">
        <v>288</v>
      </c>
      <c r="I141">
        <f>I140*J141</f>
        <v>18.36</v>
      </c>
      <c r="J141">
        <v>10.199999999999999</v>
      </c>
      <c r="O141">
        <f t="shared" si="122"/>
        <v>1025.27</v>
      </c>
      <c r="P141">
        <f t="shared" si="123"/>
        <v>1025.27</v>
      </c>
      <c r="Q141">
        <f t="shared" si="124"/>
        <v>0</v>
      </c>
      <c r="R141">
        <f t="shared" si="125"/>
        <v>0</v>
      </c>
      <c r="S141">
        <f t="shared" si="126"/>
        <v>0</v>
      </c>
      <c r="T141">
        <f t="shared" si="127"/>
        <v>0</v>
      </c>
      <c r="U141">
        <f t="shared" si="128"/>
        <v>0</v>
      </c>
      <c r="V141">
        <f t="shared" si="129"/>
        <v>0</v>
      </c>
      <c r="W141">
        <f t="shared" si="130"/>
        <v>0.37</v>
      </c>
      <c r="X141">
        <f t="shared" si="131"/>
        <v>0</v>
      </c>
      <c r="Y141">
        <f t="shared" si="132"/>
        <v>0</v>
      </c>
      <c r="AA141">
        <v>68187018</v>
      </c>
      <c r="AB141">
        <f t="shared" si="133"/>
        <v>16.82</v>
      </c>
      <c r="AC141">
        <f t="shared" si="134"/>
        <v>16.82</v>
      </c>
      <c r="AD141">
        <f t="shared" si="135"/>
        <v>0</v>
      </c>
      <c r="AE141">
        <f t="shared" si="136"/>
        <v>0</v>
      </c>
      <c r="AF141">
        <f t="shared" si="137"/>
        <v>0</v>
      </c>
      <c r="AG141">
        <f t="shared" si="138"/>
        <v>0</v>
      </c>
      <c r="AH141">
        <f t="shared" si="139"/>
        <v>0</v>
      </c>
      <c r="AI141">
        <f t="shared" si="140"/>
        <v>0</v>
      </c>
      <c r="AJ141">
        <f t="shared" si="141"/>
        <v>0.02</v>
      </c>
      <c r="AK141">
        <v>16.82</v>
      </c>
      <c r="AL141">
        <v>16.82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0.02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3.32</v>
      </c>
      <c r="BD141" t="s">
        <v>3</v>
      </c>
      <c r="BE141" t="s">
        <v>3</v>
      </c>
      <c r="BF141" t="s">
        <v>3</v>
      </c>
      <c r="BG141" t="s">
        <v>3</v>
      </c>
      <c r="BH141">
        <v>3</v>
      </c>
      <c r="BI141">
        <v>1</v>
      </c>
      <c r="BJ141" t="s">
        <v>289</v>
      </c>
      <c r="BM141">
        <v>500001</v>
      </c>
      <c r="BN141">
        <v>0</v>
      </c>
      <c r="BO141" t="s">
        <v>286</v>
      </c>
      <c r="BP141">
        <v>1</v>
      </c>
      <c r="BQ141">
        <v>8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3</v>
      </c>
      <c r="BZ141">
        <v>0</v>
      </c>
      <c r="CA141">
        <v>0</v>
      </c>
      <c r="CE141">
        <v>0</v>
      </c>
      <c r="CF141">
        <v>0</v>
      </c>
      <c r="CG141">
        <v>0</v>
      </c>
      <c r="CM141">
        <v>0</v>
      </c>
      <c r="CN141" t="s">
        <v>3</v>
      </c>
      <c r="CO141">
        <v>0</v>
      </c>
      <c r="CP141">
        <f t="shared" si="142"/>
        <v>1025.27</v>
      </c>
      <c r="CQ141">
        <f t="shared" si="143"/>
        <v>55.842399999999998</v>
      </c>
      <c r="CR141">
        <f t="shared" si="144"/>
        <v>0</v>
      </c>
      <c r="CS141">
        <f t="shared" si="145"/>
        <v>0</v>
      </c>
      <c r="CT141">
        <f t="shared" si="146"/>
        <v>0</v>
      </c>
      <c r="CU141">
        <f t="shared" si="147"/>
        <v>0</v>
      </c>
      <c r="CV141">
        <f t="shared" si="148"/>
        <v>0</v>
      </c>
      <c r="CW141">
        <f t="shared" si="149"/>
        <v>0</v>
      </c>
      <c r="CX141">
        <f t="shared" si="150"/>
        <v>0.02</v>
      </c>
      <c r="CY141">
        <f t="shared" si="151"/>
        <v>0</v>
      </c>
      <c r="CZ141">
        <f t="shared" si="152"/>
        <v>0</v>
      </c>
      <c r="DC141" t="s">
        <v>3</v>
      </c>
      <c r="DD141" t="s">
        <v>3</v>
      </c>
      <c r="DE141" t="s">
        <v>3</v>
      </c>
      <c r="DF141" t="s">
        <v>3</v>
      </c>
      <c r="DG141" t="s">
        <v>3</v>
      </c>
      <c r="DH141" t="s">
        <v>3</v>
      </c>
      <c r="DI141" t="s">
        <v>3</v>
      </c>
      <c r="DJ141" t="s">
        <v>3</v>
      </c>
      <c r="DK141" t="s">
        <v>3</v>
      </c>
      <c r="DL141" t="s">
        <v>3</v>
      </c>
      <c r="DM141" t="s">
        <v>3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288</v>
      </c>
      <c r="DW141" t="s">
        <v>288</v>
      </c>
      <c r="DX141">
        <v>10</v>
      </c>
      <c r="EE141">
        <v>63940454</v>
      </c>
      <c r="EF141">
        <v>8</v>
      </c>
      <c r="EG141" t="s">
        <v>33</v>
      </c>
      <c r="EH141">
        <v>0</v>
      </c>
      <c r="EI141" t="s">
        <v>3</v>
      </c>
      <c r="EJ141">
        <v>1</v>
      </c>
      <c r="EK141">
        <v>500001</v>
      </c>
      <c r="EL141" t="s">
        <v>34</v>
      </c>
      <c r="EM141" t="s">
        <v>35</v>
      </c>
      <c r="EO141" t="s">
        <v>3</v>
      </c>
      <c r="EQ141">
        <v>0</v>
      </c>
      <c r="ER141">
        <v>16.82</v>
      </c>
      <c r="ES141">
        <v>16.82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53"/>
        <v>0</v>
      </c>
      <c r="FS141">
        <v>0</v>
      </c>
      <c r="FX141">
        <v>0</v>
      </c>
      <c r="FY141">
        <v>0</v>
      </c>
      <c r="GA141" t="s">
        <v>3</v>
      </c>
      <c r="GD141">
        <v>1</v>
      </c>
      <c r="GF141">
        <v>-382256448</v>
      </c>
      <c r="GG141">
        <v>2</v>
      </c>
      <c r="GH141">
        <v>1</v>
      </c>
      <c r="GI141">
        <v>2</v>
      </c>
      <c r="GJ141">
        <v>0</v>
      </c>
      <c r="GK141">
        <v>0</v>
      </c>
      <c r="GL141">
        <f t="shared" si="154"/>
        <v>0</v>
      </c>
      <c r="GM141">
        <f t="shared" si="155"/>
        <v>1025.27</v>
      </c>
      <c r="GN141">
        <f t="shared" si="156"/>
        <v>1025.27</v>
      </c>
      <c r="GO141">
        <f t="shared" si="157"/>
        <v>0</v>
      </c>
      <c r="GP141">
        <f t="shared" si="158"/>
        <v>0</v>
      </c>
      <c r="GR141">
        <v>0</v>
      </c>
      <c r="GS141">
        <v>3</v>
      </c>
      <c r="GT141">
        <v>0</v>
      </c>
      <c r="GU141" t="s">
        <v>3</v>
      </c>
      <c r="GV141">
        <f t="shared" si="159"/>
        <v>0</v>
      </c>
      <c r="GW141">
        <v>1</v>
      </c>
      <c r="GX141">
        <f t="shared" si="160"/>
        <v>0</v>
      </c>
      <c r="HA141">
        <v>0</v>
      </c>
      <c r="HB141">
        <v>0</v>
      </c>
      <c r="HC141">
        <f t="shared" si="161"/>
        <v>0</v>
      </c>
      <c r="IK141">
        <v>0</v>
      </c>
    </row>
    <row r="142" spans="1:245" x14ac:dyDescent="0.4">
      <c r="A142">
        <v>18</v>
      </c>
      <c r="B142">
        <v>1</v>
      </c>
      <c r="C142">
        <v>210</v>
      </c>
      <c r="E142" t="s">
        <v>290</v>
      </c>
      <c r="F142" t="s">
        <v>291</v>
      </c>
      <c r="G142" t="s">
        <v>292</v>
      </c>
      <c r="H142" t="s">
        <v>293</v>
      </c>
      <c r="I142">
        <f>I140*J142</f>
        <v>18</v>
      </c>
      <c r="J142">
        <v>10</v>
      </c>
      <c r="O142">
        <f t="shared" si="122"/>
        <v>477.43</v>
      </c>
      <c r="P142">
        <f t="shared" si="123"/>
        <v>477.43</v>
      </c>
      <c r="Q142">
        <f t="shared" si="124"/>
        <v>0</v>
      </c>
      <c r="R142">
        <f t="shared" si="125"/>
        <v>0</v>
      </c>
      <c r="S142">
        <f t="shared" si="126"/>
        <v>0</v>
      </c>
      <c r="T142">
        <f t="shared" si="127"/>
        <v>0</v>
      </c>
      <c r="U142">
        <f t="shared" si="128"/>
        <v>0</v>
      </c>
      <c r="V142">
        <f t="shared" si="129"/>
        <v>0</v>
      </c>
      <c r="W142">
        <f t="shared" si="130"/>
        <v>0.18</v>
      </c>
      <c r="X142">
        <f t="shared" si="131"/>
        <v>0</v>
      </c>
      <c r="Y142">
        <f t="shared" si="132"/>
        <v>0</v>
      </c>
      <c r="AA142">
        <v>68187018</v>
      </c>
      <c r="AB142">
        <f t="shared" si="133"/>
        <v>1.9</v>
      </c>
      <c r="AC142">
        <f t="shared" si="134"/>
        <v>1.9</v>
      </c>
      <c r="AD142">
        <f t="shared" si="135"/>
        <v>0</v>
      </c>
      <c r="AE142">
        <f t="shared" si="136"/>
        <v>0</v>
      </c>
      <c r="AF142">
        <f t="shared" si="137"/>
        <v>0</v>
      </c>
      <c r="AG142">
        <f t="shared" si="138"/>
        <v>0</v>
      </c>
      <c r="AH142">
        <f t="shared" si="139"/>
        <v>0</v>
      </c>
      <c r="AI142">
        <f t="shared" si="140"/>
        <v>0</v>
      </c>
      <c r="AJ142">
        <f t="shared" si="141"/>
        <v>0.01</v>
      </c>
      <c r="AK142">
        <v>1.9</v>
      </c>
      <c r="AL142">
        <v>1.9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0.01</v>
      </c>
      <c r="AT142">
        <v>0</v>
      </c>
      <c r="AU142">
        <v>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13.96</v>
      </c>
      <c r="BD142" t="s">
        <v>3</v>
      </c>
      <c r="BE142" t="s">
        <v>3</v>
      </c>
      <c r="BF142" t="s">
        <v>3</v>
      </c>
      <c r="BG142" t="s">
        <v>3</v>
      </c>
      <c r="BH142">
        <v>3</v>
      </c>
      <c r="BI142">
        <v>1</v>
      </c>
      <c r="BJ142" t="s">
        <v>294</v>
      </c>
      <c r="BM142">
        <v>500001</v>
      </c>
      <c r="BN142">
        <v>0</v>
      </c>
      <c r="BO142" t="s">
        <v>291</v>
      </c>
      <c r="BP142">
        <v>1</v>
      </c>
      <c r="BQ142">
        <v>8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0</v>
      </c>
      <c r="CA142">
        <v>0</v>
      </c>
      <c r="CE142">
        <v>0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 t="shared" si="142"/>
        <v>477.43</v>
      </c>
      <c r="CQ142">
        <f t="shared" si="143"/>
        <v>26.524000000000001</v>
      </c>
      <c r="CR142">
        <f t="shared" si="144"/>
        <v>0</v>
      </c>
      <c r="CS142">
        <f t="shared" si="145"/>
        <v>0</v>
      </c>
      <c r="CT142">
        <f t="shared" si="146"/>
        <v>0</v>
      </c>
      <c r="CU142">
        <f t="shared" si="147"/>
        <v>0</v>
      </c>
      <c r="CV142">
        <f t="shared" si="148"/>
        <v>0</v>
      </c>
      <c r="CW142">
        <f t="shared" si="149"/>
        <v>0</v>
      </c>
      <c r="CX142">
        <f t="shared" si="150"/>
        <v>0.01</v>
      </c>
      <c r="CY142">
        <f t="shared" si="151"/>
        <v>0</v>
      </c>
      <c r="CZ142">
        <f t="shared" si="152"/>
        <v>0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1010</v>
      </c>
      <c r="DV142" t="s">
        <v>293</v>
      </c>
      <c r="DW142" t="s">
        <v>293</v>
      </c>
      <c r="DX142">
        <v>10</v>
      </c>
      <c r="EE142">
        <v>63940454</v>
      </c>
      <c r="EF142">
        <v>8</v>
      </c>
      <c r="EG142" t="s">
        <v>33</v>
      </c>
      <c r="EH142">
        <v>0</v>
      </c>
      <c r="EI142" t="s">
        <v>3</v>
      </c>
      <c r="EJ142">
        <v>1</v>
      </c>
      <c r="EK142">
        <v>500001</v>
      </c>
      <c r="EL142" t="s">
        <v>34</v>
      </c>
      <c r="EM142" t="s">
        <v>35</v>
      </c>
      <c r="EO142" t="s">
        <v>3</v>
      </c>
      <c r="EQ142">
        <v>0</v>
      </c>
      <c r="ER142">
        <v>1.9</v>
      </c>
      <c r="ES142">
        <v>1.9</v>
      </c>
      <c r="ET142">
        <v>0</v>
      </c>
      <c r="EU142">
        <v>0</v>
      </c>
      <c r="EV142">
        <v>0</v>
      </c>
      <c r="EW142">
        <v>0</v>
      </c>
      <c r="EX142">
        <v>0</v>
      </c>
      <c r="FQ142">
        <v>0</v>
      </c>
      <c r="FR142">
        <f t="shared" si="153"/>
        <v>0</v>
      </c>
      <c r="FS142">
        <v>0</v>
      </c>
      <c r="FX142">
        <v>0</v>
      </c>
      <c r="FY142">
        <v>0</v>
      </c>
      <c r="GA142" t="s">
        <v>3</v>
      </c>
      <c r="GD142">
        <v>1</v>
      </c>
      <c r="GF142">
        <v>-1586291866</v>
      </c>
      <c r="GG142">
        <v>2</v>
      </c>
      <c r="GH142">
        <v>1</v>
      </c>
      <c r="GI142">
        <v>2</v>
      </c>
      <c r="GJ142">
        <v>0</v>
      </c>
      <c r="GK142">
        <v>0</v>
      </c>
      <c r="GL142">
        <f t="shared" si="154"/>
        <v>0</v>
      </c>
      <c r="GM142">
        <f t="shared" si="155"/>
        <v>477.43</v>
      </c>
      <c r="GN142">
        <f t="shared" si="156"/>
        <v>477.43</v>
      </c>
      <c r="GO142">
        <f t="shared" si="157"/>
        <v>0</v>
      </c>
      <c r="GP142">
        <f t="shared" si="158"/>
        <v>0</v>
      </c>
      <c r="GR142">
        <v>0</v>
      </c>
      <c r="GS142">
        <v>3</v>
      </c>
      <c r="GT142">
        <v>0</v>
      </c>
      <c r="GU142" t="s">
        <v>3</v>
      </c>
      <c r="GV142">
        <f t="shared" si="159"/>
        <v>0</v>
      </c>
      <c r="GW142">
        <v>1</v>
      </c>
      <c r="GX142">
        <f t="shared" si="160"/>
        <v>0</v>
      </c>
      <c r="HA142">
        <v>0</v>
      </c>
      <c r="HB142">
        <v>0</v>
      </c>
      <c r="HC142">
        <f t="shared" si="161"/>
        <v>0</v>
      </c>
      <c r="IK142">
        <v>0</v>
      </c>
    </row>
    <row r="143" spans="1:245" x14ac:dyDescent="0.4">
      <c r="A143">
        <v>17</v>
      </c>
      <c r="B143">
        <v>1</v>
      </c>
      <c r="C143">
        <f>ROW(SmtRes!A223)</f>
        <v>223</v>
      </c>
      <c r="D143">
        <f>ROW(EtalonRes!A220)</f>
        <v>220</v>
      </c>
      <c r="E143" t="s">
        <v>295</v>
      </c>
      <c r="F143" t="s">
        <v>296</v>
      </c>
      <c r="G143" t="s">
        <v>297</v>
      </c>
      <c r="H143" t="s">
        <v>259</v>
      </c>
      <c r="I143">
        <f>ROUND((180)/100,9)</f>
        <v>1.8</v>
      </c>
      <c r="J143">
        <v>0</v>
      </c>
      <c r="O143">
        <f t="shared" si="122"/>
        <v>2820.16</v>
      </c>
      <c r="P143">
        <f t="shared" si="123"/>
        <v>160.12</v>
      </c>
      <c r="Q143">
        <f t="shared" si="124"/>
        <v>67.05</v>
      </c>
      <c r="R143">
        <f t="shared" si="125"/>
        <v>13.82</v>
      </c>
      <c r="S143">
        <f t="shared" si="126"/>
        <v>2592.9899999999998</v>
      </c>
      <c r="T143">
        <f t="shared" si="127"/>
        <v>0</v>
      </c>
      <c r="U143">
        <f t="shared" si="128"/>
        <v>9.702</v>
      </c>
      <c r="V143">
        <f t="shared" si="129"/>
        <v>3.6000000000000004E-2</v>
      </c>
      <c r="W143">
        <f t="shared" si="130"/>
        <v>0</v>
      </c>
      <c r="X143">
        <f t="shared" si="131"/>
        <v>2476.4699999999998</v>
      </c>
      <c r="Y143">
        <f t="shared" si="132"/>
        <v>1694.43</v>
      </c>
      <c r="AA143">
        <v>68187018</v>
      </c>
      <c r="AB143">
        <f t="shared" si="133"/>
        <v>69.23</v>
      </c>
      <c r="AC143">
        <f t="shared" si="134"/>
        <v>14.12</v>
      </c>
      <c r="AD143">
        <f t="shared" si="135"/>
        <v>4.4400000000000004</v>
      </c>
      <c r="AE143">
        <f t="shared" si="136"/>
        <v>0.27</v>
      </c>
      <c r="AF143">
        <f t="shared" si="137"/>
        <v>50.67</v>
      </c>
      <c r="AG143">
        <f t="shared" si="138"/>
        <v>0</v>
      </c>
      <c r="AH143">
        <f t="shared" si="139"/>
        <v>5.39</v>
      </c>
      <c r="AI143">
        <f t="shared" si="140"/>
        <v>0.02</v>
      </c>
      <c r="AJ143">
        <f t="shared" si="141"/>
        <v>0</v>
      </c>
      <c r="AK143">
        <v>69.23</v>
      </c>
      <c r="AL143">
        <v>14.12</v>
      </c>
      <c r="AM143">
        <v>4.4400000000000004</v>
      </c>
      <c r="AN143">
        <v>0.27</v>
      </c>
      <c r="AO143">
        <v>50.67</v>
      </c>
      <c r="AP143">
        <v>0</v>
      </c>
      <c r="AQ143">
        <v>5.39</v>
      </c>
      <c r="AR143">
        <v>0.02</v>
      </c>
      <c r="AS143">
        <v>0</v>
      </c>
      <c r="AT143">
        <v>95</v>
      </c>
      <c r="AU143">
        <v>65</v>
      </c>
      <c r="AV143">
        <v>1</v>
      </c>
      <c r="AW143">
        <v>1</v>
      </c>
      <c r="AZ143">
        <v>1</v>
      </c>
      <c r="BA143">
        <v>28.43</v>
      </c>
      <c r="BB143">
        <v>8.39</v>
      </c>
      <c r="BC143">
        <v>6.3</v>
      </c>
      <c r="BD143" t="s">
        <v>3</v>
      </c>
      <c r="BE143" t="s">
        <v>3</v>
      </c>
      <c r="BF143" t="s">
        <v>3</v>
      </c>
      <c r="BG143" t="s">
        <v>3</v>
      </c>
      <c r="BH143">
        <v>0</v>
      </c>
      <c r="BI143">
        <v>2</v>
      </c>
      <c r="BJ143" t="s">
        <v>298</v>
      </c>
      <c r="BM143">
        <v>108001</v>
      </c>
      <c r="BN143">
        <v>0</v>
      </c>
      <c r="BO143" t="s">
        <v>296</v>
      </c>
      <c r="BP143">
        <v>1</v>
      </c>
      <c r="BQ143">
        <v>3</v>
      </c>
      <c r="BR143">
        <v>0</v>
      </c>
      <c r="BS143">
        <v>28.43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3</v>
      </c>
      <c r="BZ143">
        <v>95</v>
      </c>
      <c r="CA143">
        <v>65</v>
      </c>
      <c r="CE143">
        <v>0</v>
      </c>
      <c r="CF143">
        <v>0</v>
      </c>
      <c r="CG143">
        <v>0</v>
      </c>
      <c r="CM143">
        <v>0</v>
      </c>
      <c r="CN143" t="s">
        <v>3</v>
      </c>
      <c r="CO143">
        <v>0</v>
      </c>
      <c r="CP143">
        <f t="shared" si="142"/>
        <v>2820.16</v>
      </c>
      <c r="CQ143">
        <f t="shared" si="143"/>
        <v>88.955999999999989</v>
      </c>
      <c r="CR143">
        <f t="shared" si="144"/>
        <v>37.251600000000003</v>
      </c>
      <c r="CS143">
        <f t="shared" si="145"/>
        <v>7.6761000000000008</v>
      </c>
      <c r="CT143">
        <f t="shared" si="146"/>
        <v>1440.5481</v>
      </c>
      <c r="CU143">
        <f t="shared" si="147"/>
        <v>0</v>
      </c>
      <c r="CV143">
        <f t="shared" si="148"/>
        <v>5.39</v>
      </c>
      <c r="CW143">
        <f t="shared" si="149"/>
        <v>0.02</v>
      </c>
      <c r="CX143">
        <f t="shared" si="150"/>
        <v>0</v>
      </c>
      <c r="CY143">
        <f t="shared" si="151"/>
        <v>2476.4694999999997</v>
      </c>
      <c r="CZ143">
        <f t="shared" si="152"/>
        <v>1694.4265</v>
      </c>
      <c r="DC143" t="s">
        <v>3</v>
      </c>
      <c r="DD143" t="s">
        <v>3</v>
      </c>
      <c r="DE143" t="s">
        <v>3</v>
      </c>
      <c r="DF143" t="s">
        <v>3</v>
      </c>
      <c r="DG143" t="s">
        <v>3</v>
      </c>
      <c r="DH143" t="s">
        <v>3</v>
      </c>
      <c r="DI143" t="s">
        <v>3</v>
      </c>
      <c r="DJ143" t="s">
        <v>3</v>
      </c>
      <c r="DK143" t="s">
        <v>3</v>
      </c>
      <c r="DL143" t="s">
        <v>3</v>
      </c>
      <c r="DM143" t="s">
        <v>3</v>
      </c>
      <c r="DN143">
        <v>0</v>
      </c>
      <c r="DO143">
        <v>0</v>
      </c>
      <c r="DP143">
        <v>1</v>
      </c>
      <c r="DQ143">
        <v>1</v>
      </c>
      <c r="DU143">
        <v>1003</v>
      </c>
      <c r="DV143" t="s">
        <v>259</v>
      </c>
      <c r="DW143" t="s">
        <v>259</v>
      </c>
      <c r="DX143">
        <v>100</v>
      </c>
      <c r="EE143">
        <v>63940399</v>
      </c>
      <c r="EF143">
        <v>3</v>
      </c>
      <c r="EG143" t="s">
        <v>261</v>
      </c>
      <c r="EH143">
        <v>0</v>
      </c>
      <c r="EI143" t="s">
        <v>3</v>
      </c>
      <c r="EJ143">
        <v>2</v>
      </c>
      <c r="EK143">
        <v>108001</v>
      </c>
      <c r="EL143" t="s">
        <v>262</v>
      </c>
      <c r="EM143" t="s">
        <v>263</v>
      </c>
      <c r="EO143" t="s">
        <v>3</v>
      </c>
      <c r="EQ143">
        <v>0</v>
      </c>
      <c r="ER143">
        <v>69.23</v>
      </c>
      <c r="ES143">
        <v>14.12</v>
      </c>
      <c r="ET143">
        <v>4.4400000000000004</v>
      </c>
      <c r="EU143">
        <v>0.27</v>
      </c>
      <c r="EV143">
        <v>50.67</v>
      </c>
      <c r="EW143">
        <v>5.39</v>
      </c>
      <c r="EX143">
        <v>0.02</v>
      </c>
      <c r="EY143">
        <v>0</v>
      </c>
      <c r="FQ143">
        <v>0</v>
      </c>
      <c r="FR143">
        <f t="shared" si="153"/>
        <v>0</v>
      </c>
      <c r="FS143">
        <v>0</v>
      </c>
      <c r="FX143">
        <v>95</v>
      </c>
      <c r="FY143">
        <v>65</v>
      </c>
      <c r="GA143" t="s">
        <v>3</v>
      </c>
      <c r="GD143">
        <v>1</v>
      </c>
      <c r="GF143">
        <v>409836818</v>
      </c>
      <c r="GG143">
        <v>2</v>
      </c>
      <c r="GH143">
        <v>1</v>
      </c>
      <c r="GI143">
        <v>2</v>
      </c>
      <c r="GJ143">
        <v>0</v>
      </c>
      <c r="GK143">
        <v>0</v>
      </c>
      <c r="GL143">
        <f t="shared" si="154"/>
        <v>0</v>
      </c>
      <c r="GM143">
        <f t="shared" si="155"/>
        <v>6991.06</v>
      </c>
      <c r="GN143">
        <f t="shared" si="156"/>
        <v>0</v>
      </c>
      <c r="GO143">
        <f t="shared" si="157"/>
        <v>6991.06</v>
      </c>
      <c r="GP143">
        <f t="shared" si="158"/>
        <v>0</v>
      </c>
      <c r="GR143">
        <v>0</v>
      </c>
      <c r="GS143">
        <v>3</v>
      </c>
      <c r="GT143">
        <v>0</v>
      </c>
      <c r="GU143" t="s">
        <v>3</v>
      </c>
      <c r="GV143">
        <f t="shared" si="159"/>
        <v>0</v>
      </c>
      <c r="GW143">
        <v>1</v>
      </c>
      <c r="GX143">
        <f t="shared" si="160"/>
        <v>0</v>
      </c>
      <c r="HA143">
        <v>0</v>
      </c>
      <c r="HB143">
        <v>0</v>
      </c>
      <c r="HC143">
        <f t="shared" si="161"/>
        <v>0</v>
      </c>
      <c r="IK143">
        <v>0</v>
      </c>
    </row>
    <row r="144" spans="1:245" x14ac:dyDescent="0.4">
      <c r="A144">
        <v>17</v>
      </c>
      <c r="B144">
        <v>1</v>
      </c>
      <c r="C144">
        <f>ROW(SmtRes!A231)</f>
        <v>231</v>
      </c>
      <c r="D144">
        <f>ROW(EtalonRes!A228)</f>
        <v>228</v>
      </c>
      <c r="E144" t="s">
        <v>299</v>
      </c>
      <c r="F144" t="s">
        <v>300</v>
      </c>
      <c r="G144" t="s">
        <v>301</v>
      </c>
      <c r="H144" t="s">
        <v>259</v>
      </c>
      <c r="I144">
        <f>ROUND((424-180)/100,9)</f>
        <v>2.44</v>
      </c>
      <c r="J144">
        <v>0</v>
      </c>
      <c r="O144">
        <f t="shared" si="122"/>
        <v>2033.84</v>
      </c>
      <c r="P144">
        <f t="shared" si="123"/>
        <v>149.36000000000001</v>
      </c>
      <c r="Q144">
        <f t="shared" si="124"/>
        <v>45.5</v>
      </c>
      <c r="R144">
        <f t="shared" si="125"/>
        <v>9.7100000000000009</v>
      </c>
      <c r="S144">
        <f t="shared" si="126"/>
        <v>1838.98</v>
      </c>
      <c r="T144">
        <f t="shared" si="127"/>
        <v>0</v>
      </c>
      <c r="U144">
        <f t="shared" si="128"/>
        <v>6.8807999999999998</v>
      </c>
      <c r="V144">
        <f t="shared" si="129"/>
        <v>2.4400000000000002E-2</v>
      </c>
      <c r="W144">
        <f t="shared" si="130"/>
        <v>0</v>
      </c>
      <c r="X144">
        <f t="shared" si="131"/>
        <v>1756.26</v>
      </c>
      <c r="Y144">
        <f t="shared" si="132"/>
        <v>1201.6500000000001</v>
      </c>
      <c r="AA144">
        <v>68187018</v>
      </c>
      <c r="AB144">
        <f t="shared" si="133"/>
        <v>41.59</v>
      </c>
      <c r="AC144">
        <f t="shared" si="134"/>
        <v>12.86</v>
      </c>
      <c r="AD144">
        <f t="shared" si="135"/>
        <v>2.2200000000000002</v>
      </c>
      <c r="AE144">
        <f t="shared" si="136"/>
        <v>0.14000000000000001</v>
      </c>
      <c r="AF144">
        <f t="shared" si="137"/>
        <v>26.51</v>
      </c>
      <c r="AG144">
        <f t="shared" si="138"/>
        <v>0</v>
      </c>
      <c r="AH144">
        <f t="shared" si="139"/>
        <v>2.82</v>
      </c>
      <c r="AI144">
        <f t="shared" si="140"/>
        <v>0.01</v>
      </c>
      <c r="AJ144">
        <f t="shared" si="141"/>
        <v>0</v>
      </c>
      <c r="AK144">
        <v>41.59</v>
      </c>
      <c r="AL144">
        <v>12.86</v>
      </c>
      <c r="AM144">
        <v>2.2200000000000002</v>
      </c>
      <c r="AN144">
        <v>0.14000000000000001</v>
      </c>
      <c r="AO144">
        <v>26.51</v>
      </c>
      <c r="AP144">
        <v>0</v>
      </c>
      <c r="AQ144">
        <v>2.82</v>
      </c>
      <c r="AR144">
        <v>0.01</v>
      </c>
      <c r="AS144">
        <v>0</v>
      </c>
      <c r="AT144">
        <v>95</v>
      </c>
      <c r="AU144">
        <v>65</v>
      </c>
      <c r="AV144">
        <v>1</v>
      </c>
      <c r="AW144">
        <v>1</v>
      </c>
      <c r="AZ144">
        <v>1</v>
      </c>
      <c r="BA144">
        <v>28.43</v>
      </c>
      <c r="BB144">
        <v>8.4</v>
      </c>
      <c r="BC144">
        <v>4.76</v>
      </c>
      <c r="BD144" t="s">
        <v>3</v>
      </c>
      <c r="BE144" t="s">
        <v>3</v>
      </c>
      <c r="BF144" t="s">
        <v>3</v>
      </c>
      <c r="BG144" t="s">
        <v>3</v>
      </c>
      <c r="BH144">
        <v>0</v>
      </c>
      <c r="BI144">
        <v>2</v>
      </c>
      <c r="BJ144" t="s">
        <v>302</v>
      </c>
      <c r="BM144">
        <v>108001</v>
      </c>
      <c r="BN144">
        <v>0</v>
      </c>
      <c r="BO144" t="s">
        <v>300</v>
      </c>
      <c r="BP144">
        <v>1</v>
      </c>
      <c r="BQ144">
        <v>3</v>
      </c>
      <c r="BR144">
        <v>0</v>
      </c>
      <c r="BS144">
        <v>28.43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95</v>
      </c>
      <c r="CA144">
        <v>65</v>
      </c>
      <c r="CE144">
        <v>0</v>
      </c>
      <c r="CF144">
        <v>0</v>
      </c>
      <c r="CG144">
        <v>0</v>
      </c>
      <c r="CM144">
        <v>0</v>
      </c>
      <c r="CN144" t="s">
        <v>3</v>
      </c>
      <c r="CO144">
        <v>0</v>
      </c>
      <c r="CP144">
        <f t="shared" si="142"/>
        <v>2033.8400000000001</v>
      </c>
      <c r="CQ144">
        <f t="shared" si="143"/>
        <v>61.213599999999992</v>
      </c>
      <c r="CR144">
        <f t="shared" si="144"/>
        <v>18.648000000000003</v>
      </c>
      <c r="CS144">
        <f t="shared" si="145"/>
        <v>3.9802000000000004</v>
      </c>
      <c r="CT144">
        <f t="shared" si="146"/>
        <v>753.67930000000001</v>
      </c>
      <c r="CU144">
        <f t="shared" si="147"/>
        <v>0</v>
      </c>
      <c r="CV144">
        <f t="shared" si="148"/>
        <v>2.82</v>
      </c>
      <c r="CW144">
        <f t="shared" si="149"/>
        <v>0.01</v>
      </c>
      <c r="CX144">
        <f t="shared" si="150"/>
        <v>0</v>
      </c>
      <c r="CY144">
        <f t="shared" si="151"/>
        <v>1756.2555000000002</v>
      </c>
      <c r="CZ144">
        <f t="shared" si="152"/>
        <v>1201.6485</v>
      </c>
      <c r="DC144" t="s">
        <v>3</v>
      </c>
      <c r="DD144" t="s">
        <v>3</v>
      </c>
      <c r="DE144" t="s">
        <v>3</v>
      </c>
      <c r="DF144" t="s">
        <v>3</v>
      </c>
      <c r="DG144" t="s">
        <v>3</v>
      </c>
      <c r="DH144" t="s">
        <v>3</v>
      </c>
      <c r="DI144" t="s">
        <v>3</v>
      </c>
      <c r="DJ144" t="s">
        <v>3</v>
      </c>
      <c r="DK144" t="s">
        <v>3</v>
      </c>
      <c r="DL144" t="s">
        <v>3</v>
      </c>
      <c r="DM144" t="s">
        <v>3</v>
      </c>
      <c r="DN144">
        <v>0</v>
      </c>
      <c r="DO144">
        <v>0</v>
      </c>
      <c r="DP144">
        <v>1</v>
      </c>
      <c r="DQ144">
        <v>1</v>
      </c>
      <c r="DU144">
        <v>1003</v>
      </c>
      <c r="DV144" t="s">
        <v>259</v>
      </c>
      <c r="DW144" t="s">
        <v>259</v>
      </c>
      <c r="DX144">
        <v>100</v>
      </c>
      <c r="EE144">
        <v>63940399</v>
      </c>
      <c r="EF144">
        <v>3</v>
      </c>
      <c r="EG144" t="s">
        <v>261</v>
      </c>
      <c r="EH144">
        <v>0</v>
      </c>
      <c r="EI144" t="s">
        <v>3</v>
      </c>
      <c r="EJ144">
        <v>2</v>
      </c>
      <c r="EK144">
        <v>108001</v>
      </c>
      <c r="EL144" t="s">
        <v>262</v>
      </c>
      <c r="EM144" t="s">
        <v>263</v>
      </c>
      <c r="EO144" t="s">
        <v>3</v>
      </c>
      <c r="EQ144">
        <v>0</v>
      </c>
      <c r="ER144">
        <v>41.59</v>
      </c>
      <c r="ES144">
        <v>12.86</v>
      </c>
      <c r="ET144">
        <v>2.2200000000000002</v>
      </c>
      <c r="EU144">
        <v>0.14000000000000001</v>
      </c>
      <c r="EV144">
        <v>26.51</v>
      </c>
      <c r="EW144">
        <v>2.82</v>
      </c>
      <c r="EX144">
        <v>0.01</v>
      </c>
      <c r="EY144">
        <v>0</v>
      </c>
      <c r="FQ144">
        <v>0</v>
      </c>
      <c r="FR144">
        <f t="shared" si="153"/>
        <v>0</v>
      </c>
      <c r="FS144">
        <v>0</v>
      </c>
      <c r="FX144">
        <v>95</v>
      </c>
      <c r="FY144">
        <v>65</v>
      </c>
      <c r="GA144" t="s">
        <v>3</v>
      </c>
      <c r="GD144">
        <v>1</v>
      </c>
      <c r="GF144">
        <v>-1785334863</v>
      </c>
      <c r="GG144">
        <v>2</v>
      </c>
      <c r="GH144">
        <v>1</v>
      </c>
      <c r="GI144">
        <v>2</v>
      </c>
      <c r="GJ144">
        <v>0</v>
      </c>
      <c r="GK144">
        <v>0</v>
      </c>
      <c r="GL144">
        <f t="shared" si="154"/>
        <v>0</v>
      </c>
      <c r="GM144">
        <f t="shared" si="155"/>
        <v>4991.75</v>
      </c>
      <c r="GN144">
        <f t="shared" si="156"/>
        <v>0</v>
      </c>
      <c r="GO144">
        <f t="shared" si="157"/>
        <v>4991.75</v>
      </c>
      <c r="GP144">
        <f t="shared" si="158"/>
        <v>0</v>
      </c>
      <c r="GR144">
        <v>0</v>
      </c>
      <c r="GS144">
        <v>3</v>
      </c>
      <c r="GT144">
        <v>0</v>
      </c>
      <c r="GU144" t="s">
        <v>3</v>
      </c>
      <c r="GV144">
        <f t="shared" si="159"/>
        <v>0</v>
      </c>
      <c r="GW144">
        <v>1</v>
      </c>
      <c r="GX144">
        <f t="shared" si="160"/>
        <v>0</v>
      </c>
      <c r="HA144">
        <v>0</v>
      </c>
      <c r="HB144">
        <v>0</v>
      </c>
      <c r="HC144">
        <f t="shared" si="161"/>
        <v>0</v>
      </c>
      <c r="IK144">
        <v>0</v>
      </c>
    </row>
    <row r="145" spans="1:245" x14ac:dyDescent="0.4">
      <c r="A145">
        <v>17</v>
      </c>
      <c r="B145">
        <v>1</v>
      </c>
      <c r="E145" t="s">
        <v>303</v>
      </c>
      <c r="F145" t="s">
        <v>304</v>
      </c>
      <c r="G145" t="s">
        <v>305</v>
      </c>
      <c r="H145" t="s">
        <v>306</v>
      </c>
      <c r="I145">
        <f>ROUND((424*1.02)/1000,9)</f>
        <v>0.43247999999999998</v>
      </c>
      <c r="J145">
        <v>0</v>
      </c>
      <c r="O145">
        <f t="shared" si="122"/>
        <v>5518.07</v>
      </c>
      <c r="P145">
        <f t="shared" si="123"/>
        <v>5518.07</v>
      </c>
      <c r="Q145">
        <f t="shared" si="124"/>
        <v>0</v>
      </c>
      <c r="R145">
        <f t="shared" si="125"/>
        <v>0</v>
      </c>
      <c r="S145">
        <f t="shared" si="126"/>
        <v>0</v>
      </c>
      <c r="T145">
        <f t="shared" si="127"/>
        <v>0</v>
      </c>
      <c r="U145">
        <f t="shared" si="128"/>
        <v>0</v>
      </c>
      <c r="V145">
        <f t="shared" si="129"/>
        <v>0</v>
      </c>
      <c r="W145">
        <f t="shared" si="130"/>
        <v>0.52</v>
      </c>
      <c r="X145">
        <f t="shared" si="131"/>
        <v>0</v>
      </c>
      <c r="Y145">
        <f t="shared" si="132"/>
        <v>0</v>
      </c>
      <c r="AA145">
        <v>68187018</v>
      </c>
      <c r="AB145">
        <f t="shared" si="133"/>
        <v>1639.99</v>
      </c>
      <c r="AC145">
        <f t="shared" si="134"/>
        <v>1639.99</v>
      </c>
      <c r="AD145">
        <f t="shared" si="135"/>
        <v>0</v>
      </c>
      <c r="AE145">
        <f t="shared" si="136"/>
        <v>0</v>
      </c>
      <c r="AF145">
        <f t="shared" si="137"/>
        <v>0</v>
      </c>
      <c r="AG145">
        <f t="shared" si="138"/>
        <v>0</v>
      </c>
      <c r="AH145">
        <f t="shared" si="139"/>
        <v>0</v>
      </c>
      <c r="AI145">
        <f t="shared" si="140"/>
        <v>0</v>
      </c>
      <c r="AJ145">
        <f t="shared" si="141"/>
        <v>1.2</v>
      </c>
      <c r="AK145">
        <v>1639.99</v>
      </c>
      <c r="AL145">
        <v>1639.99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1.2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7.78</v>
      </c>
      <c r="BD145" t="s">
        <v>3</v>
      </c>
      <c r="BE145" t="s">
        <v>3</v>
      </c>
      <c r="BF145" t="s">
        <v>3</v>
      </c>
      <c r="BG145" t="s">
        <v>3</v>
      </c>
      <c r="BH145">
        <v>3</v>
      </c>
      <c r="BI145">
        <v>2</v>
      </c>
      <c r="BJ145" t="s">
        <v>307</v>
      </c>
      <c r="BM145">
        <v>500002</v>
      </c>
      <c r="BN145">
        <v>0</v>
      </c>
      <c r="BO145" t="s">
        <v>304</v>
      </c>
      <c r="BP145">
        <v>1</v>
      </c>
      <c r="BQ145">
        <v>12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3</v>
      </c>
      <c r="BZ145">
        <v>0</v>
      </c>
      <c r="CA145">
        <v>0</v>
      </c>
      <c r="CE145">
        <v>0</v>
      </c>
      <c r="CF145">
        <v>0</v>
      </c>
      <c r="CG145">
        <v>0</v>
      </c>
      <c r="CM145">
        <v>0</v>
      </c>
      <c r="CN145" t="s">
        <v>3</v>
      </c>
      <c r="CO145">
        <v>0</v>
      </c>
      <c r="CP145">
        <f t="shared" si="142"/>
        <v>5518.07</v>
      </c>
      <c r="CQ145">
        <f t="shared" si="143"/>
        <v>12759.1222</v>
      </c>
      <c r="CR145">
        <f t="shared" si="144"/>
        <v>0</v>
      </c>
      <c r="CS145">
        <f t="shared" si="145"/>
        <v>0</v>
      </c>
      <c r="CT145">
        <f t="shared" si="146"/>
        <v>0</v>
      </c>
      <c r="CU145">
        <f t="shared" si="147"/>
        <v>0</v>
      </c>
      <c r="CV145">
        <f t="shared" si="148"/>
        <v>0</v>
      </c>
      <c r="CW145">
        <f t="shared" si="149"/>
        <v>0</v>
      </c>
      <c r="CX145">
        <f t="shared" si="150"/>
        <v>1.2</v>
      </c>
      <c r="CY145">
        <f t="shared" si="151"/>
        <v>0</v>
      </c>
      <c r="CZ145">
        <f t="shared" si="152"/>
        <v>0</v>
      </c>
      <c r="DC145" t="s">
        <v>3</v>
      </c>
      <c r="DD145" t="s">
        <v>3</v>
      </c>
      <c r="DE145" t="s">
        <v>3</v>
      </c>
      <c r="DF145" t="s">
        <v>3</v>
      </c>
      <c r="DG145" t="s">
        <v>3</v>
      </c>
      <c r="DH145" t="s">
        <v>3</v>
      </c>
      <c r="DI145" t="s">
        <v>3</v>
      </c>
      <c r="DJ145" t="s">
        <v>3</v>
      </c>
      <c r="DK145" t="s">
        <v>3</v>
      </c>
      <c r="DL145" t="s">
        <v>3</v>
      </c>
      <c r="DM145" t="s">
        <v>3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306</v>
      </c>
      <c r="DW145" t="s">
        <v>308</v>
      </c>
      <c r="DX145">
        <v>1</v>
      </c>
      <c r="EE145">
        <v>63940455</v>
      </c>
      <c r="EF145">
        <v>12</v>
      </c>
      <c r="EG145" t="s">
        <v>253</v>
      </c>
      <c r="EH145">
        <v>0</v>
      </c>
      <c r="EI145" t="s">
        <v>3</v>
      </c>
      <c r="EJ145">
        <v>2</v>
      </c>
      <c r="EK145">
        <v>500002</v>
      </c>
      <c r="EL145" t="s">
        <v>254</v>
      </c>
      <c r="EM145" t="s">
        <v>255</v>
      </c>
      <c r="EO145" t="s">
        <v>3</v>
      </c>
      <c r="EQ145">
        <v>0</v>
      </c>
      <c r="ER145">
        <v>1639.99</v>
      </c>
      <c r="ES145">
        <v>1639.99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FQ145">
        <v>0</v>
      </c>
      <c r="FR145">
        <f t="shared" si="153"/>
        <v>0</v>
      </c>
      <c r="FS145">
        <v>0</v>
      </c>
      <c r="FX145">
        <v>0</v>
      </c>
      <c r="FY145">
        <v>0</v>
      </c>
      <c r="GA145" t="s">
        <v>3</v>
      </c>
      <c r="GD145">
        <v>1</v>
      </c>
      <c r="GF145">
        <v>-1255677092</v>
      </c>
      <c r="GG145">
        <v>2</v>
      </c>
      <c r="GH145">
        <v>1</v>
      </c>
      <c r="GI145">
        <v>2</v>
      </c>
      <c r="GJ145">
        <v>0</v>
      </c>
      <c r="GK145">
        <v>0</v>
      </c>
      <c r="GL145">
        <f t="shared" si="154"/>
        <v>0</v>
      </c>
      <c r="GM145">
        <f t="shared" si="155"/>
        <v>5518.07</v>
      </c>
      <c r="GN145">
        <f t="shared" si="156"/>
        <v>0</v>
      </c>
      <c r="GO145">
        <f t="shared" si="157"/>
        <v>5518.07</v>
      </c>
      <c r="GP145">
        <f t="shared" si="158"/>
        <v>0</v>
      </c>
      <c r="GR145">
        <v>0</v>
      </c>
      <c r="GS145">
        <v>3</v>
      </c>
      <c r="GT145">
        <v>0</v>
      </c>
      <c r="GU145" t="s">
        <v>3</v>
      </c>
      <c r="GV145">
        <f t="shared" si="159"/>
        <v>0</v>
      </c>
      <c r="GW145">
        <v>1</v>
      </c>
      <c r="GX145">
        <f t="shared" si="160"/>
        <v>0</v>
      </c>
      <c r="HA145">
        <v>0</v>
      </c>
      <c r="HB145">
        <v>0</v>
      </c>
      <c r="HC145">
        <f t="shared" si="161"/>
        <v>0</v>
      </c>
      <c r="IK145">
        <v>0</v>
      </c>
    </row>
    <row r="146" spans="1:245" x14ac:dyDescent="0.4">
      <c r="A146">
        <v>17</v>
      </c>
      <c r="B146">
        <v>1</v>
      </c>
      <c r="C146">
        <f>ROW(SmtRes!A241)</f>
        <v>241</v>
      </c>
      <c r="D146">
        <f>ROW(EtalonRes!A237)</f>
        <v>237</v>
      </c>
      <c r="E146" t="s">
        <v>309</v>
      </c>
      <c r="F146" t="s">
        <v>310</v>
      </c>
      <c r="G146" t="s">
        <v>311</v>
      </c>
      <c r="H146" t="s">
        <v>235</v>
      </c>
      <c r="I146">
        <f>ROUND((87)/100,9)</f>
        <v>0.87</v>
      </c>
      <c r="J146">
        <v>0</v>
      </c>
      <c r="O146">
        <f t="shared" si="122"/>
        <v>7882.63</v>
      </c>
      <c r="P146">
        <f t="shared" si="123"/>
        <v>362.8</v>
      </c>
      <c r="Q146">
        <f t="shared" si="124"/>
        <v>41.23</v>
      </c>
      <c r="R146">
        <f t="shared" si="125"/>
        <v>10.14</v>
      </c>
      <c r="S146">
        <f t="shared" si="126"/>
        <v>7478.6</v>
      </c>
      <c r="T146">
        <f t="shared" si="127"/>
        <v>0</v>
      </c>
      <c r="U146">
        <f t="shared" si="128"/>
        <v>26.517600000000002</v>
      </c>
      <c r="V146">
        <f t="shared" si="129"/>
        <v>2.6099999999999998E-2</v>
      </c>
      <c r="W146">
        <f t="shared" si="130"/>
        <v>0</v>
      </c>
      <c r="X146">
        <f t="shared" si="131"/>
        <v>7114.3</v>
      </c>
      <c r="Y146">
        <f t="shared" si="132"/>
        <v>4867.68</v>
      </c>
      <c r="AA146">
        <v>68187018</v>
      </c>
      <c r="AB146">
        <f t="shared" si="133"/>
        <v>371.42</v>
      </c>
      <c r="AC146">
        <f t="shared" si="134"/>
        <v>63.28</v>
      </c>
      <c r="AD146">
        <f t="shared" si="135"/>
        <v>5.78</v>
      </c>
      <c r="AE146">
        <f t="shared" si="136"/>
        <v>0.41</v>
      </c>
      <c r="AF146">
        <f t="shared" si="137"/>
        <v>302.36</v>
      </c>
      <c r="AG146">
        <f t="shared" si="138"/>
        <v>0</v>
      </c>
      <c r="AH146">
        <f t="shared" si="139"/>
        <v>30.48</v>
      </c>
      <c r="AI146">
        <f t="shared" si="140"/>
        <v>0.03</v>
      </c>
      <c r="AJ146">
        <f t="shared" si="141"/>
        <v>0</v>
      </c>
      <c r="AK146">
        <v>371.42</v>
      </c>
      <c r="AL146">
        <v>63.28</v>
      </c>
      <c r="AM146">
        <v>5.78</v>
      </c>
      <c r="AN146">
        <v>0.41</v>
      </c>
      <c r="AO146">
        <v>302.36</v>
      </c>
      <c r="AP146">
        <v>0</v>
      </c>
      <c r="AQ146">
        <v>30.48</v>
      </c>
      <c r="AR146">
        <v>0.03</v>
      </c>
      <c r="AS146">
        <v>0</v>
      </c>
      <c r="AT146">
        <v>95</v>
      </c>
      <c r="AU146">
        <v>65</v>
      </c>
      <c r="AV146">
        <v>1</v>
      </c>
      <c r="AW146">
        <v>1</v>
      </c>
      <c r="AZ146">
        <v>1</v>
      </c>
      <c r="BA146">
        <v>28.43</v>
      </c>
      <c r="BB146">
        <v>8.1999999999999993</v>
      </c>
      <c r="BC146">
        <v>6.59</v>
      </c>
      <c r="BD146" t="s">
        <v>3</v>
      </c>
      <c r="BE146" t="s">
        <v>3</v>
      </c>
      <c r="BF146" t="s">
        <v>3</v>
      </c>
      <c r="BG146" t="s">
        <v>3</v>
      </c>
      <c r="BH146">
        <v>0</v>
      </c>
      <c r="BI146">
        <v>2</v>
      </c>
      <c r="BJ146" t="s">
        <v>312</v>
      </c>
      <c r="BM146">
        <v>108001</v>
      </c>
      <c r="BN146">
        <v>0</v>
      </c>
      <c r="BO146" t="s">
        <v>310</v>
      </c>
      <c r="BP146">
        <v>1</v>
      </c>
      <c r="BQ146">
        <v>3</v>
      </c>
      <c r="BR146">
        <v>0</v>
      </c>
      <c r="BS146">
        <v>28.43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95</v>
      </c>
      <c r="CA146">
        <v>65</v>
      </c>
      <c r="CE146">
        <v>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 t="shared" si="142"/>
        <v>7882.63</v>
      </c>
      <c r="CQ146">
        <f t="shared" si="143"/>
        <v>417.01519999999999</v>
      </c>
      <c r="CR146">
        <f t="shared" si="144"/>
        <v>47.396000000000001</v>
      </c>
      <c r="CS146">
        <f t="shared" si="145"/>
        <v>11.6563</v>
      </c>
      <c r="CT146">
        <f t="shared" si="146"/>
        <v>8596.0948000000008</v>
      </c>
      <c r="CU146">
        <f t="shared" si="147"/>
        <v>0</v>
      </c>
      <c r="CV146">
        <f t="shared" si="148"/>
        <v>30.48</v>
      </c>
      <c r="CW146">
        <f t="shared" si="149"/>
        <v>0.03</v>
      </c>
      <c r="CX146">
        <f t="shared" si="150"/>
        <v>0</v>
      </c>
      <c r="CY146">
        <f t="shared" si="151"/>
        <v>7114.3030000000008</v>
      </c>
      <c r="CZ146">
        <f t="shared" si="152"/>
        <v>4867.6810000000005</v>
      </c>
      <c r="DC146" t="s">
        <v>3</v>
      </c>
      <c r="DD146" t="s">
        <v>3</v>
      </c>
      <c r="DE146" t="s">
        <v>3</v>
      </c>
      <c r="DF146" t="s">
        <v>3</v>
      </c>
      <c r="DG146" t="s">
        <v>3</v>
      </c>
      <c r="DH146" t="s">
        <v>3</v>
      </c>
      <c r="DI146" t="s">
        <v>3</v>
      </c>
      <c r="DJ146" t="s">
        <v>3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1010</v>
      </c>
      <c r="DV146" t="s">
        <v>235</v>
      </c>
      <c r="DW146" t="s">
        <v>235</v>
      </c>
      <c r="DX146">
        <v>100</v>
      </c>
      <c r="EE146">
        <v>63940399</v>
      </c>
      <c r="EF146">
        <v>3</v>
      </c>
      <c r="EG146" t="s">
        <v>261</v>
      </c>
      <c r="EH146">
        <v>0</v>
      </c>
      <c r="EI146" t="s">
        <v>3</v>
      </c>
      <c r="EJ146">
        <v>2</v>
      </c>
      <c r="EK146">
        <v>108001</v>
      </c>
      <c r="EL146" t="s">
        <v>262</v>
      </c>
      <c r="EM146" t="s">
        <v>263</v>
      </c>
      <c r="EO146" t="s">
        <v>3</v>
      </c>
      <c r="EQ146">
        <v>0</v>
      </c>
      <c r="ER146">
        <v>371.42</v>
      </c>
      <c r="ES146">
        <v>63.28</v>
      </c>
      <c r="ET146">
        <v>5.78</v>
      </c>
      <c r="EU146">
        <v>0.41</v>
      </c>
      <c r="EV146">
        <v>302.36</v>
      </c>
      <c r="EW146">
        <v>30.48</v>
      </c>
      <c r="EX146">
        <v>0.03</v>
      </c>
      <c r="EY146">
        <v>0</v>
      </c>
      <c r="FQ146">
        <v>0</v>
      </c>
      <c r="FR146">
        <f t="shared" si="153"/>
        <v>0</v>
      </c>
      <c r="FS146">
        <v>0</v>
      </c>
      <c r="FX146">
        <v>95</v>
      </c>
      <c r="FY146">
        <v>65</v>
      </c>
      <c r="GA146" t="s">
        <v>3</v>
      </c>
      <c r="GD146">
        <v>1</v>
      </c>
      <c r="GF146">
        <v>2131633204</v>
      </c>
      <c r="GG146">
        <v>2</v>
      </c>
      <c r="GH146">
        <v>1</v>
      </c>
      <c r="GI146">
        <v>2</v>
      </c>
      <c r="GJ146">
        <v>0</v>
      </c>
      <c r="GK146">
        <v>0</v>
      </c>
      <c r="GL146">
        <f t="shared" si="154"/>
        <v>0</v>
      </c>
      <c r="GM146">
        <f t="shared" si="155"/>
        <v>19864.61</v>
      </c>
      <c r="GN146">
        <f t="shared" si="156"/>
        <v>0</v>
      </c>
      <c r="GO146">
        <f t="shared" si="157"/>
        <v>19864.61</v>
      </c>
      <c r="GP146">
        <f t="shared" si="158"/>
        <v>0</v>
      </c>
      <c r="GR146">
        <v>0</v>
      </c>
      <c r="GS146">
        <v>3</v>
      </c>
      <c r="GT146">
        <v>0</v>
      </c>
      <c r="GU146" t="s">
        <v>3</v>
      </c>
      <c r="GV146">
        <f t="shared" si="159"/>
        <v>0</v>
      </c>
      <c r="GW146">
        <v>1</v>
      </c>
      <c r="GX146">
        <f t="shared" si="160"/>
        <v>0</v>
      </c>
      <c r="HA146">
        <v>0</v>
      </c>
      <c r="HB146">
        <v>0</v>
      </c>
      <c r="HC146">
        <f t="shared" si="161"/>
        <v>0</v>
      </c>
      <c r="IK146">
        <v>0</v>
      </c>
    </row>
    <row r="147" spans="1:245" x14ac:dyDescent="0.4">
      <c r="A147">
        <v>18</v>
      </c>
      <c r="B147">
        <v>1</v>
      </c>
      <c r="C147">
        <v>239</v>
      </c>
      <c r="E147" t="s">
        <v>313</v>
      </c>
      <c r="F147" t="s">
        <v>314</v>
      </c>
      <c r="G147" t="s">
        <v>315</v>
      </c>
      <c r="H147" t="s">
        <v>235</v>
      </c>
      <c r="I147">
        <f>I146*J147</f>
        <v>0.87</v>
      </c>
      <c r="J147">
        <v>1</v>
      </c>
      <c r="O147">
        <f t="shared" si="122"/>
        <v>17579.919999999998</v>
      </c>
      <c r="P147">
        <f t="shared" si="123"/>
        <v>17579.919999999998</v>
      </c>
      <c r="Q147">
        <f t="shared" si="124"/>
        <v>0</v>
      </c>
      <c r="R147">
        <f t="shared" si="125"/>
        <v>0</v>
      </c>
      <c r="S147">
        <f t="shared" si="126"/>
        <v>0</v>
      </c>
      <c r="T147">
        <f t="shared" si="127"/>
        <v>0</v>
      </c>
      <c r="U147">
        <f t="shared" si="128"/>
        <v>0</v>
      </c>
      <c r="V147">
        <f t="shared" si="129"/>
        <v>0</v>
      </c>
      <c r="W147">
        <f t="shared" si="130"/>
        <v>0.13</v>
      </c>
      <c r="X147">
        <f t="shared" si="131"/>
        <v>0</v>
      </c>
      <c r="Y147">
        <f t="shared" si="132"/>
        <v>0</v>
      </c>
      <c r="AA147">
        <v>68187018</v>
      </c>
      <c r="AB147">
        <f t="shared" si="133"/>
        <v>9355</v>
      </c>
      <c r="AC147">
        <f t="shared" si="134"/>
        <v>9355</v>
      </c>
      <c r="AD147">
        <f t="shared" si="135"/>
        <v>0</v>
      </c>
      <c r="AE147">
        <f t="shared" si="136"/>
        <v>0</v>
      </c>
      <c r="AF147">
        <f t="shared" si="137"/>
        <v>0</v>
      </c>
      <c r="AG147">
        <f t="shared" si="138"/>
        <v>0</v>
      </c>
      <c r="AH147">
        <f t="shared" si="139"/>
        <v>0</v>
      </c>
      <c r="AI147">
        <f t="shared" si="140"/>
        <v>0</v>
      </c>
      <c r="AJ147">
        <f t="shared" si="141"/>
        <v>0.15</v>
      </c>
      <c r="AK147">
        <v>9355</v>
      </c>
      <c r="AL147">
        <v>9355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0.15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2.16</v>
      </c>
      <c r="BD147" t="s">
        <v>3</v>
      </c>
      <c r="BE147" t="s">
        <v>3</v>
      </c>
      <c r="BF147" t="s">
        <v>3</v>
      </c>
      <c r="BG147" t="s">
        <v>3</v>
      </c>
      <c r="BH147">
        <v>3</v>
      </c>
      <c r="BI147">
        <v>2</v>
      </c>
      <c r="BJ147" t="s">
        <v>316</v>
      </c>
      <c r="BM147">
        <v>500002</v>
      </c>
      <c r="BN147">
        <v>0</v>
      </c>
      <c r="BO147" t="s">
        <v>314</v>
      </c>
      <c r="BP147">
        <v>1</v>
      </c>
      <c r="BQ147">
        <v>12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0</v>
      </c>
      <c r="CA147">
        <v>0</v>
      </c>
      <c r="CE147">
        <v>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 t="shared" si="142"/>
        <v>17579.919999999998</v>
      </c>
      <c r="CQ147">
        <f t="shared" si="143"/>
        <v>20206.800000000003</v>
      </c>
      <c r="CR147">
        <f t="shared" si="144"/>
        <v>0</v>
      </c>
      <c r="CS147">
        <f t="shared" si="145"/>
        <v>0</v>
      </c>
      <c r="CT147">
        <f t="shared" si="146"/>
        <v>0</v>
      </c>
      <c r="CU147">
        <f t="shared" si="147"/>
        <v>0</v>
      </c>
      <c r="CV147">
        <f t="shared" si="148"/>
        <v>0</v>
      </c>
      <c r="CW147">
        <f t="shared" si="149"/>
        <v>0</v>
      </c>
      <c r="CX147">
        <f t="shared" si="150"/>
        <v>0.15</v>
      </c>
      <c r="CY147">
        <f t="shared" si="151"/>
        <v>0</v>
      </c>
      <c r="CZ147">
        <f t="shared" si="152"/>
        <v>0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235</v>
      </c>
      <c r="DW147" t="s">
        <v>235</v>
      </c>
      <c r="DX147">
        <v>100</v>
      </c>
      <c r="EE147">
        <v>63940455</v>
      </c>
      <c r="EF147">
        <v>12</v>
      </c>
      <c r="EG147" t="s">
        <v>253</v>
      </c>
      <c r="EH147">
        <v>0</v>
      </c>
      <c r="EI147" t="s">
        <v>3</v>
      </c>
      <c r="EJ147">
        <v>2</v>
      </c>
      <c r="EK147">
        <v>500002</v>
      </c>
      <c r="EL147" t="s">
        <v>254</v>
      </c>
      <c r="EM147" t="s">
        <v>255</v>
      </c>
      <c r="EO147" t="s">
        <v>3</v>
      </c>
      <c r="EQ147">
        <v>0</v>
      </c>
      <c r="ER147">
        <v>9355</v>
      </c>
      <c r="ES147">
        <v>9355</v>
      </c>
      <c r="ET147">
        <v>0</v>
      </c>
      <c r="EU147">
        <v>0</v>
      </c>
      <c r="EV147">
        <v>0</v>
      </c>
      <c r="EW147">
        <v>0</v>
      </c>
      <c r="EX147">
        <v>0</v>
      </c>
      <c r="FQ147">
        <v>0</v>
      </c>
      <c r="FR147">
        <f t="shared" si="153"/>
        <v>0</v>
      </c>
      <c r="FS147">
        <v>0</v>
      </c>
      <c r="FX147">
        <v>0</v>
      </c>
      <c r="FY147">
        <v>0</v>
      </c>
      <c r="GA147" t="s">
        <v>3</v>
      </c>
      <c r="GD147">
        <v>1</v>
      </c>
      <c r="GF147">
        <v>-1922508324</v>
      </c>
      <c r="GG147">
        <v>2</v>
      </c>
      <c r="GH147">
        <v>1</v>
      </c>
      <c r="GI147">
        <v>2</v>
      </c>
      <c r="GJ147">
        <v>0</v>
      </c>
      <c r="GK147">
        <v>0</v>
      </c>
      <c r="GL147">
        <f t="shared" si="154"/>
        <v>0</v>
      </c>
      <c r="GM147">
        <f t="shared" si="155"/>
        <v>17579.919999999998</v>
      </c>
      <c r="GN147">
        <f t="shared" si="156"/>
        <v>0</v>
      </c>
      <c r="GO147">
        <f t="shared" si="157"/>
        <v>17579.919999999998</v>
      </c>
      <c r="GP147">
        <f t="shared" si="158"/>
        <v>0</v>
      </c>
      <c r="GR147">
        <v>0</v>
      </c>
      <c r="GS147">
        <v>3</v>
      </c>
      <c r="GT147">
        <v>0</v>
      </c>
      <c r="GU147" t="s">
        <v>3</v>
      </c>
      <c r="GV147">
        <f t="shared" si="159"/>
        <v>0</v>
      </c>
      <c r="GW147">
        <v>1</v>
      </c>
      <c r="GX147">
        <f t="shared" si="160"/>
        <v>0</v>
      </c>
      <c r="HA147">
        <v>0</v>
      </c>
      <c r="HB147">
        <v>0</v>
      </c>
      <c r="HC147">
        <f t="shared" si="161"/>
        <v>0</v>
      </c>
      <c r="IK147">
        <v>0</v>
      </c>
    </row>
    <row r="148" spans="1:245" x14ac:dyDescent="0.4">
      <c r="A148">
        <v>17</v>
      </c>
      <c r="B148">
        <v>1</v>
      </c>
      <c r="C148">
        <f>ROW(SmtRes!A249)</f>
        <v>249</v>
      </c>
      <c r="D148">
        <f>ROW(EtalonRes!A244)</f>
        <v>244</v>
      </c>
      <c r="E148" t="s">
        <v>317</v>
      </c>
      <c r="F148" t="s">
        <v>318</v>
      </c>
      <c r="G148" t="s">
        <v>319</v>
      </c>
      <c r="H148" t="s">
        <v>235</v>
      </c>
      <c r="I148">
        <f>ROUND((16)/100,9)</f>
        <v>0.16</v>
      </c>
      <c r="J148">
        <v>0</v>
      </c>
      <c r="O148">
        <f t="shared" si="122"/>
        <v>1206.93</v>
      </c>
      <c r="P148">
        <f t="shared" si="123"/>
        <v>36.950000000000003</v>
      </c>
      <c r="Q148">
        <f t="shared" si="124"/>
        <v>7.58</v>
      </c>
      <c r="R148">
        <f t="shared" si="125"/>
        <v>1.87</v>
      </c>
      <c r="S148">
        <f t="shared" si="126"/>
        <v>1162.4000000000001</v>
      </c>
      <c r="T148">
        <f t="shared" si="127"/>
        <v>0</v>
      </c>
      <c r="U148">
        <f t="shared" si="128"/>
        <v>4.1215999999999999</v>
      </c>
      <c r="V148">
        <f t="shared" si="129"/>
        <v>4.7999999999999996E-3</v>
      </c>
      <c r="W148">
        <f t="shared" si="130"/>
        <v>0</v>
      </c>
      <c r="X148">
        <f t="shared" si="131"/>
        <v>1106.06</v>
      </c>
      <c r="Y148">
        <f t="shared" si="132"/>
        <v>756.78</v>
      </c>
      <c r="AA148">
        <v>68187018</v>
      </c>
      <c r="AB148">
        <f t="shared" si="133"/>
        <v>297.29000000000002</v>
      </c>
      <c r="AC148">
        <f t="shared" si="134"/>
        <v>35.97</v>
      </c>
      <c r="AD148">
        <f t="shared" si="135"/>
        <v>5.78</v>
      </c>
      <c r="AE148">
        <f t="shared" si="136"/>
        <v>0.41</v>
      </c>
      <c r="AF148">
        <f t="shared" si="137"/>
        <v>255.54</v>
      </c>
      <c r="AG148">
        <f t="shared" si="138"/>
        <v>0</v>
      </c>
      <c r="AH148">
        <f t="shared" si="139"/>
        <v>25.76</v>
      </c>
      <c r="AI148">
        <f t="shared" si="140"/>
        <v>0.03</v>
      </c>
      <c r="AJ148">
        <f t="shared" si="141"/>
        <v>0</v>
      </c>
      <c r="AK148">
        <v>297.29000000000002</v>
      </c>
      <c r="AL148">
        <v>35.97</v>
      </c>
      <c r="AM148">
        <v>5.78</v>
      </c>
      <c r="AN148">
        <v>0.41</v>
      </c>
      <c r="AO148">
        <v>255.54</v>
      </c>
      <c r="AP148">
        <v>0</v>
      </c>
      <c r="AQ148">
        <v>25.76</v>
      </c>
      <c r="AR148">
        <v>0.03</v>
      </c>
      <c r="AS148">
        <v>0</v>
      </c>
      <c r="AT148">
        <v>95</v>
      </c>
      <c r="AU148">
        <v>65</v>
      </c>
      <c r="AV148">
        <v>1</v>
      </c>
      <c r="AW148">
        <v>1</v>
      </c>
      <c r="AZ148">
        <v>1</v>
      </c>
      <c r="BA148">
        <v>28.43</v>
      </c>
      <c r="BB148">
        <v>8.1999999999999993</v>
      </c>
      <c r="BC148">
        <v>6.42</v>
      </c>
      <c r="BD148" t="s">
        <v>3</v>
      </c>
      <c r="BE148" t="s">
        <v>3</v>
      </c>
      <c r="BF148" t="s">
        <v>3</v>
      </c>
      <c r="BG148" t="s">
        <v>3</v>
      </c>
      <c r="BH148">
        <v>0</v>
      </c>
      <c r="BI148">
        <v>2</v>
      </c>
      <c r="BJ148" t="s">
        <v>320</v>
      </c>
      <c r="BM148">
        <v>108001</v>
      </c>
      <c r="BN148">
        <v>0</v>
      </c>
      <c r="BO148" t="s">
        <v>318</v>
      </c>
      <c r="BP148">
        <v>1</v>
      </c>
      <c r="BQ148">
        <v>3</v>
      </c>
      <c r="BR148">
        <v>0</v>
      </c>
      <c r="BS148">
        <v>28.43</v>
      </c>
      <c r="BT148">
        <v>1</v>
      </c>
      <c r="BU148">
        <v>1</v>
      </c>
      <c r="BV148">
        <v>1</v>
      </c>
      <c r="BW148">
        <v>1</v>
      </c>
      <c r="BX148">
        <v>1</v>
      </c>
      <c r="BY148" t="s">
        <v>3</v>
      </c>
      <c r="BZ148">
        <v>95</v>
      </c>
      <c r="CA148">
        <v>65</v>
      </c>
      <c r="CE148">
        <v>0</v>
      </c>
      <c r="CF148">
        <v>0</v>
      </c>
      <c r="CG148">
        <v>0</v>
      </c>
      <c r="CM148">
        <v>0</v>
      </c>
      <c r="CN148" t="s">
        <v>3</v>
      </c>
      <c r="CO148">
        <v>0</v>
      </c>
      <c r="CP148">
        <f t="shared" si="142"/>
        <v>1206.93</v>
      </c>
      <c r="CQ148">
        <f t="shared" si="143"/>
        <v>230.92739999999998</v>
      </c>
      <c r="CR148">
        <f t="shared" si="144"/>
        <v>47.396000000000001</v>
      </c>
      <c r="CS148">
        <f t="shared" si="145"/>
        <v>11.6563</v>
      </c>
      <c r="CT148">
        <f t="shared" si="146"/>
        <v>7265.0021999999999</v>
      </c>
      <c r="CU148">
        <f t="shared" si="147"/>
        <v>0</v>
      </c>
      <c r="CV148">
        <f t="shared" si="148"/>
        <v>25.76</v>
      </c>
      <c r="CW148">
        <f t="shared" si="149"/>
        <v>0.03</v>
      </c>
      <c r="CX148">
        <f t="shared" si="150"/>
        <v>0</v>
      </c>
      <c r="CY148">
        <f t="shared" si="151"/>
        <v>1106.0564999999999</v>
      </c>
      <c r="CZ148">
        <f t="shared" si="152"/>
        <v>756.77550000000008</v>
      </c>
      <c r="DC148" t="s">
        <v>3</v>
      </c>
      <c r="DD148" t="s">
        <v>3</v>
      </c>
      <c r="DE148" t="s">
        <v>3</v>
      </c>
      <c r="DF148" t="s">
        <v>3</v>
      </c>
      <c r="DG148" t="s">
        <v>3</v>
      </c>
      <c r="DH148" t="s">
        <v>3</v>
      </c>
      <c r="DI148" t="s">
        <v>3</v>
      </c>
      <c r="DJ148" t="s">
        <v>3</v>
      </c>
      <c r="DK148" t="s">
        <v>3</v>
      </c>
      <c r="DL148" t="s">
        <v>3</v>
      </c>
      <c r="DM148" t="s">
        <v>3</v>
      </c>
      <c r="DN148">
        <v>0</v>
      </c>
      <c r="DO148">
        <v>0</v>
      </c>
      <c r="DP148">
        <v>1</v>
      </c>
      <c r="DQ148">
        <v>1</v>
      </c>
      <c r="DU148">
        <v>1010</v>
      </c>
      <c r="DV148" t="s">
        <v>235</v>
      </c>
      <c r="DW148" t="s">
        <v>235</v>
      </c>
      <c r="DX148">
        <v>100</v>
      </c>
      <c r="EE148">
        <v>63940399</v>
      </c>
      <c r="EF148">
        <v>3</v>
      </c>
      <c r="EG148" t="s">
        <v>261</v>
      </c>
      <c r="EH148">
        <v>0</v>
      </c>
      <c r="EI148" t="s">
        <v>3</v>
      </c>
      <c r="EJ148">
        <v>2</v>
      </c>
      <c r="EK148">
        <v>108001</v>
      </c>
      <c r="EL148" t="s">
        <v>262</v>
      </c>
      <c r="EM148" t="s">
        <v>263</v>
      </c>
      <c r="EO148" t="s">
        <v>3</v>
      </c>
      <c r="EQ148">
        <v>0</v>
      </c>
      <c r="ER148">
        <v>297.29000000000002</v>
      </c>
      <c r="ES148">
        <v>35.97</v>
      </c>
      <c r="ET148">
        <v>5.78</v>
      </c>
      <c r="EU148">
        <v>0.41</v>
      </c>
      <c r="EV148">
        <v>255.54</v>
      </c>
      <c r="EW148">
        <v>25.76</v>
      </c>
      <c r="EX148">
        <v>0.03</v>
      </c>
      <c r="EY148">
        <v>0</v>
      </c>
      <c r="FQ148">
        <v>0</v>
      </c>
      <c r="FR148">
        <f t="shared" si="153"/>
        <v>0</v>
      </c>
      <c r="FS148">
        <v>0</v>
      </c>
      <c r="FX148">
        <v>95</v>
      </c>
      <c r="FY148">
        <v>65</v>
      </c>
      <c r="GA148" t="s">
        <v>3</v>
      </c>
      <c r="GD148">
        <v>1</v>
      </c>
      <c r="GF148">
        <v>-1036020668</v>
      </c>
      <c r="GG148">
        <v>2</v>
      </c>
      <c r="GH148">
        <v>1</v>
      </c>
      <c r="GI148">
        <v>2</v>
      </c>
      <c r="GJ148">
        <v>0</v>
      </c>
      <c r="GK148">
        <v>0</v>
      </c>
      <c r="GL148">
        <f t="shared" si="154"/>
        <v>0</v>
      </c>
      <c r="GM148">
        <f t="shared" si="155"/>
        <v>3069.77</v>
      </c>
      <c r="GN148">
        <f t="shared" si="156"/>
        <v>0</v>
      </c>
      <c r="GO148">
        <f t="shared" si="157"/>
        <v>3069.77</v>
      </c>
      <c r="GP148">
        <f t="shared" si="158"/>
        <v>0</v>
      </c>
      <c r="GR148">
        <v>0</v>
      </c>
      <c r="GS148">
        <v>3</v>
      </c>
      <c r="GT148">
        <v>0</v>
      </c>
      <c r="GU148" t="s">
        <v>3</v>
      </c>
      <c r="GV148">
        <f t="shared" si="159"/>
        <v>0</v>
      </c>
      <c r="GW148">
        <v>1</v>
      </c>
      <c r="GX148">
        <f t="shared" si="160"/>
        <v>0</v>
      </c>
      <c r="HA148">
        <v>0</v>
      </c>
      <c r="HB148">
        <v>0</v>
      </c>
      <c r="HC148">
        <f t="shared" si="161"/>
        <v>0</v>
      </c>
      <c r="IK148">
        <v>0</v>
      </c>
    </row>
    <row r="149" spans="1:245" x14ac:dyDescent="0.4">
      <c r="A149">
        <v>18</v>
      </c>
      <c r="B149">
        <v>1</v>
      </c>
      <c r="C149">
        <v>248</v>
      </c>
      <c r="E149" t="s">
        <v>321</v>
      </c>
      <c r="F149" t="s">
        <v>322</v>
      </c>
      <c r="G149" t="s">
        <v>323</v>
      </c>
      <c r="H149" t="s">
        <v>293</v>
      </c>
      <c r="I149">
        <f>I148*J149</f>
        <v>1.6</v>
      </c>
      <c r="J149">
        <v>10</v>
      </c>
      <c r="O149">
        <f t="shared" si="122"/>
        <v>1052.1600000000001</v>
      </c>
      <c r="P149">
        <f t="shared" si="123"/>
        <v>1052.1600000000001</v>
      </c>
      <c r="Q149">
        <f t="shared" si="124"/>
        <v>0</v>
      </c>
      <c r="R149">
        <f t="shared" si="125"/>
        <v>0</v>
      </c>
      <c r="S149">
        <f t="shared" si="126"/>
        <v>0</v>
      </c>
      <c r="T149">
        <f t="shared" si="127"/>
        <v>0</v>
      </c>
      <c r="U149">
        <f t="shared" si="128"/>
        <v>0</v>
      </c>
      <c r="V149">
        <f t="shared" si="129"/>
        <v>0</v>
      </c>
      <c r="W149">
        <f t="shared" si="130"/>
        <v>0.06</v>
      </c>
      <c r="X149">
        <f t="shared" si="131"/>
        <v>0</v>
      </c>
      <c r="Y149">
        <f t="shared" si="132"/>
        <v>0</v>
      </c>
      <c r="AA149">
        <v>68187018</v>
      </c>
      <c r="AB149">
        <f t="shared" si="133"/>
        <v>80</v>
      </c>
      <c r="AC149">
        <f t="shared" si="134"/>
        <v>80</v>
      </c>
      <c r="AD149">
        <f t="shared" si="135"/>
        <v>0</v>
      </c>
      <c r="AE149">
        <f t="shared" si="136"/>
        <v>0</v>
      </c>
      <c r="AF149">
        <f t="shared" si="137"/>
        <v>0</v>
      </c>
      <c r="AG149">
        <f t="shared" si="138"/>
        <v>0</v>
      </c>
      <c r="AH149">
        <f t="shared" si="139"/>
        <v>0</v>
      </c>
      <c r="AI149">
        <f t="shared" si="140"/>
        <v>0</v>
      </c>
      <c r="AJ149">
        <f t="shared" si="141"/>
        <v>0.04</v>
      </c>
      <c r="AK149">
        <v>80</v>
      </c>
      <c r="AL149">
        <v>80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0.04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8.2200000000000006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2</v>
      </c>
      <c r="BJ149" t="s">
        <v>324</v>
      </c>
      <c r="BM149">
        <v>500002</v>
      </c>
      <c r="BN149">
        <v>0</v>
      </c>
      <c r="BO149" t="s">
        <v>322</v>
      </c>
      <c r="BP149">
        <v>1</v>
      </c>
      <c r="BQ149">
        <v>12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E149">
        <v>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 t="shared" si="142"/>
        <v>1052.1600000000001</v>
      </c>
      <c r="CQ149">
        <f t="shared" si="143"/>
        <v>657.6</v>
      </c>
      <c r="CR149">
        <f t="shared" si="144"/>
        <v>0</v>
      </c>
      <c r="CS149">
        <f t="shared" si="145"/>
        <v>0</v>
      </c>
      <c r="CT149">
        <f t="shared" si="146"/>
        <v>0</v>
      </c>
      <c r="CU149">
        <f t="shared" si="147"/>
        <v>0</v>
      </c>
      <c r="CV149">
        <f t="shared" si="148"/>
        <v>0</v>
      </c>
      <c r="CW149">
        <f t="shared" si="149"/>
        <v>0</v>
      </c>
      <c r="CX149">
        <f t="shared" si="150"/>
        <v>0.04</v>
      </c>
      <c r="CY149">
        <f t="shared" si="151"/>
        <v>0</v>
      </c>
      <c r="CZ149">
        <f t="shared" si="152"/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293</v>
      </c>
      <c r="DW149" t="s">
        <v>293</v>
      </c>
      <c r="DX149">
        <v>10</v>
      </c>
      <c r="EE149">
        <v>63940455</v>
      </c>
      <c r="EF149">
        <v>12</v>
      </c>
      <c r="EG149" t="s">
        <v>253</v>
      </c>
      <c r="EH149">
        <v>0</v>
      </c>
      <c r="EI149" t="s">
        <v>3</v>
      </c>
      <c r="EJ149">
        <v>2</v>
      </c>
      <c r="EK149">
        <v>500002</v>
      </c>
      <c r="EL149" t="s">
        <v>254</v>
      </c>
      <c r="EM149" t="s">
        <v>255</v>
      </c>
      <c r="EO149" t="s">
        <v>3</v>
      </c>
      <c r="EQ149">
        <v>0</v>
      </c>
      <c r="ER149">
        <v>80</v>
      </c>
      <c r="ES149">
        <v>80</v>
      </c>
      <c r="ET149">
        <v>0</v>
      </c>
      <c r="EU149">
        <v>0</v>
      </c>
      <c r="EV149">
        <v>0</v>
      </c>
      <c r="EW149">
        <v>0</v>
      </c>
      <c r="EX149">
        <v>0</v>
      </c>
      <c r="FQ149">
        <v>0</v>
      </c>
      <c r="FR149">
        <f t="shared" si="153"/>
        <v>0</v>
      </c>
      <c r="FS149">
        <v>0</v>
      </c>
      <c r="FX149">
        <v>0</v>
      </c>
      <c r="FY149">
        <v>0</v>
      </c>
      <c r="GA149" t="s">
        <v>3</v>
      </c>
      <c r="GD149">
        <v>1</v>
      </c>
      <c r="GF149">
        <v>-1612967865</v>
      </c>
      <c r="GG149">
        <v>2</v>
      </c>
      <c r="GH149">
        <v>1</v>
      </c>
      <c r="GI149">
        <v>2</v>
      </c>
      <c r="GJ149">
        <v>0</v>
      </c>
      <c r="GK149">
        <v>0</v>
      </c>
      <c r="GL149">
        <f t="shared" si="154"/>
        <v>0</v>
      </c>
      <c r="GM149">
        <f t="shared" si="155"/>
        <v>1052.1600000000001</v>
      </c>
      <c r="GN149">
        <f t="shared" si="156"/>
        <v>0</v>
      </c>
      <c r="GO149">
        <f t="shared" si="157"/>
        <v>1052.1600000000001</v>
      </c>
      <c r="GP149">
        <f t="shared" si="158"/>
        <v>0</v>
      </c>
      <c r="GR149">
        <v>0</v>
      </c>
      <c r="GS149">
        <v>3</v>
      </c>
      <c r="GT149">
        <v>0</v>
      </c>
      <c r="GU149" t="s">
        <v>3</v>
      </c>
      <c r="GV149">
        <f t="shared" si="159"/>
        <v>0</v>
      </c>
      <c r="GW149">
        <v>1</v>
      </c>
      <c r="GX149">
        <f t="shared" si="160"/>
        <v>0</v>
      </c>
      <c r="HA149">
        <v>0</v>
      </c>
      <c r="HB149">
        <v>0</v>
      </c>
      <c r="HC149">
        <f t="shared" si="161"/>
        <v>0</v>
      </c>
      <c r="IK149">
        <v>0</v>
      </c>
    </row>
    <row r="150" spans="1:245" x14ac:dyDescent="0.4">
      <c r="A150">
        <v>17</v>
      </c>
      <c r="B150">
        <v>1</v>
      </c>
      <c r="C150">
        <f>ROW(SmtRes!A257)</f>
        <v>257</v>
      </c>
      <c r="D150">
        <f>ROW(EtalonRes!A251)</f>
        <v>251</v>
      </c>
      <c r="E150" t="s">
        <v>325</v>
      </c>
      <c r="F150" t="s">
        <v>326</v>
      </c>
      <c r="G150" t="s">
        <v>327</v>
      </c>
      <c r="H150" t="s">
        <v>235</v>
      </c>
      <c r="I150">
        <f>ROUND((4)/100,9)</f>
        <v>0.04</v>
      </c>
      <c r="J150">
        <v>0</v>
      </c>
      <c r="O150">
        <f t="shared" si="122"/>
        <v>307.26</v>
      </c>
      <c r="P150">
        <f t="shared" si="123"/>
        <v>9.35</v>
      </c>
      <c r="Q150">
        <f t="shared" si="124"/>
        <v>1.9</v>
      </c>
      <c r="R150">
        <f t="shared" si="125"/>
        <v>0.47</v>
      </c>
      <c r="S150">
        <f t="shared" si="126"/>
        <v>296.01</v>
      </c>
      <c r="T150">
        <f t="shared" si="127"/>
        <v>0</v>
      </c>
      <c r="U150">
        <f t="shared" si="128"/>
        <v>1.0495999999999999</v>
      </c>
      <c r="V150">
        <f t="shared" si="129"/>
        <v>1.1999999999999999E-3</v>
      </c>
      <c r="W150">
        <f t="shared" si="130"/>
        <v>0</v>
      </c>
      <c r="X150">
        <f t="shared" si="131"/>
        <v>281.66000000000003</v>
      </c>
      <c r="Y150">
        <f t="shared" si="132"/>
        <v>192.71</v>
      </c>
      <c r="AA150">
        <v>68187018</v>
      </c>
      <c r="AB150">
        <f t="shared" si="133"/>
        <v>302.14999999999998</v>
      </c>
      <c r="AC150">
        <f t="shared" si="134"/>
        <v>36.07</v>
      </c>
      <c r="AD150">
        <f t="shared" si="135"/>
        <v>5.78</v>
      </c>
      <c r="AE150">
        <f t="shared" si="136"/>
        <v>0.41</v>
      </c>
      <c r="AF150">
        <f t="shared" si="137"/>
        <v>260.3</v>
      </c>
      <c r="AG150">
        <f t="shared" si="138"/>
        <v>0</v>
      </c>
      <c r="AH150">
        <f t="shared" si="139"/>
        <v>26.24</v>
      </c>
      <c r="AI150">
        <f t="shared" si="140"/>
        <v>0.03</v>
      </c>
      <c r="AJ150">
        <f t="shared" si="141"/>
        <v>0</v>
      </c>
      <c r="AK150">
        <v>302.14999999999998</v>
      </c>
      <c r="AL150">
        <v>36.07</v>
      </c>
      <c r="AM150">
        <v>5.78</v>
      </c>
      <c r="AN150">
        <v>0.41</v>
      </c>
      <c r="AO150">
        <v>260.3</v>
      </c>
      <c r="AP150">
        <v>0</v>
      </c>
      <c r="AQ150">
        <v>26.24</v>
      </c>
      <c r="AR150">
        <v>0.03</v>
      </c>
      <c r="AS150">
        <v>0</v>
      </c>
      <c r="AT150">
        <v>95</v>
      </c>
      <c r="AU150">
        <v>65</v>
      </c>
      <c r="AV150">
        <v>1</v>
      </c>
      <c r="AW150">
        <v>1</v>
      </c>
      <c r="AZ150">
        <v>1</v>
      </c>
      <c r="BA150">
        <v>28.43</v>
      </c>
      <c r="BB150">
        <v>8.1999999999999993</v>
      </c>
      <c r="BC150">
        <v>6.48</v>
      </c>
      <c r="BD150" t="s">
        <v>3</v>
      </c>
      <c r="BE150" t="s">
        <v>3</v>
      </c>
      <c r="BF150" t="s">
        <v>3</v>
      </c>
      <c r="BG150" t="s">
        <v>3</v>
      </c>
      <c r="BH150">
        <v>0</v>
      </c>
      <c r="BI150">
        <v>2</v>
      </c>
      <c r="BJ150" t="s">
        <v>328</v>
      </c>
      <c r="BM150">
        <v>108001</v>
      </c>
      <c r="BN150">
        <v>0</v>
      </c>
      <c r="BO150" t="s">
        <v>326</v>
      </c>
      <c r="BP150">
        <v>1</v>
      </c>
      <c r="BQ150">
        <v>3</v>
      </c>
      <c r="BR150">
        <v>0</v>
      </c>
      <c r="BS150">
        <v>28.43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95</v>
      </c>
      <c r="CA150">
        <v>65</v>
      </c>
      <c r="CE150">
        <v>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 t="shared" si="142"/>
        <v>307.26</v>
      </c>
      <c r="CQ150">
        <f t="shared" si="143"/>
        <v>233.73360000000002</v>
      </c>
      <c r="CR150">
        <f t="shared" si="144"/>
        <v>47.396000000000001</v>
      </c>
      <c r="CS150">
        <f t="shared" si="145"/>
        <v>11.6563</v>
      </c>
      <c r="CT150">
        <f t="shared" si="146"/>
        <v>7400.3290000000006</v>
      </c>
      <c r="CU150">
        <f t="shared" si="147"/>
        <v>0</v>
      </c>
      <c r="CV150">
        <f t="shared" si="148"/>
        <v>26.24</v>
      </c>
      <c r="CW150">
        <f t="shared" si="149"/>
        <v>0.03</v>
      </c>
      <c r="CX150">
        <f t="shared" si="150"/>
        <v>0</v>
      </c>
      <c r="CY150">
        <f t="shared" si="151"/>
        <v>281.65600000000001</v>
      </c>
      <c r="CZ150">
        <f t="shared" si="152"/>
        <v>192.71200000000002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1010</v>
      </c>
      <c r="DV150" t="s">
        <v>235</v>
      </c>
      <c r="DW150" t="s">
        <v>235</v>
      </c>
      <c r="DX150">
        <v>100</v>
      </c>
      <c r="EE150">
        <v>63940399</v>
      </c>
      <c r="EF150">
        <v>3</v>
      </c>
      <c r="EG150" t="s">
        <v>261</v>
      </c>
      <c r="EH150">
        <v>0</v>
      </c>
      <c r="EI150" t="s">
        <v>3</v>
      </c>
      <c r="EJ150">
        <v>2</v>
      </c>
      <c r="EK150">
        <v>108001</v>
      </c>
      <c r="EL150" t="s">
        <v>262</v>
      </c>
      <c r="EM150" t="s">
        <v>263</v>
      </c>
      <c r="EO150" t="s">
        <v>3</v>
      </c>
      <c r="EQ150">
        <v>0</v>
      </c>
      <c r="ER150">
        <v>302.14999999999998</v>
      </c>
      <c r="ES150">
        <v>36.07</v>
      </c>
      <c r="ET150">
        <v>5.78</v>
      </c>
      <c r="EU150">
        <v>0.41</v>
      </c>
      <c r="EV150">
        <v>260.3</v>
      </c>
      <c r="EW150">
        <v>26.24</v>
      </c>
      <c r="EX150">
        <v>0.03</v>
      </c>
      <c r="EY150">
        <v>0</v>
      </c>
      <c r="FQ150">
        <v>0</v>
      </c>
      <c r="FR150">
        <f t="shared" si="153"/>
        <v>0</v>
      </c>
      <c r="FS150">
        <v>0</v>
      </c>
      <c r="FX150">
        <v>95</v>
      </c>
      <c r="FY150">
        <v>65</v>
      </c>
      <c r="GA150" t="s">
        <v>3</v>
      </c>
      <c r="GD150">
        <v>1</v>
      </c>
      <c r="GF150">
        <v>-1568826862</v>
      </c>
      <c r="GG150">
        <v>2</v>
      </c>
      <c r="GH150">
        <v>1</v>
      </c>
      <c r="GI150">
        <v>2</v>
      </c>
      <c r="GJ150">
        <v>0</v>
      </c>
      <c r="GK150">
        <v>0</v>
      </c>
      <c r="GL150">
        <f t="shared" si="154"/>
        <v>0</v>
      </c>
      <c r="GM150">
        <f t="shared" si="155"/>
        <v>781.63</v>
      </c>
      <c r="GN150">
        <f t="shared" si="156"/>
        <v>0</v>
      </c>
      <c r="GO150">
        <f t="shared" si="157"/>
        <v>781.63</v>
      </c>
      <c r="GP150">
        <f t="shared" si="158"/>
        <v>0</v>
      </c>
      <c r="GR150">
        <v>0</v>
      </c>
      <c r="GS150">
        <v>3</v>
      </c>
      <c r="GT150">
        <v>0</v>
      </c>
      <c r="GU150" t="s">
        <v>3</v>
      </c>
      <c r="GV150">
        <f t="shared" si="159"/>
        <v>0</v>
      </c>
      <c r="GW150">
        <v>1</v>
      </c>
      <c r="GX150">
        <f t="shared" si="160"/>
        <v>0</v>
      </c>
      <c r="HA150">
        <v>0</v>
      </c>
      <c r="HB150">
        <v>0</v>
      </c>
      <c r="HC150">
        <f t="shared" si="161"/>
        <v>0</v>
      </c>
      <c r="IK150">
        <v>0</v>
      </c>
    </row>
    <row r="151" spans="1:245" x14ac:dyDescent="0.4">
      <c r="A151">
        <v>18</v>
      </c>
      <c r="B151">
        <v>1</v>
      </c>
      <c r="C151">
        <v>256</v>
      </c>
      <c r="E151" t="s">
        <v>329</v>
      </c>
      <c r="F151" t="s">
        <v>330</v>
      </c>
      <c r="G151" t="s">
        <v>331</v>
      </c>
      <c r="H151" t="s">
        <v>293</v>
      </c>
      <c r="I151">
        <f>I150*J151</f>
        <v>0.4</v>
      </c>
      <c r="J151">
        <v>10</v>
      </c>
      <c r="O151">
        <f t="shared" si="122"/>
        <v>305.88</v>
      </c>
      <c r="P151">
        <f t="shared" si="123"/>
        <v>305.88</v>
      </c>
      <c r="Q151">
        <f t="shared" si="124"/>
        <v>0</v>
      </c>
      <c r="R151">
        <f t="shared" si="125"/>
        <v>0</v>
      </c>
      <c r="S151">
        <f t="shared" si="126"/>
        <v>0</v>
      </c>
      <c r="T151">
        <f t="shared" si="127"/>
        <v>0</v>
      </c>
      <c r="U151">
        <f t="shared" si="128"/>
        <v>0</v>
      </c>
      <c r="V151">
        <f t="shared" si="129"/>
        <v>0</v>
      </c>
      <c r="W151">
        <f t="shared" si="130"/>
        <v>0.02</v>
      </c>
      <c r="X151">
        <f t="shared" si="131"/>
        <v>0</v>
      </c>
      <c r="Y151">
        <f t="shared" si="132"/>
        <v>0</v>
      </c>
      <c r="AA151">
        <v>68187018</v>
      </c>
      <c r="AB151">
        <f t="shared" si="133"/>
        <v>88.1</v>
      </c>
      <c r="AC151">
        <f t="shared" si="134"/>
        <v>88.1</v>
      </c>
      <c r="AD151">
        <f t="shared" si="135"/>
        <v>0</v>
      </c>
      <c r="AE151">
        <f t="shared" si="136"/>
        <v>0</v>
      </c>
      <c r="AF151">
        <f t="shared" si="137"/>
        <v>0</v>
      </c>
      <c r="AG151">
        <f t="shared" si="138"/>
        <v>0</v>
      </c>
      <c r="AH151">
        <f t="shared" si="139"/>
        <v>0</v>
      </c>
      <c r="AI151">
        <f t="shared" si="140"/>
        <v>0</v>
      </c>
      <c r="AJ151">
        <f t="shared" si="141"/>
        <v>0.04</v>
      </c>
      <c r="AK151">
        <v>88.1</v>
      </c>
      <c r="AL151">
        <v>88.1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0.04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8.68</v>
      </c>
      <c r="BD151" t="s">
        <v>3</v>
      </c>
      <c r="BE151" t="s">
        <v>3</v>
      </c>
      <c r="BF151" t="s">
        <v>3</v>
      </c>
      <c r="BG151" t="s">
        <v>3</v>
      </c>
      <c r="BH151">
        <v>3</v>
      </c>
      <c r="BI151">
        <v>2</v>
      </c>
      <c r="BJ151" t="s">
        <v>332</v>
      </c>
      <c r="BM151">
        <v>500002</v>
      </c>
      <c r="BN151">
        <v>0</v>
      </c>
      <c r="BO151" t="s">
        <v>330</v>
      </c>
      <c r="BP151">
        <v>1</v>
      </c>
      <c r="BQ151">
        <v>12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0</v>
      </c>
      <c r="CA151">
        <v>0</v>
      </c>
      <c r="CE151">
        <v>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 t="shared" si="142"/>
        <v>305.88</v>
      </c>
      <c r="CQ151">
        <f t="shared" si="143"/>
        <v>764.70799999999997</v>
      </c>
      <c r="CR151">
        <f t="shared" si="144"/>
        <v>0</v>
      </c>
      <c r="CS151">
        <f t="shared" si="145"/>
        <v>0</v>
      </c>
      <c r="CT151">
        <f t="shared" si="146"/>
        <v>0</v>
      </c>
      <c r="CU151">
        <f t="shared" si="147"/>
        <v>0</v>
      </c>
      <c r="CV151">
        <f t="shared" si="148"/>
        <v>0</v>
      </c>
      <c r="CW151">
        <f t="shared" si="149"/>
        <v>0</v>
      </c>
      <c r="CX151">
        <f t="shared" si="150"/>
        <v>0.04</v>
      </c>
      <c r="CY151">
        <f t="shared" si="151"/>
        <v>0</v>
      </c>
      <c r="CZ151">
        <f t="shared" si="152"/>
        <v>0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293</v>
      </c>
      <c r="DW151" t="s">
        <v>293</v>
      </c>
      <c r="DX151">
        <v>10</v>
      </c>
      <c r="EE151">
        <v>63940455</v>
      </c>
      <c r="EF151">
        <v>12</v>
      </c>
      <c r="EG151" t="s">
        <v>253</v>
      </c>
      <c r="EH151">
        <v>0</v>
      </c>
      <c r="EI151" t="s">
        <v>3</v>
      </c>
      <c r="EJ151">
        <v>2</v>
      </c>
      <c r="EK151">
        <v>500002</v>
      </c>
      <c r="EL151" t="s">
        <v>254</v>
      </c>
      <c r="EM151" t="s">
        <v>255</v>
      </c>
      <c r="EO151" t="s">
        <v>3</v>
      </c>
      <c r="EQ151">
        <v>0</v>
      </c>
      <c r="ER151">
        <v>88.1</v>
      </c>
      <c r="ES151">
        <v>88.1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53"/>
        <v>0</v>
      </c>
      <c r="FS151">
        <v>0</v>
      </c>
      <c r="FX151">
        <v>0</v>
      </c>
      <c r="FY151">
        <v>0</v>
      </c>
      <c r="GA151" t="s">
        <v>3</v>
      </c>
      <c r="GD151">
        <v>1</v>
      </c>
      <c r="GF151">
        <v>1414105987</v>
      </c>
      <c r="GG151">
        <v>2</v>
      </c>
      <c r="GH151">
        <v>1</v>
      </c>
      <c r="GI151">
        <v>2</v>
      </c>
      <c r="GJ151">
        <v>0</v>
      </c>
      <c r="GK151">
        <v>0</v>
      </c>
      <c r="GL151">
        <f t="shared" si="154"/>
        <v>0</v>
      </c>
      <c r="GM151">
        <f t="shared" si="155"/>
        <v>305.88</v>
      </c>
      <c r="GN151">
        <f t="shared" si="156"/>
        <v>0</v>
      </c>
      <c r="GO151">
        <f t="shared" si="157"/>
        <v>305.88</v>
      </c>
      <c r="GP151">
        <f t="shared" si="158"/>
        <v>0</v>
      </c>
      <c r="GR151">
        <v>0</v>
      </c>
      <c r="GS151">
        <v>3</v>
      </c>
      <c r="GT151">
        <v>0</v>
      </c>
      <c r="GU151" t="s">
        <v>3</v>
      </c>
      <c r="GV151">
        <f t="shared" si="159"/>
        <v>0</v>
      </c>
      <c r="GW151">
        <v>1</v>
      </c>
      <c r="GX151">
        <f t="shared" si="160"/>
        <v>0</v>
      </c>
      <c r="HA151">
        <v>0</v>
      </c>
      <c r="HB151">
        <v>0</v>
      </c>
      <c r="HC151">
        <f t="shared" si="161"/>
        <v>0</v>
      </c>
      <c r="IK151">
        <v>0</v>
      </c>
    </row>
    <row r="152" spans="1:245" x14ac:dyDescent="0.4">
      <c r="A152">
        <v>17</v>
      </c>
      <c r="B152">
        <v>1</v>
      </c>
      <c r="C152">
        <f>ROW(SmtRes!A270)</f>
        <v>270</v>
      </c>
      <c r="D152">
        <f>ROW(EtalonRes!A263)</f>
        <v>263</v>
      </c>
      <c r="E152" t="s">
        <v>333</v>
      </c>
      <c r="F152" t="s">
        <v>334</v>
      </c>
      <c r="G152" t="s">
        <v>335</v>
      </c>
      <c r="H152" t="s">
        <v>235</v>
      </c>
      <c r="I152">
        <f>ROUND((102)/100,9)</f>
        <v>1.02</v>
      </c>
      <c r="J152">
        <v>0</v>
      </c>
      <c r="O152">
        <f t="shared" si="122"/>
        <v>72374.490000000005</v>
      </c>
      <c r="P152">
        <f t="shared" si="123"/>
        <v>8980.0400000000009</v>
      </c>
      <c r="Q152">
        <f t="shared" si="124"/>
        <v>1949.03</v>
      </c>
      <c r="R152">
        <f t="shared" si="125"/>
        <v>387.71</v>
      </c>
      <c r="S152">
        <f t="shared" si="126"/>
        <v>61445.42</v>
      </c>
      <c r="T152">
        <f t="shared" si="127"/>
        <v>0</v>
      </c>
      <c r="U152">
        <f t="shared" si="128"/>
        <v>217.87199999999999</v>
      </c>
      <c r="V152">
        <f t="shared" si="129"/>
        <v>1.0098</v>
      </c>
      <c r="W152">
        <f t="shared" si="130"/>
        <v>0</v>
      </c>
      <c r="X152">
        <f t="shared" si="131"/>
        <v>58741.47</v>
      </c>
      <c r="Y152">
        <f t="shared" si="132"/>
        <v>40191.53</v>
      </c>
      <c r="AA152">
        <v>68187018</v>
      </c>
      <c r="AB152">
        <f t="shared" si="133"/>
        <v>3375.05</v>
      </c>
      <c r="AC152">
        <f t="shared" si="134"/>
        <v>1027.3</v>
      </c>
      <c r="AD152">
        <f t="shared" si="135"/>
        <v>228.84</v>
      </c>
      <c r="AE152">
        <f t="shared" si="136"/>
        <v>13.37</v>
      </c>
      <c r="AF152">
        <f t="shared" si="137"/>
        <v>2118.91</v>
      </c>
      <c r="AG152">
        <f t="shared" si="138"/>
        <v>0</v>
      </c>
      <c r="AH152">
        <f t="shared" si="139"/>
        <v>213.6</v>
      </c>
      <c r="AI152">
        <f t="shared" si="140"/>
        <v>0.99</v>
      </c>
      <c r="AJ152">
        <f t="shared" si="141"/>
        <v>0</v>
      </c>
      <c r="AK152">
        <v>3375.05</v>
      </c>
      <c r="AL152">
        <v>1027.3</v>
      </c>
      <c r="AM152">
        <v>228.84</v>
      </c>
      <c r="AN152">
        <v>13.37</v>
      </c>
      <c r="AO152">
        <v>2118.91</v>
      </c>
      <c r="AP152">
        <v>0</v>
      </c>
      <c r="AQ152">
        <v>213.6</v>
      </c>
      <c r="AR152">
        <v>0.99</v>
      </c>
      <c r="AS152">
        <v>0</v>
      </c>
      <c r="AT152">
        <v>95</v>
      </c>
      <c r="AU152">
        <v>65</v>
      </c>
      <c r="AV152">
        <v>1</v>
      </c>
      <c r="AW152">
        <v>1</v>
      </c>
      <c r="AZ152">
        <v>1</v>
      </c>
      <c r="BA152">
        <v>28.43</v>
      </c>
      <c r="BB152">
        <v>8.35</v>
      </c>
      <c r="BC152">
        <v>8.57</v>
      </c>
      <c r="BD152" t="s">
        <v>3</v>
      </c>
      <c r="BE152" t="s">
        <v>3</v>
      </c>
      <c r="BF152" t="s">
        <v>3</v>
      </c>
      <c r="BG152" t="s">
        <v>3</v>
      </c>
      <c r="BH152">
        <v>0</v>
      </c>
      <c r="BI152">
        <v>2</v>
      </c>
      <c r="BJ152" t="s">
        <v>336</v>
      </c>
      <c r="BM152">
        <v>108001</v>
      </c>
      <c r="BN152">
        <v>0</v>
      </c>
      <c r="BO152" t="s">
        <v>334</v>
      </c>
      <c r="BP152">
        <v>1</v>
      </c>
      <c r="BQ152">
        <v>3</v>
      </c>
      <c r="BR152">
        <v>0</v>
      </c>
      <c r="BS152">
        <v>28.43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95</v>
      </c>
      <c r="CA152">
        <v>65</v>
      </c>
      <c r="CE152">
        <v>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 t="shared" si="142"/>
        <v>72374.490000000005</v>
      </c>
      <c r="CQ152">
        <f t="shared" si="143"/>
        <v>8803.9609999999993</v>
      </c>
      <c r="CR152">
        <f t="shared" si="144"/>
        <v>1910.8139999999999</v>
      </c>
      <c r="CS152">
        <f t="shared" si="145"/>
        <v>380.10909999999996</v>
      </c>
      <c r="CT152">
        <f t="shared" si="146"/>
        <v>60240.611299999997</v>
      </c>
      <c r="CU152">
        <f t="shared" si="147"/>
        <v>0</v>
      </c>
      <c r="CV152">
        <f t="shared" si="148"/>
        <v>213.6</v>
      </c>
      <c r="CW152">
        <f t="shared" si="149"/>
        <v>0.99</v>
      </c>
      <c r="CX152">
        <f t="shared" si="150"/>
        <v>0</v>
      </c>
      <c r="CY152">
        <f t="shared" si="151"/>
        <v>58741.473499999993</v>
      </c>
      <c r="CZ152">
        <f t="shared" si="152"/>
        <v>40191.534499999994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1010</v>
      </c>
      <c r="DV152" t="s">
        <v>235</v>
      </c>
      <c r="DW152" t="s">
        <v>235</v>
      </c>
      <c r="DX152">
        <v>100</v>
      </c>
      <c r="EE152">
        <v>63940399</v>
      </c>
      <c r="EF152">
        <v>3</v>
      </c>
      <c r="EG152" t="s">
        <v>261</v>
      </c>
      <c r="EH152">
        <v>0</v>
      </c>
      <c r="EI152" t="s">
        <v>3</v>
      </c>
      <c r="EJ152">
        <v>2</v>
      </c>
      <c r="EK152">
        <v>108001</v>
      </c>
      <c r="EL152" t="s">
        <v>262</v>
      </c>
      <c r="EM152" t="s">
        <v>263</v>
      </c>
      <c r="EO152" t="s">
        <v>3</v>
      </c>
      <c r="EQ152">
        <v>0</v>
      </c>
      <c r="ER152">
        <v>3375.05</v>
      </c>
      <c r="ES152">
        <v>1027.3</v>
      </c>
      <c r="ET152">
        <v>228.84</v>
      </c>
      <c r="EU152">
        <v>13.37</v>
      </c>
      <c r="EV152">
        <v>2118.91</v>
      </c>
      <c r="EW152">
        <v>213.6</v>
      </c>
      <c r="EX152">
        <v>0.99</v>
      </c>
      <c r="EY152">
        <v>0</v>
      </c>
      <c r="FQ152">
        <v>0</v>
      </c>
      <c r="FR152">
        <f t="shared" si="153"/>
        <v>0</v>
      </c>
      <c r="FS152">
        <v>0</v>
      </c>
      <c r="FX152">
        <v>95</v>
      </c>
      <c r="FY152">
        <v>65</v>
      </c>
      <c r="GA152" t="s">
        <v>3</v>
      </c>
      <c r="GD152">
        <v>1</v>
      </c>
      <c r="GF152">
        <v>-802920691</v>
      </c>
      <c r="GG152">
        <v>2</v>
      </c>
      <c r="GH152">
        <v>1</v>
      </c>
      <c r="GI152">
        <v>2</v>
      </c>
      <c r="GJ152">
        <v>0</v>
      </c>
      <c r="GK152">
        <v>0</v>
      </c>
      <c r="GL152">
        <f t="shared" si="154"/>
        <v>0</v>
      </c>
      <c r="GM152">
        <f t="shared" si="155"/>
        <v>171307.49</v>
      </c>
      <c r="GN152">
        <f t="shared" si="156"/>
        <v>0</v>
      </c>
      <c r="GO152">
        <f t="shared" si="157"/>
        <v>171307.49</v>
      </c>
      <c r="GP152">
        <f t="shared" si="158"/>
        <v>0</v>
      </c>
      <c r="GR152">
        <v>0</v>
      </c>
      <c r="GS152">
        <v>3</v>
      </c>
      <c r="GT152">
        <v>0</v>
      </c>
      <c r="GU152" t="s">
        <v>3</v>
      </c>
      <c r="GV152">
        <f t="shared" si="159"/>
        <v>0</v>
      </c>
      <c r="GW152">
        <v>1</v>
      </c>
      <c r="GX152">
        <f t="shared" si="160"/>
        <v>0</v>
      </c>
      <c r="HA152">
        <v>0</v>
      </c>
      <c r="HB152">
        <v>0</v>
      </c>
      <c r="HC152">
        <f t="shared" si="161"/>
        <v>0</v>
      </c>
      <c r="IK152">
        <v>0</v>
      </c>
    </row>
    <row r="153" spans="1:245" x14ac:dyDescent="0.4">
      <c r="A153">
        <v>18</v>
      </c>
      <c r="B153">
        <v>1</v>
      </c>
      <c r="C153">
        <v>269</v>
      </c>
      <c r="E153" t="s">
        <v>337</v>
      </c>
      <c r="F153" t="s">
        <v>338</v>
      </c>
      <c r="G153" t="s">
        <v>339</v>
      </c>
      <c r="H153" t="s">
        <v>72</v>
      </c>
      <c r="I153">
        <f>I152*J153</f>
        <v>102</v>
      </c>
      <c r="J153">
        <v>100</v>
      </c>
      <c r="O153">
        <f t="shared" si="122"/>
        <v>585037.89</v>
      </c>
      <c r="P153">
        <f t="shared" si="123"/>
        <v>585037.89</v>
      </c>
      <c r="Q153">
        <f t="shared" si="124"/>
        <v>0</v>
      </c>
      <c r="R153">
        <f t="shared" si="125"/>
        <v>0</v>
      </c>
      <c r="S153">
        <f t="shared" si="126"/>
        <v>0</v>
      </c>
      <c r="T153">
        <f t="shared" si="127"/>
        <v>0</v>
      </c>
      <c r="U153">
        <f t="shared" si="128"/>
        <v>0</v>
      </c>
      <c r="V153">
        <f t="shared" si="129"/>
        <v>0</v>
      </c>
      <c r="W153">
        <f t="shared" si="130"/>
        <v>53.04</v>
      </c>
      <c r="X153">
        <f t="shared" si="131"/>
        <v>0</v>
      </c>
      <c r="Y153">
        <f t="shared" si="132"/>
        <v>0</v>
      </c>
      <c r="AA153">
        <v>68187018</v>
      </c>
      <c r="AB153">
        <f t="shared" si="133"/>
        <v>962.36</v>
      </c>
      <c r="AC153">
        <f t="shared" si="134"/>
        <v>962.36</v>
      </c>
      <c r="AD153">
        <f t="shared" si="135"/>
        <v>0</v>
      </c>
      <c r="AE153">
        <f t="shared" si="136"/>
        <v>0</v>
      </c>
      <c r="AF153">
        <f t="shared" si="137"/>
        <v>0</v>
      </c>
      <c r="AG153">
        <f t="shared" si="138"/>
        <v>0</v>
      </c>
      <c r="AH153">
        <f t="shared" si="139"/>
        <v>0</v>
      </c>
      <c r="AI153">
        <f t="shared" si="140"/>
        <v>0</v>
      </c>
      <c r="AJ153">
        <f t="shared" si="141"/>
        <v>0.52</v>
      </c>
      <c r="AK153">
        <v>962.36</v>
      </c>
      <c r="AL153">
        <v>962.36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0.52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5.96</v>
      </c>
      <c r="BD153" t="s">
        <v>3</v>
      </c>
      <c r="BE153" t="s">
        <v>3</v>
      </c>
      <c r="BF153" t="s">
        <v>3</v>
      </c>
      <c r="BG153" t="s">
        <v>3</v>
      </c>
      <c r="BH153">
        <v>3</v>
      </c>
      <c r="BI153">
        <v>2</v>
      </c>
      <c r="BJ153" t="s">
        <v>340</v>
      </c>
      <c r="BM153">
        <v>500002</v>
      </c>
      <c r="BN153">
        <v>0</v>
      </c>
      <c r="BO153" t="s">
        <v>338</v>
      </c>
      <c r="BP153">
        <v>1</v>
      </c>
      <c r="BQ153">
        <v>12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0</v>
      </c>
      <c r="CA153">
        <v>0</v>
      </c>
      <c r="CE153">
        <v>0</v>
      </c>
      <c r="CF153">
        <v>0</v>
      </c>
      <c r="CG153">
        <v>0</v>
      </c>
      <c r="CM153">
        <v>0</v>
      </c>
      <c r="CN153" t="s">
        <v>3</v>
      </c>
      <c r="CO153">
        <v>0</v>
      </c>
      <c r="CP153">
        <f t="shared" si="142"/>
        <v>585037.89</v>
      </c>
      <c r="CQ153">
        <f t="shared" si="143"/>
        <v>5735.6656000000003</v>
      </c>
      <c r="CR153">
        <f t="shared" si="144"/>
        <v>0</v>
      </c>
      <c r="CS153">
        <f t="shared" si="145"/>
        <v>0</v>
      </c>
      <c r="CT153">
        <f t="shared" si="146"/>
        <v>0</v>
      </c>
      <c r="CU153">
        <f t="shared" si="147"/>
        <v>0</v>
      </c>
      <c r="CV153">
        <f t="shared" si="148"/>
        <v>0</v>
      </c>
      <c r="CW153">
        <f t="shared" si="149"/>
        <v>0</v>
      </c>
      <c r="CX153">
        <f t="shared" si="150"/>
        <v>0.52</v>
      </c>
      <c r="CY153">
        <f t="shared" si="151"/>
        <v>0</v>
      </c>
      <c r="CZ153">
        <f t="shared" si="152"/>
        <v>0</v>
      </c>
      <c r="DC153" t="s">
        <v>3</v>
      </c>
      <c r="DD153" t="s">
        <v>3</v>
      </c>
      <c r="DE153" t="s">
        <v>3</v>
      </c>
      <c r="DF153" t="s">
        <v>3</v>
      </c>
      <c r="DG153" t="s">
        <v>3</v>
      </c>
      <c r="DH153" t="s">
        <v>3</v>
      </c>
      <c r="DI153" t="s">
        <v>3</v>
      </c>
      <c r="DJ153" t="s">
        <v>3</v>
      </c>
      <c r="DK153" t="s">
        <v>3</v>
      </c>
      <c r="DL153" t="s">
        <v>3</v>
      </c>
      <c r="DM153" t="s">
        <v>3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72</v>
      </c>
      <c r="DW153" t="s">
        <v>72</v>
      </c>
      <c r="DX153">
        <v>1</v>
      </c>
      <c r="EE153">
        <v>63940455</v>
      </c>
      <c r="EF153">
        <v>12</v>
      </c>
      <c r="EG153" t="s">
        <v>253</v>
      </c>
      <c r="EH153">
        <v>0</v>
      </c>
      <c r="EI153" t="s">
        <v>3</v>
      </c>
      <c r="EJ153">
        <v>2</v>
      </c>
      <c r="EK153">
        <v>500002</v>
      </c>
      <c r="EL153" t="s">
        <v>254</v>
      </c>
      <c r="EM153" t="s">
        <v>255</v>
      </c>
      <c r="EO153" t="s">
        <v>3</v>
      </c>
      <c r="EQ153">
        <v>0</v>
      </c>
      <c r="ER153">
        <v>962.36</v>
      </c>
      <c r="ES153">
        <v>962.36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153"/>
        <v>0</v>
      </c>
      <c r="FS153">
        <v>0</v>
      </c>
      <c r="FX153">
        <v>0</v>
      </c>
      <c r="FY153">
        <v>0</v>
      </c>
      <c r="GA153" t="s">
        <v>3</v>
      </c>
      <c r="GD153">
        <v>1</v>
      </c>
      <c r="GF153">
        <v>1091340643</v>
      </c>
      <c r="GG153">
        <v>2</v>
      </c>
      <c r="GH153">
        <v>1</v>
      </c>
      <c r="GI153">
        <v>2</v>
      </c>
      <c r="GJ153">
        <v>0</v>
      </c>
      <c r="GK153">
        <v>0</v>
      </c>
      <c r="GL153">
        <f t="shared" si="154"/>
        <v>0</v>
      </c>
      <c r="GM153">
        <f t="shared" si="155"/>
        <v>585037.89</v>
      </c>
      <c r="GN153">
        <f t="shared" si="156"/>
        <v>0</v>
      </c>
      <c r="GO153">
        <f t="shared" si="157"/>
        <v>585037.89</v>
      </c>
      <c r="GP153">
        <f t="shared" si="158"/>
        <v>0</v>
      </c>
      <c r="GR153">
        <v>0</v>
      </c>
      <c r="GS153">
        <v>3</v>
      </c>
      <c r="GT153">
        <v>0</v>
      </c>
      <c r="GU153" t="s">
        <v>3</v>
      </c>
      <c r="GV153">
        <f t="shared" si="159"/>
        <v>0</v>
      </c>
      <c r="GW153">
        <v>1</v>
      </c>
      <c r="GX153">
        <f t="shared" si="160"/>
        <v>0</v>
      </c>
      <c r="HA153">
        <v>0</v>
      </c>
      <c r="HB153">
        <v>0</v>
      </c>
      <c r="HC153">
        <f t="shared" si="161"/>
        <v>0</v>
      </c>
      <c r="IK153">
        <v>0</v>
      </c>
    </row>
    <row r="154" spans="1:245" x14ac:dyDescent="0.4">
      <c r="A154">
        <v>17</v>
      </c>
      <c r="B154">
        <v>1</v>
      </c>
      <c r="C154">
        <f>ROW(SmtRes!A283)</f>
        <v>283</v>
      </c>
      <c r="D154">
        <f>ROW(EtalonRes!A276)</f>
        <v>276</v>
      </c>
      <c r="E154" t="s">
        <v>341</v>
      </c>
      <c r="F154" t="s">
        <v>342</v>
      </c>
      <c r="G154" t="s">
        <v>343</v>
      </c>
      <c r="H154" t="s">
        <v>344</v>
      </c>
      <c r="I154">
        <f>ROUND((615)/100,9)</f>
        <v>6.15</v>
      </c>
      <c r="J154">
        <v>0</v>
      </c>
      <c r="O154">
        <f t="shared" si="122"/>
        <v>34644.36</v>
      </c>
      <c r="P154">
        <f t="shared" si="123"/>
        <v>5390.09</v>
      </c>
      <c r="Q154">
        <f t="shared" si="124"/>
        <v>114.69</v>
      </c>
      <c r="R154">
        <f t="shared" si="125"/>
        <v>24.48</v>
      </c>
      <c r="S154">
        <f t="shared" si="126"/>
        <v>29139.58</v>
      </c>
      <c r="T154">
        <f t="shared" si="127"/>
        <v>0</v>
      </c>
      <c r="U154">
        <f t="shared" si="128"/>
        <v>103.32000000000001</v>
      </c>
      <c r="V154">
        <f t="shared" si="129"/>
        <v>6.1500000000000006E-2</v>
      </c>
      <c r="W154">
        <f t="shared" si="130"/>
        <v>0</v>
      </c>
      <c r="X154">
        <f t="shared" si="131"/>
        <v>27705.86</v>
      </c>
      <c r="Y154">
        <f t="shared" si="132"/>
        <v>18956.64</v>
      </c>
      <c r="AA154">
        <v>68187018</v>
      </c>
      <c r="AB154">
        <f t="shared" si="133"/>
        <v>274.73</v>
      </c>
      <c r="AC154">
        <f t="shared" si="134"/>
        <v>105.85</v>
      </c>
      <c r="AD154">
        <f t="shared" si="135"/>
        <v>2.2200000000000002</v>
      </c>
      <c r="AE154">
        <f t="shared" si="136"/>
        <v>0.14000000000000001</v>
      </c>
      <c r="AF154">
        <f t="shared" si="137"/>
        <v>166.66</v>
      </c>
      <c r="AG154">
        <f t="shared" si="138"/>
        <v>0</v>
      </c>
      <c r="AH154">
        <f t="shared" si="139"/>
        <v>16.8</v>
      </c>
      <c r="AI154">
        <f t="shared" si="140"/>
        <v>0.01</v>
      </c>
      <c r="AJ154">
        <f t="shared" si="141"/>
        <v>0</v>
      </c>
      <c r="AK154">
        <v>274.73</v>
      </c>
      <c r="AL154">
        <v>105.85</v>
      </c>
      <c r="AM154">
        <v>2.2200000000000002</v>
      </c>
      <c r="AN154">
        <v>0.14000000000000001</v>
      </c>
      <c r="AO154">
        <v>166.66</v>
      </c>
      <c r="AP154">
        <v>0</v>
      </c>
      <c r="AQ154">
        <v>16.8</v>
      </c>
      <c r="AR154">
        <v>0.01</v>
      </c>
      <c r="AS154">
        <v>0</v>
      </c>
      <c r="AT154">
        <v>95</v>
      </c>
      <c r="AU154">
        <v>65</v>
      </c>
      <c r="AV154">
        <v>1</v>
      </c>
      <c r="AW154">
        <v>1</v>
      </c>
      <c r="AZ154">
        <v>1</v>
      </c>
      <c r="BA154">
        <v>28.43</v>
      </c>
      <c r="BB154">
        <v>8.4</v>
      </c>
      <c r="BC154">
        <v>8.2799999999999994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2</v>
      </c>
      <c r="BJ154" t="s">
        <v>345</v>
      </c>
      <c r="BM154">
        <v>108001</v>
      </c>
      <c r="BN154">
        <v>0</v>
      </c>
      <c r="BO154" t="s">
        <v>342</v>
      </c>
      <c r="BP154">
        <v>1</v>
      </c>
      <c r="BQ154">
        <v>3</v>
      </c>
      <c r="BR154">
        <v>0</v>
      </c>
      <c r="BS154">
        <v>28.43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95</v>
      </c>
      <c r="CA154">
        <v>65</v>
      </c>
      <c r="CE154">
        <v>0</v>
      </c>
      <c r="CF154">
        <v>0</v>
      </c>
      <c r="CG154">
        <v>0</v>
      </c>
      <c r="CM154">
        <v>0</v>
      </c>
      <c r="CN154" t="s">
        <v>3</v>
      </c>
      <c r="CO154">
        <v>0</v>
      </c>
      <c r="CP154">
        <f t="shared" si="142"/>
        <v>34644.36</v>
      </c>
      <c r="CQ154">
        <f t="shared" si="143"/>
        <v>876.43799999999987</v>
      </c>
      <c r="CR154">
        <f t="shared" si="144"/>
        <v>18.648000000000003</v>
      </c>
      <c r="CS154">
        <f t="shared" si="145"/>
        <v>3.9802000000000004</v>
      </c>
      <c r="CT154">
        <f t="shared" si="146"/>
        <v>4738.1437999999998</v>
      </c>
      <c r="CU154">
        <f t="shared" si="147"/>
        <v>0</v>
      </c>
      <c r="CV154">
        <f t="shared" si="148"/>
        <v>16.8</v>
      </c>
      <c r="CW154">
        <f t="shared" si="149"/>
        <v>0.01</v>
      </c>
      <c r="CX154">
        <f t="shared" si="150"/>
        <v>0</v>
      </c>
      <c r="CY154">
        <f t="shared" si="151"/>
        <v>27705.857000000004</v>
      </c>
      <c r="CZ154">
        <f t="shared" si="152"/>
        <v>18956.639000000003</v>
      </c>
      <c r="DC154" t="s">
        <v>3</v>
      </c>
      <c r="DD154" t="s">
        <v>3</v>
      </c>
      <c r="DE154" t="s">
        <v>3</v>
      </c>
      <c r="DF154" t="s">
        <v>3</v>
      </c>
      <c r="DG154" t="s">
        <v>3</v>
      </c>
      <c r="DH154" t="s">
        <v>3</v>
      </c>
      <c r="DI154" t="s">
        <v>3</v>
      </c>
      <c r="DJ154" t="s">
        <v>3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1013</v>
      </c>
      <c r="DV154" t="s">
        <v>344</v>
      </c>
      <c r="DW154" t="s">
        <v>344</v>
      </c>
      <c r="DX154">
        <v>1</v>
      </c>
      <c r="EE154">
        <v>63940399</v>
      </c>
      <c r="EF154">
        <v>3</v>
      </c>
      <c r="EG154" t="s">
        <v>261</v>
      </c>
      <c r="EH154">
        <v>0</v>
      </c>
      <c r="EI154" t="s">
        <v>3</v>
      </c>
      <c r="EJ154">
        <v>2</v>
      </c>
      <c r="EK154">
        <v>108001</v>
      </c>
      <c r="EL154" t="s">
        <v>262</v>
      </c>
      <c r="EM154" t="s">
        <v>263</v>
      </c>
      <c r="EO154" t="s">
        <v>3</v>
      </c>
      <c r="EQ154">
        <v>0</v>
      </c>
      <c r="ER154">
        <v>274.73</v>
      </c>
      <c r="ES154">
        <v>105.85</v>
      </c>
      <c r="ET154">
        <v>2.2200000000000002</v>
      </c>
      <c r="EU154">
        <v>0.14000000000000001</v>
      </c>
      <c r="EV154">
        <v>166.66</v>
      </c>
      <c r="EW154">
        <v>16.8</v>
      </c>
      <c r="EX154">
        <v>0.01</v>
      </c>
      <c r="EY154">
        <v>0</v>
      </c>
      <c r="FQ154">
        <v>0</v>
      </c>
      <c r="FR154">
        <f t="shared" si="153"/>
        <v>0</v>
      </c>
      <c r="FS154">
        <v>0</v>
      </c>
      <c r="FX154">
        <v>95</v>
      </c>
      <c r="FY154">
        <v>65</v>
      </c>
      <c r="GA154" t="s">
        <v>3</v>
      </c>
      <c r="GD154">
        <v>1</v>
      </c>
      <c r="GF154">
        <v>2103574952</v>
      </c>
      <c r="GG154">
        <v>2</v>
      </c>
      <c r="GH154">
        <v>1</v>
      </c>
      <c r="GI154">
        <v>2</v>
      </c>
      <c r="GJ154">
        <v>0</v>
      </c>
      <c r="GK154">
        <v>0</v>
      </c>
      <c r="GL154">
        <f t="shared" si="154"/>
        <v>0</v>
      </c>
      <c r="GM154">
        <f t="shared" si="155"/>
        <v>81306.86</v>
      </c>
      <c r="GN154">
        <f t="shared" si="156"/>
        <v>0</v>
      </c>
      <c r="GO154">
        <f t="shared" si="157"/>
        <v>81306.86</v>
      </c>
      <c r="GP154">
        <f t="shared" si="158"/>
        <v>0</v>
      </c>
      <c r="GR154">
        <v>0</v>
      </c>
      <c r="GS154">
        <v>3</v>
      </c>
      <c r="GT154">
        <v>0</v>
      </c>
      <c r="GU154" t="s">
        <v>3</v>
      </c>
      <c r="GV154">
        <f t="shared" si="159"/>
        <v>0</v>
      </c>
      <c r="GW154">
        <v>1</v>
      </c>
      <c r="GX154">
        <f t="shared" si="160"/>
        <v>0</v>
      </c>
      <c r="HA154">
        <v>0</v>
      </c>
      <c r="HB154">
        <v>0</v>
      </c>
      <c r="HC154">
        <f t="shared" si="161"/>
        <v>0</v>
      </c>
      <c r="IK154">
        <v>0</v>
      </c>
    </row>
    <row r="155" spans="1:245" x14ac:dyDescent="0.4">
      <c r="A155">
        <v>17</v>
      </c>
      <c r="B155">
        <v>1</v>
      </c>
      <c r="C155">
        <f>ROW(SmtRes!A290)</f>
        <v>290</v>
      </c>
      <c r="D155">
        <f>ROW(EtalonRes!A282)</f>
        <v>282</v>
      </c>
      <c r="E155" t="s">
        <v>346</v>
      </c>
      <c r="F155" t="s">
        <v>347</v>
      </c>
      <c r="G155" t="s">
        <v>348</v>
      </c>
      <c r="H155" t="s">
        <v>235</v>
      </c>
      <c r="I155">
        <f>ROUND((26)/100,9)</f>
        <v>0.26</v>
      </c>
      <c r="J155">
        <v>0</v>
      </c>
      <c r="O155">
        <f t="shared" si="122"/>
        <v>7364.85</v>
      </c>
      <c r="P155">
        <f t="shared" si="123"/>
        <v>345.92</v>
      </c>
      <c r="Q155">
        <f t="shared" si="124"/>
        <v>96.88</v>
      </c>
      <c r="R155">
        <f t="shared" si="125"/>
        <v>19.96</v>
      </c>
      <c r="S155">
        <f t="shared" si="126"/>
        <v>6922.05</v>
      </c>
      <c r="T155">
        <f t="shared" si="127"/>
        <v>0</v>
      </c>
      <c r="U155">
        <f t="shared" si="128"/>
        <v>24.544000000000004</v>
      </c>
      <c r="V155">
        <f t="shared" si="129"/>
        <v>5.2000000000000005E-2</v>
      </c>
      <c r="W155">
        <f t="shared" si="130"/>
        <v>0</v>
      </c>
      <c r="X155">
        <f t="shared" si="131"/>
        <v>6594.91</v>
      </c>
      <c r="Y155">
        <f t="shared" si="132"/>
        <v>4512.3100000000004</v>
      </c>
      <c r="AA155">
        <v>68187018</v>
      </c>
      <c r="AB155">
        <f t="shared" si="133"/>
        <v>1101.54</v>
      </c>
      <c r="AC155">
        <f t="shared" si="134"/>
        <v>120.73</v>
      </c>
      <c r="AD155">
        <f t="shared" si="135"/>
        <v>44.36</v>
      </c>
      <c r="AE155">
        <f t="shared" si="136"/>
        <v>2.7</v>
      </c>
      <c r="AF155">
        <f t="shared" si="137"/>
        <v>936.45</v>
      </c>
      <c r="AG155">
        <f t="shared" si="138"/>
        <v>0</v>
      </c>
      <c r="AH155">
        <f t="shared" si="139"/>
        <v>94.4</v>
      </c>
      <c r="AI155">
        <f t="shared" si="140"/>
        <v>0.2</v>
      </c>
      <c r="AJ155">
        <f t="shared" si="141"/>
        <v>0</v>
      </c>
      <c r="AK155">
        <v>1101.54</v>
      </c>
      <c r="AL155">
        <v>120.73</v>
      </c>
      <c r="AM155">
        <v>44.36</v>
      </c>
      <c r="AN155">
        <v>2.7</v>
      </c>
      <c r="AO155">
        <v>936.45</v>
      </c>
      <c r="AP155">
        <v>0</v>
      </c>
      <c r="AQ155">
        <v>94.4</v>
      </c>
      <c r="AR155">
        <v>0.2</v>
      </c>
      <c r="AS155">
        <v>0</v>
      </c>
      <c r="AT155">
        <v>95</v>
      </c>
      <c r="AU155">
        <v>65</v>
      </c>
      <c r="AV155">
        <v>1</v>
      </c>
      <c r="AW155">
        <v>1</v>
      </c>
      <c r="AZ155">
        <v>1</v>
      </c>
      <c r="BA155">
        <v>28.43</v>
      </c>
      <c r="BB155">
        <v>8.4</v>
      </c>
      <c r="BC155">
        <v>11.02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2</v>
      </c>
      <c r="BJ155" t="s">
        <v>349</v>
      </c>
      <c r="BM155">
        <v>108001</v>
      </c>
      <c r="BN155">
        <v>0</v>
      </c>
      <c r="BO155" t="s">
        <v>347</v>
      </c>
      <c r="BP155">
        <v>1</v>
      </c>
      <c r="BQ155">
        <v>3</v>
      </c>
      <c r="BR155">
        <v>0</v>
      </c>
      <c r="BS155">
        <v>28.43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95</v>
      </c>
      <c r="CA155">
        <v>65</v>
      </c>
      <c r="CE155">
        <v>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42"/>
        <v>7364.85</v>
      </c>
      <c r="CQ155">
        <f t="shared" si="143"/>
        <v>1330.4446</v>
      </c>
      <c r="CR155">
        <f t="shared" si="144"/>
        <v>372.62400000000002</v>
      </c>
      <c r="CS155">
        <f t="shared" si="145"/>
        <v>76.76100000000001</v>
      </c>
      <c r="CT155">
        <f t="shared" si="146"/>
        <v>26623.273499999999</v>
      </c>
      <c r="CU155">
        <f t="shared" si="147"/>
        <v>0</v>
      </c>
      <c r="CV155">
        <f t="shared" si="148"/>
        <v>94.4</v>
      </c>
      <c r="CW155">
        <f t="shared" si="149"/>
        <v>0.2</v>
      </c>
      <c r="CX155">
        <f t="shared" si="150"/>
        <v>0</v>
      </c>
      <c r="CY155">
        <f t="shared" si="151"/>
        <v>6594.9095000000007</v>
      </c>
      <c r="CZ155">
        <f t="shared" si="152"/>
        <v>4512.3065000000006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235</v>
      </c>
      <c r="DW155" t="s">
        <v>235</v>
      </c>
      <c r="DX155">
        <v>100</v>
      </c>
      <c r="EE155">
        <v>63940399</v>
      </c>
      <c r="EF155">
        <v>3</v>
      </c>
      <c r="EG155" t="s">
        <v>261</v>
      </c>
      <c r="EH155">
        <v>0</v>
      </c>
      <c r="EI155" t="s">
        <v>3</v>
      </c>
      <c r="EJ155">
        <v>2</v>
      </c>
      <c r="EK155">
        <v>108001</v>
      </c>
      <c r="EL155" t="s">
        <v>262</v>
      </c>
      <c r="EM155" t="s">
        <v>263</v>
      </c>
      <c r="EO155" t="s">
        <v>3</v>
      </c>
      <c r="EQ155">
        <v>0</v>
      </c>
      <c r="ER155">
        <v>1101.54</v>
      </c>
      <c r="ES155">
        <v>120.73</v>
      </c>
      <c r="ET155">
        <v>44.36</v>
      </c>
      <c r="EU155">
        <v>2.7</v>
      </c>
      <c r="EV155">
        <v>936.45</v>
      </c>
      <c r="EW155">
        <v>94.4</v>
      </c>
      <c r="EX155">
        <v>0.2</v>
      </c>
      <c r="EY155">
        <v>0</v>
      </c>
      <c r="FQ155">
        <v>0</v>
      </c>
      <c r="FR155">
        <f t="shared" si="153"/>
        <v>0</v>
      </c>
      <c r="FS155">
        <v>0</v>
      </c>
      <c r="FX155">
        <v>95</v>
      </c>
      <c r="FY155">
        <v>65</v>
      </c>
      <c r="GA155" t="s">
        <v>3</v>
      </c>
      <c r="GD155">
        <v>1</v>
      </c>
      <c r="GF155">
        <v>743134825</v>
      </c>
      <c r="GG155">
        <v>2</v>
      </c>
      <c r="GH155">
        <v>1</v>
      </c>
      <c r="GI155">
        <v>2</v>
      </c>
      <c r="GJ155">
        <v>0</v>
      </c>
      <c r="GK155">
        <v>0</v>
      </c>
      <c r="GL155">
        <f t="shared" si="154"/>
        <v>0</v>
      </c>
      <c r="GM155">
        <f t="shared" si="155"/>
        <v>18472.07</v>
      </c>
      <c r="GN155">
        <f t="shared" si="156"/>
        <v>0</v>
      </c>
      <c r="GO155">
        <f t="shared" si="157"/>
        <v>18472.07</v>
      </c>
      <c r="GP155">
        <f t="shared" si="158"/>
        <v>0</v>
      </c>
      <c r="GR155">
        <v>0</v>
      </c>
      <c r="GS155">
        <v>3</v>
      </c>
      <c r="GT155">
        <v>0</v>
      </c>
      <c r="GU155" t="s">
        <v>3</v>
      </c>
      <c r="GV155">
        <f t="shared" si="159"/>
        <v>0</v>
      </c>
      <c r="GW155">
        <v>1</v>
      </c>
      <c r="GX155">
        <f t="shared" si="160"/>
        <v>0</v>
      </c>
      <c r="HA155">
        <v>0</v>
      </c>
      <c r="HB155">
        <v>0</v>
      </c>
      <c r="HC155">
        <f t="shared" si="161"/>
        <v>0</v>
      </c>
      <c r="IK155">
        <v>0</v>
      </c>
    </row>
    <row r="156" spans="1:245" x14ac:dyDescent="0.4">
      <c r="A156">
        <v>18</v>
      </c>
      <c r="B156">
        <v>1</v>
      </c>
      <c r="C156">
        <v>289</v>
      </c>
      <c r="E156" t="s">
        <v>350</v>
      </c>
      <c r="F156" t="s">
        <v>351</v>
      </c>
      <c r="G156" t="s">
        <v>352</v>
      </c>
      <c r="H156" t="s">
        <v>72</v>
      </c>
      <c r="I156">
        <f>I155*J156</f>
        <v>26</v>
      </c>
      <c r="J156">
        <v>100</v>
      </c>
      <c r="O156">
        <f t="shared" si="122"/>
        <v>4190.1899999999996</v>
      </c>
      <c r="P156">
        <f t="shared" si="123"/>
        <v>4190.1899999999996</v>
      </c>
      <c r="Q156">
        <f t="shared" si="124"/>
        <v>0</v>
      </c>
      <c r="R156">
        <f t="shared" si="125"/>
        <v>0</v>
      </c>
      <c r="S156">
        <f t="shared" si="126"/>
        <v>0</v>
      </c>
      <c r="T156">
        <f t="shared" si="127"/>
        <v>0</v>
      </c>
      <c r="U156">
        <f t="shared" si="128"/>
        <v>0</v>
      </c>
      <c r="V156">
        <f t="shared" si="129"/>
        <v>0</v>
      </c>
      <c r="W156">
        <f t="shared" si="130"/>
        <v>0.26</v>
      </c>
      <c r="X156">
        <f t="shared" si="131"/>
        <v>0</v>
      </c>
      <c r="Y156">
        <f t="shared" si="132"/>
        <v>0</v>
      </c>
      <c r="AA156">
        <v>68187018</v>
      </c>
      <c r="AB156">
        <f t="shared" si="133"/>
        <v>45.27</v>
      </c>
      <c r="AC156">
        <f t="shared" si="134"/>
        <v>45.27</v>
      </c>
      <c r="AD156">
        <f t="shared" si="135"/>
        <v>0</v>
      </c>
      <c r="AE156">
        <f t="shared" si="136"/>
        <v>0</v>
      </c>
      <c r="AF156">
        <f t="shared" si="137"/>
        <v>0</v>
      </c>
      <c r="AG156">
        <f t="shared" si="138"/>
        <v>0</v>
      </c>
      <c r="AH156">
        <f t="shared" si="139"/>
        <v>0</v>
      </c>
      <c r="AI156">
        <f t="shared" si="140"/>
        <v>0</v>
      </c>
      <c r="AJ156">
        <f t="shared" si="141"/>
        <v>0.01</v>
      </c>
      <c r="AK156">
        <v>45.27</v>
      </c>
      <c r="AL156">
        <v>45.27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0.01</v>
      </c>
      <c r="AT156">
        <v>0</v>
      </c>
      <c r="AU156">
        <v>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3.56</v>
      </c>
      <c r="BD156" t="s">
        <v>3</v>
      </c>
      <c r="BE156" t="s">
        <v>3</v>
      </c>
      <c r="BF156" t="s">
        <v>3</v>
      </c>
      <c r="BG156" t="s">
        <v>3</v>
      </c>
      <c r="BH156">
        <v>3</v>
      </c>
      <c r="BI156">
        <v>2</v>
      </c>
      <c r="BJ156" t="s">
        <v>353</v>
      </c>
      <c r="BM156">
        <v>500002</v>
      </c>
      <c r="BN156">
        <v>0</v>
      </c>
      <c r="BO156" t="s">
        <v>351</v>
      </c>
      <c r="BP156">
        <v>1</v>
      </c>
      <c r="BQ156">
        <v>12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0</v>
      </c>
      <c r="CA156">
        <v>0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42"/>
        <v>4190.1899999999996</v>
      </c>
      <c r="CQ156">
        <f t="shared" si="143"/>
        <v>161.16120000000001</v>
      </c>
      <c r="CR156">
        <f t="shared" si="144"/>
        <v>0</v>
      </c>
      <c r="CS156">
        <f t="shared" si="145"/>
        <v>0</v>
      </c>
      <c r="CT156">
        <f t="shared" si="146"/>
        <v>0</v>
      </c>
      <c r="CU156">
        <f t="shared" si="147"/>
        <v>0</v>
      </c>
      <c r="CV156">
        <f t="shared" si="148"/>
        <v>0</v>
      </c>
      <c r="CW156">
        <f t="shared" si="149"/>
        <v>0</v>
      </c>
      <c r="CX156">
        <f t="shared" si="150"/>
        <v>0.01</v>
      </c>
      <c r="CY156">
        <f t="shared" si="151"/>
        <v>0</v>
      </c>
      <c r="CZ156">
        <f t="shared" si="152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72</v>
      </c>
      <c r="DW156" t="s">
        <v>72</v>
      </c>
      <c r="DX156">
        <v>1</v>
      </c>
      <c r="EE156">
        <v>63940455</v>
      </c>
      <c r="EF156">
        <v>12</v>
      </c>
      <c r="EG156" t="s">
        <v>253</v>
      </c>
      <c r="EH156">
        <v>0</v>
      </c>
      <c r="EI156" t="s">
        <v>3</v>
      </c>
      <c r="EJ156">
        <v>2</v>
      </c>
      <c r="EK156">
        <v>500002</v>
      </c>
      <c r="EL156" t="s">
        <v>254</v>
      </c>
      <c r="EM156" t="s">
        <v>255</v>
      </c>
      <c r="EO156" t="s">
        <v>3</v>
      </c>
      <c r="EQ156">
        <v>0</v>
      </c>
      <c r="ER156">
        <v>45.27</v>
      </c>
      <c r="ES156">
        <v>45.27</v>
      </c>
      <c r="ET156">
        <v>0</v>
      </c>
      <c r="EU156">
        <v>0</v>
      </c>
      <c r="EV156">
        <v>0</v>
      </c>
      <c r="EW156">
        <v>0</v>
      </c>
      <c r="EX156">
        <v>0</v>
      </c>
      <c r="FQ156">
        <v>0</v>
      </c>
      <c r="FR156">
        <f t="shared" si="153"/>
        <v>0</v>
      </c>
      <c r="FS156">
        <v>0</v>
      </c>
      <c r="FX156">
        <v>0</v>
      </c>
      <c r="FY156">
        <v>0</v>
      </c>
      <c r="GA156" t="s">
        <v>354</v>
      </c>
      <c r="GD156">
        <v>1</v>
      </c>
      <c r="GF156">
        <v>62146234</v>
      </c>
      <c r="GG156">
        <v>2</v>
      </c>
      <c r="GH156">
        <v>0</v>
      </c>
      <c r="GI156">
        <v>2</v>
      </c>
      <c r="GJ156">
        <v>0</v>
      </c>
      <c r="GK156">
        <v>0</v>
      </c>
      <c r="GL156">
        <f t="shared" si="154"/>
        <v>0</v>
      </c>
      <c r="GM156">
        <f t="shared" si="155"/>
        <v>4190.1899999999996</v>
      </c>
      <c r="GN156">
        <f t="shared" si="156"/>
        <v>0</v>
      </c>
      <c r="GO156">
        <f t="shared" si="157"/>
        <v>4190.1899999999996</v>
      </c>
      <c r="GP156">
        <f t="shared" si="158"/>
        <v>0</v>
      </c>
      <c r="GR156">
        <v>0</v>
      </c>
      <c r="GS156">
        <v>4</v>
      </c>
      <c r="GT156">
        <v>0</v>
      </c>
      <c r="GU156" t="s">
        <v>3</v>
      </c>
      <c r="GV156">
        <f t="shared" si="159"/>
        <v>0</v>
      </c>
      <c r="GW156">
        <v>1</v>
      </c>
      <c r="GX156">
        <f t="shared" si="160"/>
        <v>0</v>
      </c>
      <c r="HA156">
        <v>0</v>
      </c>
      <c r="HB156">
        <v>0</v>
      </c>
      <c r="HC156">
        <f t="shared" si="161"/>
        <v>0</v>
      </c>
      <c r="IK156">
        <v>0</v>
      </c>
    </row>
    <row r="158" spans="1:245" x14ac:dyDescent="0.4">
      <c r="A158" s="2">
        <v>51</v>
      </c>
      <c r="B158" s="2">
        <f>B129</f>
        <v>1</v>
      </c>
      <c r="C158" s="2">
        <f>A129</f>
        <v>5</v>
      </c>
      <c r="D158" s="2">
        <f>ROW(A129)</f>
        <v>129</v>
      </c>
      <c r="E158" s="2"/>
      <c r="F158" s="2" t="str">
        <f>IF(F129&lt;&gt;"",F129,"")</f>
        <v>Новый подраздел</v>
      </c>
      <c r="G158" s="2" t="str">
        <f>IF(G129&lt;&gt;"",G129,"")</f>
        <v>Электромонтажные работы</v>
      </c>
      <c r="H158" s="2">
        <v>0</v>
      </c>
      <c r="I158" s="2"/>
      <c r="J158" s="2"/>
      <c r="K158" s="2"/>
      <c r="L158" s="2"/>
      <c r="M158" s="2"/>
      <c r="N158" s="2"/>
      <c r="O158" s="2">
        <f t="shared" ref="O158:T158" si="162">ROUND(AB158,2)</f>
        <v>781278.67</v>
      </c>
      <c r="P158" s="2">
        <f t="shared" si="162"/>
        <v>639384.68000000005</v>
      </c>
      <c r="Q158" s="2">
        <f t="shared" si="162"/>
        <v>4602.1899999999996</v>
      </c>
      <c r="R158" s="2">
        <f t="shared" si="162"/>
        <v>532.34</v>
      </c>
      <c r="S158" s="2">
        <f t="shared" si="162"/>
        <v>137291.79999999999</v>
      </c>
      <c r="T158" s="2">
        <f t="shared" si="162"/>
        <v>0</v>
      </c>
      <c r="U158" s="2">
        <f>AH158</f>
        <v>498.5431999999999</v>
      </c>
      <c r="V158" s="2">
        <f>AI158</f>
        <v>1.3822000000000001</v>
      </c>
      <c r="W158" s="2">
        <f>ROUND(AJ158,2)</f>
        <v>55.83</v>
      </c>
      <c r="X158" s="2">
        <f>ROUND(AK158,2)</f>
        <v>128357.71</v>
      </c>
      <c r="Y158" s="2">
        <f>ROUND(AL158,2)</f>
        <v>87313.44</v>
      </c>
      <c r="Z158" s="2"/>
      <c r="AA158" s="2"/>
      <c r="AB158" s="2">
        <f>ROUND(SUMIF(AA133:AA156,"=68187018",O133:O156),2)</f>
        <v>781278.67</v>
      </c>
      <c r="AC158" s="2">
        <f>ROUND(SUMIF(AA133:AA156,"=68187018",P133:P156),2)</f>
        <v>639384.68000000005</v>
      </c>
      <c r="AD158" s="2">
        <f>ROUND(SUMIF(AA133:AA156,"=68187018",Q133:Q156),2)</f>
        <v>4602.1899999999996</v>
      </c>
      <c r="AE158" s="2">
        <f>ROUND(SUMIF(AA133:AA156,"=68187018",R133:R156),2)</f>
        <v>532.34</v>
      </c>
      <c r="AF158" s="2">
        <f>ROUND(SUMIF(AA133:AA156,"=68187018",S133:S156),2)</f>
        <v>137291.79999999999</v>
      </c>
      <c r="AG158" s="2">
        <f>ROUND(SUMIF(AA133:AA156,"=68187018",T133:T156),2)</f>
        <v>0</v>
      </c>
      <c r="AH158" s="2">
        <f>SUMIF(AA133:AA156,"=68187018",U133:U156)</f>
        <v>498.5431999999999</v>
      </c>
      <c r="AI158" s="2">
        <f>SUMIF(AA133:AA156,"=68187018",V133:V156)</f>
        <v>1.3822000000000001</v>
      </c>
      <c r="AJ158" s="2">
        <f>ROUND(SUMIF(AA133:AA156,"=68187018",W133:W156),2)</f>
        <v>55.83</v>
      </c>
      <c r="AK158" s="2">
        <f>ROUND(SUMIF(AA133:AA156,"=68187018",X133:X156),2)</f>
        <v>128357.71</v>
      </c>
      <c r="AL158" s="2">
        <f>ROUND(SUMIF(AA133:AA156,"=68187018",Y133:Y156),2)</f>
        <v>87313.44</v>
      </c>
      <c r="AM158" s="2"/>
      <c r="AN158" s="2"/>
      <c r="AO158" s="2">
        <f t="shared" ref="AO158:BC158" si="163">ROUND(BX158,2)</f>
        <v>0</v>
      </c>
      <c r="AP158" s="2">
        <f t="shared" si="163"/>
        <v>0</v>
      </c>
      <c r="AQ158" s="2">
        <f t="shared" si="163"/>
        <v>0</v>
      </c>
      <c r="AR158" s="2">
        <f t="shared" si="163"/>
        <v>996949.82</v>
      </c>
      <c r="AS158" s="2">
        <f t="shared" si="163"/>
        <v>37444.74</v>
      </c>
      <c r="AT158" s="2">
        <f t="shared" si="163"/>
        <v>959505.08</v>
      </c>
      <c r="AU158" s="2">
        <f t="shared" si="163"/>
        <v>0</v>
      </c>
      <c r="AV158" s="2">
        <f t="shared" si="163"/>
        <v>639384.68000000005</v>
      </c>
      <c r="AW158" s="2">
        <f t="shared" si="163"/>
        <v>639384.68000000005</v>
      </c>
      <c r="AX158" s="2">
        <f t="shared" si="163"/>
        <v>0</v>
      </c>
      <c r="AY158" s="2">
        <f t="shared" si="163"/>
        <v>639384.68000000005</v>
      </c>
      <c r="AZ158" s="2">
        <f t="shared" si="163"/>
        <v>0</v>
      </c>
      <c r="BA158" s="2">
        <f t="shared" si="163"/>
        <v>0</v>
      </c>
      <c r="BB158" s="2">
        <f t="shared" si="163"/>
        <v>0</v>
      </c>
      <c r="BC158" s="2">
        <f t="shared" si="163"/>
        <v>0</v>
      </c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>
        <f>ROUND(SUMIF(AA133:AA156,"=68187018",FQ133:FQ156),2)</f>
        <v>0</v>
      </c>
      <c r="BY158" s="2">
        <f>ROUND(SUMIF(AA133:AA156,"=68187018",FR133:FR156),2)</f>
        <v>0</v>
      </c>
      <c r="BZ158" s="2">
        <f>ROUND(SUMIF(AA133:AA156,"=68187018",GL133:GL156),2)</f>
        <v>0</v>
      </c>
      <c r="CA158" s="2">
        <f>ROUND(SUMIF(AA133:AA156,"=68187018",GM133:GM156),2)</f>
        <v>996949.82</v>
      </c>
      <c r="CB158" s="2">
        <f>ROUND(SUMIF(AA133:AA156,"=68187018",GN133:GN156),2)</f>
        <v>37444.74</v>
      </c>
      <c r="CC158" s="2">
        <f>ROUND(SUMIF(AA133:AA156,"=68187018",GO133:GO156),2)</f>
        <v>959505.08</v>
      </c>
      <c r="CD158" s="2">
        <f>ROUND(SUMIF(AA133:AA156,"=68187018",GP133:GP156),2)</f>
        <v>0</v>
      </c>
      <c r="CE158" s="2">
        <f>AC158-BX158</f>
        <v>639384.68000000005</v>
      </c>
      <c r="CF158" s="2">
        <f>AC158-BY158</f>
        <v>639384.68000000005</v>
      </c>
      <c r="CG158" s="2">
        <f>BX158-BZ158</f>
        <v>0</v>
      </c>
      <c r="CH158" s="2">
        <f>AC158-BX158-BY158+BZ158</f>
        <v>639384.68000000005</v>
      </c>
      <c r="CI158" s="2">
        <f>BY158-BZ158</f>
        <v>0</v>
      </c>
      <c r="CJ158" s="2">
        <f>ROUND(SUMIF(AA133:AA156,"=68187018",GX133:GX156),2)</f>
        <v>0</v>
      </c>
      <c r="CK158" s="2">
        <f>ROUND(SUMIF(AA133:AA156,"=68187018",GY133:GY156),2)</f>
        <v>0</v>
      </c>
      <c r="CL158" s="2">
        <f>ROUND(SUMIF(AA133:AA156,"=68187018",GZ133:GZ156),2)</f>
        <v>0</v>
      </c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>
        <v>0</v>
      </c>
    </row>
    <row r="160" spans="1:245" x14ac:dyDescent="0.4">
      <c r="A160" s="4">
        <v>50</v>
      </c>
      <c r="B160" s="4">
        <v>0</v>
      </c>
      <c r="C160" s="4">
        <v>0</v>
      </c>
      <c r="D160" s="4">
        <v>1</v>
      </c>
      <c r="E160" s="4">
        <v>201</v>
      </c>
      <c r="F160" s="4">
        <f>ROUND(Source!O158,O160)</f>
        <v>781278.67</v>
      </c>
      <c r="G160" s="4" t="s">
        <v>148</v>
      </c>
      <c r="H160" s="4" t="s">
        <v>149</v>
      </c>
      <c r="I160" s="4"/>
      <c r="J160" s="4"/>
      <c r="K160" s="4">
        <v>201</v>
      </c>
      <c r="L160" s="4">
        <v>1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4">
      <c r="A161" s="4">
        <v>50</v>
      </c>
      <c r="B161" s="4">
        <v>0</v>
      </c>
      <c r="C161" s="4">
        <v>0</v>
      </c>
      <c r="D161" s="4">
        <v>1</v>
      </c>
      <c r="E161" s="4">
        <v>202</v>
      </c>
      <c r="F161" s="4">
        <f>ROUND(Source!P158,O161)</f>
        <v>639384.68000000005</v>
      </c>
      <c r="G161" s="4" t="s">
        <v>150</v>
      </c>
      <c r="H161" s="4" t="s">
        <v>151</v>
      </c>
      <c r="I161" s="4"/>
      <c r="J161" s="4"/>
      <c r="K161" s="4">
        <v>202</v>
      </c>
      <c r="L161" s="4">
        <v>2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4">
      <c r="A162" s="4">
        <v>50</v>
      </c>
      <c r="B162" s="4">
        <v>0</v>
      </c>
      <c r="C162" s="4">
        <v>0</v>
      </c>
      <c r="D162" s="4">
        <v>1</v>
      </c>
      <c r="E162" s="4">
        <v>222</v>
      </c>
      <c r="F162" s="4">
        <f>ROUND(Source!AO158,O162)</f>
        <v>0</v>
      </c>
      <c r="G162" s="4" t="s">
        <v>152</v>
      </c>
      <c r="H162" s="4" t="s">
        <v>153</v>
      </c>
      <c r="I162" s="4"/>
      <c r="J162" s="4"/>
      <c r="K162" s="4">
        <v>222</v>
      </c>
      <c r="L162" s="4">
        <v>3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4">
      <c r="A163" s="4">
        <v>50</v>
      </c>
      <c r="B163" s="4">
        <v>0</v>
      </c>
      <c r="C163" s="4">
        <v>0</v>
      </c>
      <c r="D163" s="4">
        <v>1</v>
      </c>
      <c r="E163" s="4">
        <v>225</v>
      </c>
      <c r="F163" s="4">
        <f>ROUND(Source!AV158,O163)</f>
        <v>639384.68000000005</v>
      </c>
      <c r="G163" s="4" t="s">
        <v>154</v>
      </c>
      <c r="H163" s="4" t="s">
        <v>155</v>
      </c>
      <c r="I163" s="4"/>
      <c r="J163" s="4"/>
      <c r="K163" s="4">
        <v>225</v>
      </c>
      <c r="L163" s="4">
        <v>4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4">
      <c r="A164" s="4">
        <v>50</v>
      </c>
      <c r="B164" s="4">
        <v>0</v>
      </c>
      <c r="C164" s="4">
        <v>0</v>
      </c>
      <c r="D164" s="4">
        <v>1</v>
      </c>
      <c r="E164" s="4">
        <v>226</v>
      </c>
      <c r="F164" s="4">
        <f>ROUND(Source!AW158,O164)</f>
        <v>639384.68000000005</v>
      </c>
      <c r="G164" s="4" t="s">
        <v>156</v>
      </c>
      <c r="H164" s="4" t="s">
        <v>157</v>
      </c>
      <c r="I164" s="4"/>
      <c r="J164" s="4"/>
      <c r="K164" s="4">
        <v>226</v>
      </c>
      <c r="L164" s="4">
        <v>5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4">
      <c r="A165" s="4">
        <v>50</v>
      </c>
      <c r="B165" s="4">
        <v>0</v>
      </c>
      <c r="C165" s="4">
        <v>0</v>
      </c>
      <c r="D165" s="4">
        <v>1</v>
      </c>
      <c r="E165" s="4">
        <v>227</v>
      </c>
      <c r="F165" s="4">
        <f>ROUND(Source!AX158,O165)</f>
        <v>0</v>
      </c>
      <c r="G165" s="4" t="s">
        <v>158</v>
      </c>
      <c r="H165" s="4" t="s">
        <v>159</v>
      </c>
      <c r="I165" s="4"/>
      <c r="J165" s="4"/>
      <c r="K165" s="4">
        <v>227</v>
      </c>
      <c r="L165" s="4">
        <v>6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4">
      <c r="A166" s="4">
        <v>50</v>
      </c>
      <c r="B166" s="4">
        <v>0</v>
      </c>
      <c r="C166" s="4">
        <v>0</v>
      </c>
      <c r="D166" s="4">
        <v>1</v>
      </c>
      <c r="E166" s="4">
        <v>228</v>
      </c>
      <c r="F166" s="4">
        <f>ROUND(Source!AY158,O166)</f>
        <v>639384.68000000005</v>
      </c>
      <c r="G166" s="4" t="s">
        <v>160</v>
      </c>
      <c r="H166" s="4" t="s">
        <v>161</v>
      </c>
      <c r="I166" s="4"/>
      <c r="J166" s="4"/>
      <c r="K166" s="4">
        <v>228</v>
      </c>
      <c r="L166" s="4">
        <v>7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4">
      <c r="A167" s="4">
        <v>50</v>
      </c>
      <c r="B167" s="4">
        <v>0</v>
      </c>
      <c r="C167" s="4">
        <v>0</v>
      </c>
      <c r="D167" s="4">
        <v>1</v>
      </c>
      <c r="E167" s="4">
        <v>216</v>
      </c>
      <c r="F167" s="4">
        <f>ROUND(Source!AP158,O167)</f>
        <v>0</v>
      </c>
      <c r="G167" s="4" t="s">
        <v>162</v>
      </c>
      <c r="H167" s="4" t="s">
        <v>163</v>
      </c>
      <c r="I167" s="4"/>
      <c r="J167" s="4"/>
      <c r="K167" s="4">
        <v>216</v>
      </c>
      <c r="L167" s="4">
        <v>8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4">
      <c r="A168" s="4">
        <v>50</v>
      </c>
      <c r="B168" s="4">
        <v>0</v>
      </c>
      <c r="C168" s="4">
        <v>0</v>
      </c>
      <c r="D168" s="4">
        <v>1</v>
      </c>
      <c r="E168" s="4">
        <v>223</v>
      </c>
      <c r="F168" s="4">
        <f>ROUND(Source!AQ158,O168)</f>
        <v>0</v>
      </c>
      <c r="G168" s="4" t="s">
        <v>164</v>
      </c>
      <c r="H168" s="4" t="s">
        <v>165</v>
      </c>
      <c r="I168" s="4"/>
      <c r="J168" s="4"/>
      <c r="K168" s="4">
        <v>223</v>
      </c>
      <c r="L168" s="4">
        <v>9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4">
      <c r="A169" s="4">
        <v>50</v>
      </c>
      <c r="B169" s="4">
        <v>0</v>
      </c>
      <c r="C169" s="4">
        <v>0</v>
      </c>
      <c r="D169" s="4">
        <v>1</v>
      </c>
      <c r="E169" s="4">
        <v>229</v>
      </c>
      <c r="F169" s="4">
        <f>ROUND(Source!AZ158,O169)</f>
        <v>0</v>
      </c>
      <c r="G169" s="4" t="s">
        <v>166</v>
      </c>
      <c r="H169" s="4" t="s">
        <v>167</v>
      </c>
      <c r="I169" s="4"/>
      <c r="J169" s="4"/>
      <c r="K169" s="4">
        <v>229</v>
      </c>
      <c r="L169" s="4">
        <v>10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4">
      <c r="A170" s="4">
        <v>50</v>
      </c>
      <c r="B170" s="4">
        <v>0</v>
      </c>
      <c r="C170" s="4">
        <v>0</v>
      </c>
      <c r="D170" s="4">
        <v>1</v>
      </c>
      <c r="E170" s="4">
        <v>203</v>
      </c>
      <c r="F170" s="4">
        <f>ROUND(Source!Q158,O170)</f>
        <v>4602.1899999999996</v>
      </c>
      <c r="G170" s="4" t="s">
        <v>168</v>
      </c>
      <c r="H170" s="4" t="s">
        <v>169</v>
      </c>
      <c r="I170" s="4"/>
      <c r="J170" s="4"/>
      <c r="K170" s="4">
        <v>203</v>
      </c>
      <c r="L170" s="4">
        <v>11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4">
      <c r="A171" s="4">
        <v>50</v>
      </c>
      <c r="B171" s="4">
        <v>0</v>
      </c>
      <c r="C171" s="4">
        <v>0</v>
      </c>
      <c r="D171" s="4">
        <v>1</v>
      </c>
      <c r="E171" s="4">
        <v>231</v>
      </c>
      <c r="F171" s="4">
        <f>ROUND(Source!BB158,O171)</f>
        <v>0</v>
      </c>
      <c r="G171" s="4" t="s">
        <v>170</v>
      </c>
      <c r="H171" s="4" t="s">
        <v>171</v>
      </c>
      <c r="I171" s="4"/>
      <c r="J171" s="4"/>
      <c r="K171" s="4">
        <v>231</v>
      </c>
      <c r="L171" s="4">
        <v>12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4">
      <c r="A172" s="4">
        <v>50</v>
      </c>
      <c r="B172" s="4">
        <v>0</v>
      </c>
      <c r="C172" s="4">
        <v>0</v>
      </c>
      <c r="D172" s="4">
        <v>1</v>
      </c>
      <c r="E172" s="4">
        <v>204</v>
      </c>
      <c r="F172" s="4">
        <f>ROUND(Source!R158,O172)</f>
        <v>532.34</v>
      </c>
      <c r="G172" s="4" t="s">
        <v>172</v>
      </c>
      <c r="H172" s="4" t="s">
        <v>173</v>
      </c>
      <c r="I172" s="4"/>
      <c r="J172" s="4"/>
      <c r="K172" s="4">
        <v>204</v>
      </c>
      <c r="L172" s="4">
        <v>13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4">
      <c r="A173" s="4">
        <v>50</v>
      </c>
      <c r="B173" s="4">
        <v>0</v>
      </c>
      <c r="C173" s="4">
        <v>0</v>
      </c>
      <c r="D173" s="4">
        <v>1</v>
      </c>
      <c r="E173" s="4">
        <v>205</v>
      </c>
      <c r="F173" s="4">
        <f>ROUND(Source!S158,O173)</f>
        <v>137291.79999999999</v>
      </c>
      <c r="G173" s="4" t="s">
        <v>174</v>
      </c>
      <c r="H173" s="4" t="s">
        <v>175</v>
      </c>
      <c r="I173" s="4"/>
      <c r="J173" s="4"/>
      <c r="K173" s="4">
        <v>205</v>
      </c>
      <c r="L173" s="4">
        <v>14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4">
      <c r="A174" s="4">
        <v>50</v>
      </c>
      <c r="B174" s="4">
        <v>0</v>
      </c>
      <c r="C174" s="4">
        <v>0</v>
      </c>
      <c r="D174" s="4">
        <v>1</v>
      </c>
      <c r="E174" s="4">
        <v>232</v>
      </c>
      <c r="F174" s="4">
        <f>ROUND(Source!BC158,O174)</f>
        <v>0</v>
      </c>
      <c r="G174" s="4" t="s">
        <v>176</v>
      </c>
      <c r="H174" s="4" t="s">
        <v>177</v>
      </c>
      <c r="I174" s="4"/>
      <c r="J174" s="4"/>
      <c r="K174" s="4">
        <v>232</v>
      </c>
      <c r="L174" s="4">
        <v>15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4">
      <c r="A175" s="4">
        <v>50</v>
      </c>
      <c r="B175" s="4">
        <v>0</v>
      </c>
      <c r="C175" s="4">
        <v>0</v>
      </c>
      <c r="D175" s="4">
        <v>1</v>
      </c>
      <c r="E175" s="4">
        <v>214</v>
      </c>
      <c r="F175" s="4">
        <f>ROUND(Source!AS158,O175)</f>
        <v>37444.74</v>
      </c>
      <c r="G175" s="4" t="s">
        <v>178</v>
      </c>
      <c r="H175" s="4" t="s">
        <v>179</v>
      </c>
      <c r="I175" s="4"/>
      <c r="J175" s="4"/>
      <c r="K175" s="4">
        <v>214</v>
      </c>
      <c r="L175" s="4">
        <v>16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4">
      <c r="A176" s="4">
        <v>50</v>
      </c>
      <c r="B176" s="4">
        <v>0</v>
      </c>
      <c r="C176" s="4">
        <v>0</v>
      </c>
      <c r="D176" s="4">
        <v>1</v>
      </c>
      <c r="E176" s="4">
        <v>215</v>
      </c>
      <c r="F176" s="4">
        <f>ROUND(Source!AT158,O176)</f>
        <v>959505.08</v>
      </c>
      <c r="G176" s="4" t="s">
        <v>180</v>
      </c>
      <c r="H176" s="4" t="s">
        <v>181</v>
      </c>
      <c r="I176" s="4"/>
      <c r="J176" s="4"/>
      <c r="K176" s="4">
        <v>215</v>
      </c>
      <c r="L176" s="4">
        <v>17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4">
      <c r="A177" s="4">
        <v>50</v>
      </c>
      <c r="B177" s="4">
        <v>0</v>
      </c>
      <c r="C177" s="4">
        <v>0</v>
      </c>
      <c r="D177" s="4">
        <v>1</v>
      </c>
      <c r="E177" s="4">
        <v>217</v>
      </c>
      <c r="F177" s="4">
        <f>ROUND(Source!AU158,O177)</f>
        <v>0</v>
      </c>
      <c r="G177" s="4" t="s">
        <v>182</v>
      </c>
      <c r="H177" s="4" t="s">
        <v>183</v>
      </c>
      <c r="I177" s="4"/>
      <c r="J177" s="4"/>
      <c r="K177" s="4">
        <v>217</v>
      </c>
      <c r="L177" s="4">
        <v>18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4">
      <c r="A178" s="4">
        <v>50</v>
      </c>
      <c r="B178" s="4">
        <v>0</v>
      </c>
      <c r="C178" s="4">
        <v>0</v>
      </c>
      <c r="D178" s="4">
        <v>1</v>
      </c>
      <c r="E178" s="4">
        <v>230</v>
      </c>
      <c r="F178" s="4">
        <f>ROUND(Source!BA158,O178)</f>
        <v>0</v>
      </c>
      <c r="G178" s="4" t="s">
        <v>184</v>
      </c>
      <c r="H178" s="4" t="s">
        <v>185</v>
      </c>
      <c r="I178" s="4"/>
      <c r="J178" s="4"/>
      <c r="K178" s="4">
        <v>230</v>
      </c>
      <c r="L178" s="4">
        <v>19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45" x14ac:dyDescent="0.4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ROUND(Source!T158,O179)</f>
        <v>0</v>
      </c>
      <c r="G179" s="4" t="s">
        <v>186</v>
      </c>
      <c r="H179" s="4" t="s">
        <v>187</v>
      </c>
      <c r="I179" s="4"/>
      <c r="J179" s="4"/>
      <c r="K179" s="4">
        <v>206</v>
      </c>
      <c r="L179" s="4">
        <v>20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45" x14ac:dyDescent="0.4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Source!U158</f>
        <v>498.5431999999999</v>
      </c>
      <c r="G180" s="4" t="s">
        <v>188</v>
      </c>
      <c r="H180" s="4" t="s">
        <v>189</v>
      </c>
      <c r="I180" s="4"/>
      <c r="J180" s="4"/>
      <c r="K180" s="4">
        <v>207</v>
      </c>
      <c r="L180" s="4">
        <v>21</v>
      </c>
      <c r="M180" s="4">
        <v>3</v>
      </c>
      <c r="N180" s="4" t="s">
        <v>3</v>
      </c>
      <c r="O180" s="4">
        <v>-1</v>
      </c>
      <c r="P180" s="4"/>
      <c r="Q180" s="4"/>
      <c r="R180" s="4"/>
      <c r="S180" s="4"/>
      <c r="T180" s="4"/>
      <c r="U180" s="4"/>
      <c r="V180" s="4"/>
      <c r="W180" s="4"/>
    </row>
    <row r="181" spans="1:245" x14ac:dyDescent="0.4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Source!V158</f>
        <v>1.3822000000000001</v>
      </c>
      <c r="G181" s="4" t="s">
        <v>190</v>
      </c>
      <c r="H181" s="4" t="s">
        <v>191</v>
      </c>
      <c r="I181" s="4"/>
      <c r="J181" s="4"/>
      <c r="K181" s="4">
        <v>208</v>
      </c>
      <c r="L181" s="4">
        <v>22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45" x14ac:dyDescent="0.4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ROUND(Source!W158,O182)</f>
        <v>55.83</v>
      </c>
      <c r="G182" s="4" t="s">
        <v>192</v>
      </c>
      <c r="H182" s="4" t="s">
        <v>193</v>
      </c>
      <c r="I182" s="4"/>
      <c r="J182" s="4"/>
      <c r="K182" s="4">
        <v>209</v>
      </c>
      <c r="L182" s="4">
        <v>23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45" x14ac:dyDescent="0.4">
      <c r="A183" s="4">
        <v>50</v>
      </c>
      <c r="B183" s="4">
        <v>0</v>
      </c>
      <c r="C183" s="4">
        <v>0</v>
      </c>
      <c r="D183" s="4">
        <v>1</v>
      </c>
      <c r="E183" s="4">
        <v>210</v>
      </c>
      <c r="F183" s="4">
        <f>ROUND(Source!X158,O183)</f>
        <v>128357.71</v>
      </c>
      <c r="G183" s="4" t="s">
        <v>194</v>
      </c>
      <c r="H183" s="4" t="s">
        <v>195</v>
      </c>
      <c r="I183" s="4"/>
      <c r="J183" s="4"/>
      <c r="K183" s="4">
        <v>210</v>
      </c>
      <c r="L183" s="4">
        <v>24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45" x14ac:dyDescent="0.4">
      <c r="A184" s="4">
        <v>50</v>
      </c>
      <c r="B184" s="4">
        <v>0</v>
      </c>
      <c r="C184" s="4">
        <v>0</v>
      </c>
      <c r="D184" s="4">
        <v>1</v>
      </c>
      <c r="E184" s="4">
        <v>211</v>
      </c>
      <c r="F184" s="4">
        <f>ROUND(Source!Y158,O184)</f>
        <v>87313.44</v>
      </c>
      <c r="G184" s="4" t="s">
        <v>196</v>
      </c>
      <c r="H184" s="4" t="s">
        <v>197</v>
      </c>
      <c r="I184" s="4"/>
      <c r="J184" s="4"/>
      <c r="K184" s="4">
        <v>211</v>
      </c>
      <c r="L184" s="4">
        <v>25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45" x14ac:dyDescent="0.4">
      <c r="A185" s="4">
        <v>50</v>
      </c>
      <c r="B185" s="4">
        <v>0</v>
      </c>
      <c r="C185" s="4">
        <v>0</v>
      </c>
      <c r="D185" s="4">
        <v>1</v>
      </c>
      <c r="E185" s="4">
        <v>224</v>
      </c>
      <c r="F185" s="4">
        <f>ROUND(Source!AR158,O185)</f>
        <v>996949.82</v>
      </c>
      <c r="G185" s="4" t="s">
        <v>198</v>
      </c>
      <c r="H185" s="4" t="s">
        <v>199</v>
      </c>
      <c r="I185" s="4"/>
      <c r="J185" s="4"/>
      <c r="K185" s="4">
        <v>224</v>
      </c>
      <c r="L185" s="4">
        <v>26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7" spans="1:245" x14ac:dyDescent="0.4">
      <c r="A187" s="1">
        <v>5</v>
      </c>
      <c r="B187" s="1">
        <v>1</v>
      </c>
      <c r="C187" s="1"/>
      <c r="D187" s="1">
        <f>ROW(A220)</f>
        <v>220</v>
      </c>
      <c r="E187" s="1"/>
      <c r="F187" s="1" t="s">
        <v>13</v>
      </c>
      <c r="G187" s="1" t="s">
        <v>355</v>
      </c>
      <c r="H187" s="1" t="s">
        <v>3</v>
      </c>
      <c r="I187" s="1">
        <v>0</v>
      </c>
      <c r="J187" s="1"/>
      <c r="K187" s="1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 t="s">
        <v>3</v>
      </c>
      <c r="V187" s="1">
        <v>0</v>
      </c>
      <c r="W187" s="1"/>
      <c r="X187" s="1"/>
      <c r="Y187" s="1"/>
      <c r="Z187" s="1"/>
      <c r="AA187" s="1"/>
      <c r="AB187" s="1" t="s">
        <v>3</v>
      </c>
      <c r="AC187" s="1" t="s">
        <v>3</v>
      </c>
      <c r="AD187" s="1" t="s">
        <v>3</v>
      </c>
      <c r="AE187" s="1" t="s">
        <v>3</v>
      </c>
      <c r="AF187" s="1" t="s">
        <v>3</v>
      </c>
      <c r="AG187" s="1" t="s">
        <v>3</v>
      </c>
      <c r="AH187" s="1"/>
      <c r="AI187" s="1"/>
      <c r="AJ187" s="1"/>
      <c r="AK187" s="1"/>
      <c r="AL187" s="1"/>
      <c r="AM187" s="1"/>
      <c r="AN187" s="1"/>
      <c r="AO187" s="1"/>
      <c r="AP187" s="1" t="s">
        <v>3</v>
      </c>
      <c r="AQ187" s="1" t="s">
        <v>3</v>
      </c>
      <c r="AR187" s="1" t="s">
        <v>3</v>
      </c>
      <c r="AS187" s="1"/>
      <c r="AT187" s="1"/>
      <c r="AU187" s="1"/>
      <c r="AV187" s="1"/>
      <c r="AW187" s="1"/>
      <c r="AX187" s="1"/>
      <c r="AY187" s="1"/>
      <c r="AZ187" s="1" t="s">
        <v>3</v>
      </c>
      <c r="BA187" s="1"/>
      <c r="BB187" s="1" t="s">
        <v>3</v>
      </c>
      <c r="BC187" s="1" t="s">
        <v>3</v>
      </c>
      <c r="BD187" s="1" t="s">
        <v>3</v>
      </c>
      <c r="BE187" s="1" t="s">
        <v>3</v>
      </c>
      <c r="BF187" s="1" t="s">
        <v>3</v>
      </c>
      <c r="BG187" s="1" t="s">
        <v>3</v>
      </c>
      <c r="BH187" s="1" t="s">
        <v>3</v>
      </c>
      <c r="BI187" s="1" t="s">
        <v>3</v>
      </c>
      <c r="BJ187" s="1" t="s">
        <v>3</v>
      </c>
      <c r="BK187" s="1" t="s">
        <v>3</v>
      </c>
      <c r="BL187" s="1" t="s">
        <v>3</v>
      </c>
      <c r="BM187" s="1" t="s">
        <v>3</v>
      </c>
      <c r="BN187" s="1" t="s">
        <v>3</v>
      </c>
      <c r="BO187" s="1" t="s">
        <v>3</v>
      </c>
      <c r="BP187" s="1" t="s">
        <v>3</v>
      </c>
      <c r="BQ187" s="1"/>
      <c r="BR187" s="1"/>
      <c r="BS187" s="1"/>
      <c r="BT187" s="1"/>
      <c r="BU187" s="1"/>
      <c r="BV187" s="1"/>
      <c r="BW187" s="1"/>
      <c r="BX187" s="1">
        <v>0</v>
      </c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>
        <v>0</v>
      </c>
    </row>
    <row r="189" spans="1:245" x14ac:dyDescent="0.4">
      <c r="A189" s="2">
        <v>52</v>
      </c>
      <c r="B189" s="2">
        <f t="shared" ref="B189:G189" si="164">B220</f>
        <v>1</v>
      </c>
      <c r="C189" s="2">
        <f t="shared" si="164"/>
        <v>5</v>
      </c>
      <c r="D189" s="2">
        <f t="shared" si="164"/>
        <v>187</v>
      </c>
      <c r="E189" s="2">
        <f t="shared" si="164"/>
        <v>0</v>
      </c>
      <c r="F189" s="2" t="str">
        <f t="shared" si="164"/>
        <v>Новый подраздел</v>
      </c>
      <c r="G189" s="2" t="str">
        <f t="shared" si="164"/>
        <v>Сантехнические работы</v>
      </c>
      <c r="H189" s="2"/>
      <c r="I189" s="2"/>
      <c r="J189" s="2"/>
      <c r="K189" s="2"/>
      <c r="L189" s="2"/>
      <c r="M189" s="2"/>
      <c r="N189" s="2"/>
      <c r="O189" s="2">
        <f t="shared" ref="O189:AT189" si="165">O220</f>
        <v>101475.1</v>
      </c>
      <c r="P189" s="2">
        <f t="shared" si="165"/>
        <v>83704.100000000006</v>
      </c>
      <c r="Q189" s="2">
        <f t="shared" si="165"/>
        <v>665.06</v>
      </c>
      <c r="R189" s="2">
        <f t="shared" si="165"/>
        <v>82.46</v>
      </c>
      <c r="S189" s="2">
        <f t="shared" si="165"/>
        <v>17105.939999999999</v>
      </c>
      <c r="T189" s="2">
        <f t="shared" si="165"/>
        <v>0</v>
      </c>
      <c r="U189" s="2">
        <f t="shared" si="165"/>
        <v>63.289844999999985</v>
      </c>
      <c r="V189" s="2">
        <f t="shared" si="165"/>
        <v>0.21362500000000001</v>
      </c>
      <c r="W189" s="2">
        <f t="shared" si="165"/>
        <v>0.56000000000000005</v>
      </c>
      <c r="X189" s="2">
        <f t="shared" si="165"/>
        <v>19683.75</v>
      </c>
      <c r="Y189" s="2">
        <f t="shared" si="165"/>
        <v>12132.3</v>
      </c>
      <c r="Z189" s="2">
        <f t="shared" si="165"/>
        <v>0</v>
      </c>
      <c r="AA189" s="2">
        <f t="shared" si="165"/>
        <v>0</v>
      </c>
      <c r="AB189" s="2">
        <f t="shared" si="165"/>
        <v>101475.1</v>
      </c>
      <c r="AC189" s="2">
        <f t="shared" si="165"/>
        <v>83704.100000000006</v>
      </c>
      <c r="AD189" s="2">
        <f t="shared" si="165"/>
        <v>665.06</v>
      </c>
      <c r="AE189" s="2">
        <f t="shared" si="165"/>
        <v>82.46</v>
      </c>
      <c r="AF189" s="2">
        <f t="shared" si="165"/>
        <v>17105.939999999999</v>
      </c>
      <c r="AG189" s="2">
        <f t="shared" si="165"/>
        <v>0</v>
      </c>
      <c r="AH189" s="2">
        <f t="shared" si="165"/>
        <v>63.289844999999985</v>
      </c>
      <c r="AI189" s="2">
        <f t="shared" si="165"/>
        <v>0.21362500000000001</v>
      </c>
      <c r="AJ189" s="2">
        <f t="shared" si="165"/>
        <v>0.56000000000000005</v>
      </c>
      <c r="AK189" s="2">
        <f t="shared" si="165"/>
        <v>19683.75</v>
      </c>
      <c r="AL189" s="2">
        <f t="shared" si="165"/>
        <v>12132.3</v>
      </c>
      <c r="AM189" s="2">
        <f t="shared" si="165"/>
        <v>0</v>
      </c>
      <c r="AN189" s="2">
        <f t="shared" si="165"/>
        <v>0</v>
      </c>
      <c r="AO189" s="2">
        <f t="shared" si="165"/>
        <v>0</v>
      </c>
      <c r="AP189" s="2">
        <f t="shared" si="165"/>
        <v>0</v>
      </c>
      <c r="AQ189" s="2">
        <f t="shared" si="165"/>
        <v>0</v>
      </c>
      <c r="AR189" s="2">
        <f t="shared" si="165"/>
        <v>133291.15</v>
      </c>
      <c r="AS189" s="2">
        <f t="shared" si="165"/>
        <v>69005.649999999994</v>
      </c>
      <c r="AT189" s="2">
        <f t="shared" si="165"/>
        <v>0</v>
      </c>
      <c r="AU189" s="2">
        <f t="shared" ref="AU189:BZ189" si="166">AU220</f>
        <v>64285.5</v>
      </c>
      <c r="AV189" s="2">
        <f t="shared" si="166"/>
        <v>83704.100000000006</v>
      </c>
      <c r="AW189" s="2">
        <f t="shared" si="166"/>
        <v>83704.100000000006</v>
      </c>
      <c r="AX189" s="2">
        <f t="shared" si="166"/>
        <v>0</v>
      </c>
      <c r="AY189" s="2">
        <f t="shared" si="166"/>
        <v>83704.100000000006</v>
      </c>
      <c r="AZ189" s="2">
        <f t="shared" si="166"/>
        <v>0</v>
      </c>
      <c r="BA189" s="2">
        <f t="shared" si="166"/>
        <v>0</v>
      </c>
      <c r="BB189" s="2">
        <f t="shared" si="166"/>
        <v>0</v>
      </c>
      <c r="BC189" s="2">
        <f t="shared" si="166"/>
        <v>0</v>
      </c>
      <c r="BD189" s="2">
        <f t="shared" si="166"/>
        <v>0</v>
      </c>
      <c r="BE189" s="2">
        <f t="shared" si="166"/>
        <v>0</v>
      </c>
      <c r="BF189" s="2">
        <f t="shared" si="166"/>
        <v>0</v>
      </c>
      <c r="BG189" s="2">
        <f t="shared" si="166"/>
        <v>0</v>
      </c>
      <c r="BH189" s="2">
        <f t="shared" si="166"/>
        <v>0</v>
      </c>
      <c r="BI189" s="2">
        <f t="shared" si="166"/>
        <v>0</v>
      </c>
      <c r="BJ189" s="2">
        <f t="shared" si="166"/>
        <v>0</v>
      </c>
      <c r="BK189" s="2">
        <f t="shared" si="166"/>
        <v>0</v>
      </c>
      <c r="BL189" s="2">
        <f t="shared" si="166"/>
        <v>0</v>
      </c>
      <c r="BM189" s="2">
        <f t="shared" si="166"/>
        <v>0</v>
      </c>
      <c r="BN189" s="2">
        <f t="shared" si="166"/>
        <v>0</v>
      </c>
      <c r="BO189" s="2">
        <f t="shared" si="166"/>
        <v>0</v>
      </c>
      <c r="BP189" s="2">
        <f t="shared" si="166"/>
        <v>0</v>
      </c>
      <c r="BQ189" s="2">
        <f t="shared" si="166"/>
        <v>0</v>
      </c>
      <c r="BR189" s="2">
        <f t="shared" si="166"/>
        <v>0</v>
      </c>
      <c r="BS189" s="2">
        <f t="shared" si="166"/>
        <v>0</v>
      </c>
      <c r="BT189" s="2">
        <f t="shared" si="166"/>
        <v>0</v>
      </c>
      <c r="BU189" s="2">
        <f t="shared" si="166"/>
        <v>0</v>
      </c>
      <c r="BV189" s="2">
        <f t="shared" si="166"/>
        <v>0</v>
      </c>
      <c r="BW189" s="2">
        <f t="shared" si="166"/>
        <v>0</v>
      </c>
      <c r="BX189" s="2">
        <f t="shared" si="166"/>
        <v>0</v>
      </c>
      <c r="BY189" s="2">
        <f t="shared" si="166"/>
        <v>0</v>
      </c>
      <c r="BZ189" s="2">
        <f t="shared" si="166"/>
        <v>0</v>
      </c>
      <c r="CA189" s="2">
        <f t="shared" ref="CA189:DF189" si="167">CA220</f>
        <v>133291.15</v>
      </c>
      <c r="CB189" s="2">
        <f t="shared" si="167"/>
        <v>69005.649999999994</v>
      </c>
      <c r="CC189" s="2">
        <f t="shared" si="167"/>
        <v>0</v>
      </c>
      <c r="CD189" s="2">
        <f t="shared" si="167"/>
        <v>64285.5</v>
      </c>
      <c r="CE189" s="2">
        <f t="shared" si="167"/>
        <v>83704.100000000006</v>
      </c>
      <c r="CF189" s="2">
        <f t="shared" si="167"/>
        <v>83704.100000000006</v>
      </c>
      <c r="CG189" s="2">
        <f t="shared" si="167"/>
        <v>0</v>
      </c>
      <c r="CH189" s="2">
        <f t="shared" si="167"/>
        <v>83704.100000000006</v>
      </c>
      <c r="CI189" s="2">
        <f t="shared" si="167"/>
        <v>0</v>
      </c>
      <c r="CJ189" s="2">
        <f t="shared" si="167"/>
        <v>0</v>
      </c>
      <c r="CK189" s="2">
        <f t="shared" si="167"/>
        <v>0</v>
      </c>
      <c r="CL189" s="2">
        <f t="shared" si="167"/>
        <v>0</v>
      </c>
      <c r="CM189" s="2">
        <f t="shared" si="167"/>
        <v>0</v>
      </c>
      <c r="CN189" s="2">
        <f t="shared" si="167"/>
        <v>0</v>
      </c>
      <c r="CO189" s="2">
        <f t="shared" si="167"/>
        <v>0</v>
      </c>
      <c r="CP189" s="2">
        <f t="shared" si="167"/>
        <v>0</v>
      </c>
      <c r="CQ189" s="2">
        <f t="shared" si="167"/>
        <v>0</v>
      </c>
      <c r="CR189" s="2">
        <f t="shared" si="167"/>
        <v>0</v>
      </c>
      <c r="CS189" s="2">
        <f t="shared" si="167"/>
        <v>0</v>
      </c>
      <c r="CT189" s="2">
        <f t="shared" si="167"/>
        <v>0</v>
      </c>
      <c r="CU189" s="2">
        <f t="shared" si="167"/>
        <v>0</v>
      </c>
      <c r="CV189" s="2">
        <f t="shared" si="167"/>
        <v>0</v>
      </c>
      <c r="CW189" s="2">
        <f t="shared" si="167"/>
        <v>0</v>
      </c>
      <c r="CX189" s="2">
        <f t="shared" si="167"/>
        <v>0</v>
      </c>
      <c r="CY189" s="2">
        <f t="shared" si="167"/>
        <v>0</v>
      </c>
      <c r="CZ189" s="2">
        <f t="shared" si="167"/>
        <v>0</v>
      </c>
      <c r="DA189" s="2">
        <f t="shared" si="167"/>
        <v>0</v>
      </c>
      <c r="DB189" s="2">
        <f t="shared" si="167"/>
        <v>0</v>
      </c>
      <c r="DC189" s="2">
        <f t="shared" si="167"/>
        <v>0</v>
      </c>
      <c r="DD189" s="2">
        <f t="shared" si="167"/>
        <v>0</v>
      </c>
      <c r="DE189" s="2">
        <f t="shared" si="167"/>
        <v>0</v>
      </c>
      <c r="DF189" s="2">
        <f t="shared" si="167"/>
        <v>0</v>
      </c>
      <c r="DG189" s="3">
        <f t="shared" ref="DG189:EL189" si="168">DG220</f>
        <v>0</v>
      </c>
      <c r="DH189" s="3">
        <f t="shared" si="168"/>
        <v>0</v>
      </c>
      <c r="DI189" s="3">
        <f t="shared" si="168"/>
        <v>0</v>
      </c>
      <c r="DJ189" s="3">
        <f t="shared" si="168"/>
        <v>0</v>
      </c>
      <c r="DK189" s="3">
        <f t="shared" si="168"/>
        <v>0</v>
      </c>
      <c r="DL189" s="3">
        <f t="shared" si="168"/>
        <v>0</v>
      </c>
      <c r="DM189" s="3">
        <f t="shared" si="168"/>
        <v>0</v>
      </c>
      <c r="DN189" s="3">
        <f t="shared" si="168"/>
        <v>0</v>
      </c>
      <c r="DO189" s="3">
        <f t="shared" si="168"/>
        <v>0</v>
      </c>
      <c r="DP189" s="3">
        <f t="shared" si="168"/>
        <v>0</v>
      </c>
      <c r="DQ189" s="3">
        <f t="shared" si="168"/>
        <v>0</v>
      </c>
      <c r="DR189" s="3">
        <f t="shared" si="168"/>
        <v>0</v>
      </c>
      <c r="DS189" s="3">
        <f t="shared" si="168"/>
        <v>0</v>
      </c>
      <c r="DT189" s="3">
        <f t="shared" si="168"/>
        <v>0</v>
      </c>
      <c r="DU189" s="3">
        <f t="shared" si="168"/>
        <v>0</v>
      </c>
      <c r="DV189" s="3">
        <f t="shared" si="168"/>
        <v>0</v>
      </c>
      <c r="DW189" s="3">
        <f t="shared" si="168"/>
        <v>0</v>
      </c>
      <c r="DX189" s="3">
        <f t="shared" si="168"/>
        <v>0</v>
      </c>
      <c r="DY189" s="3">
        <f t="shared" si="168"/>
        <v>0</v>
      </c>
      <c r="DZ189" s="3">
        <f t="shared" si="168"/>
        <v>0</v>
      </c>
      <c r="EA189" s="3">
        <f t="shared" si="168"/>
        <v>0</v>
      </c>
      <c r="EB189" s="3">
        <f t="shared" si="168"/>
        <v>0</v>
      </c>
      <c r="EC189" s="3">
        <f t="shared" si="168"/>
        <v>0</v>
      </c>
      <c r="ED189" s="3">
        <f t="shared" si="168"/>
        <v>0</v>
      </c>
      <c r="EE189" s="3">
        <f t="shared" si="168"/>
        <v>0</v>
      </c>
      <c r="EF189" s="3">
        <f t="shared" si="168"/>
        <v>0</v>
      </c>
      <c r="EG189" s="3">
        <f t="shared" si="168"/>
        <v>0</v>
      </c>
      <c r="EH189" s="3">
        <f t="shared" si="168"/>
        <v>0</v>
      </c>
      <c r="EI189" s="3">
        <f t="shared" si="168"/>
        <v>0</v>
      </c>
      <c r="EJ189" s="3">
        <f t="shared" si="168"/>
        <v>0</v>
      </c>
      <c r="EK189" s="3">
        <f t="shared" si="168"/>
        <v>0</v>
      </c>
      <c r="EL189" s="3">
        <f t="shared" si="168"/>
        <v>0</v>
      </c>
      <c r="EM189" s="3">
        <f t="shared" ref="EM189:FR189" si="169">EM220</f>
        <v>0</v>
      </c>
      <c r="EN189" s="3">
        <f t="shared" si="169"/>
        <v>0</v>
      </c>
      <c r="EO189" s="3">
        <f t="shared" si="169"/>
        <v>0</v>
      </c>
      <c r="EP189" s="3">
        <f t="shared" si="169"/>
        <v>0</v>
      </c>
      <c r="EQ189" s="3">
        <f t="shared" si="169"/>
        <v>0</v>
      </c>
      <c r="ER189" s="3">
        <f t="shared" si="169"/>
        <v>0</v>
      </c>
      <c r="ES189" s="3">
        <f t="shared" si="169"/>
        <v>0</v>
      </c>
      <c r="ET189" s="3">
        <f t="shared" si="169"/>
        <v>0</v>
      </c>
      <c r="EU189" s="3">
        <f t="shared" si="169"/>
        <v>0</v>
      </c>
      <c r="EV189" s="3">
        <f t="shared" si="169"/>
        <v>0</v>
      </c>
      <c r="EW189" s="3">
        <f t="shared" si="169"/>
        <v>0</v>
      </c>
      <c r="EX189" s="3">
        <f t="shared" si="169"/>
        <v>0</v>
      </c>
      <c r="EY189" s="3">
        <f t="shared" si="169"/>
        <v>0</v>
      </c>
      <c r="EZ189" s="3">
        <f t="shared" si="169"/>
        <v>0</v>
      </c>
      <c r="FA189" s="3">
        <f t="shared" si="169"/>
        <v>0</v>
      </c>
      <c r="FB189" s="3">
        <f t="shared" si="169"/>
        <v>0</v>
      </c>
      <c r="FC189" s="3">
        <f t="shared" si="169"/>
        <v>0</v>
      </c>
      <c r="FD189" s="3">
        <f t="shared" si="169"/>
        <v>0</v>
      </c>
      <c r="FE189" s="3">
        <f t="shared" si="169"/>
        <v>0</v>
      </c>
      <c r="FF189" s="3">
        <f t="shared" si="169"/>
        <v>0</v>
      </c>
      <c r="FG189" s="3">
        <f t="shared" si="169"/>
        <v>0</v>
      </c>
      <c r="FH189" s="3">
        <f t="shared" si="169"/>
        <v>0</v>
      </c>
      <c r="FI189" s="3">
        <f t="shared" si="169"/>
        <v>0</v>
      </c>
      <c r="FJ189" s="3">
        <f t="shared" si="169"/>
        <v>0</v>
      </c>
      <c r="FK189" s="3">
        <f t="shared" si="169"/>
        <v>0</v>
      </c>
      <c r="FL189" s="3">
        <f t="shared" si="169"/>
        <v>0</v>
      </c>
      <c r="FM189" s="3">
        <f t="shared" si="169"/>
        <v>0</v>
      </c>
      <c r="FN189" s="3">
        <f t="shared" si="169"/>
        <v>0</v>
      </c>
      <c r="FO189" s="3">
        <f t="shared" si="169"/>
        <v>0</v>
      </c>
      <c r="FP189" s="3">
        <f t="shared" si="169"/>
        <v>0</v>
      </c>
      <c r="FQ189" s="3">
        <f t="shared" si="169"/>
        <v>0</v>
      </c>
      <c r="FR189" s="3">
        <f t="shared" si="169"/>
        <v>0</v>
      </c>
      <c r="FS189" s="3">
        <f t="shared" ref="FS189:GX189" si="170">FS220</f>
        <v>0</v>
      </c>
      <c r="FT189" s="3">
        <f t="shared" si="170"/>
        <v>0</v>
      </c>
      <c r="FU189" s="3">
        <f t="shared" si="170"/>
        <v>0</v>
      </c>
      <c r="FV189" s="3">
        <f t="shared" si="170"/>
        <v>0</v>
      </c>
      <c r="FW189" s="3">
        <f t="shared" si="170"/>
        <v>0</v>
      </c>
      <c r="FX189" s="3">
        <f t="shared" si="170"/>
        <v>0</v>
      </c>
      <c r="FY189" s="3">
        <f t="shared" si="170"/>
        <v>0</v>
      </c>
      <c r="FZ189" s="3">
        <f t="shared" si="170"/>
        <v>0</v>
      </c>
      <c r="GA189" s="3">
        <f t="shared" si="170"/>
        <v>0</v>
      </c>
      <c r="GB189" s="3">
        <f t="shared" si="170"/>
        <v>0</v>
      </c>
      <c r="GC189" s="3">
        <f t="shared" si="170"/>
        <v>0</v>
      </c>
      <c r="GD189" s="3">
        <f t="shared" si="170"/>
        <v>0</v>
      </c>
      <c r="GE189" s="3">
        <f t="shared" si="170"/>
        <v>0</v>
      </c>
      <c r="GF189" s="3">
        <f t="shared" si="170"/>
        <v>0</v>
      </c>
      <c r="GG189" s="3">
        <f t="shared" si="170"/>
        <v>0</v>
      </c>
      <c r="GH189" s="3">
        <f t="shared" si="170"/>
        <v>0</v>
      </c>
      <c r="GI189" s="3">
        <f t="shared" si="170"/>
        <v>0</v>
      </c>
      <c r="GJ189" s="3">
        <f t="shared" si="170"/>
        <v>0</v>
      </c>
      <c r="GK189" s="3">
        <f t="shared" si="170"/>
        <v>0</v>
      </c>
      <c r="GL189" s="3">
        <f t="shared" si="170"/>
        <v>0</v>
      </c>
      <c r="GM189" s="3">
        <f t="shared" si="170"/>
        <v>0</v>
      </c>
      <c r="GN189" s="3">
        <f t="shared" si="170"/>
        <v>0</v>
      </c>
      <c r="GO189" s="3">
        <f t="shared" si="170"/>
        <v>0</v>
      </c>
      <c r="GP189" s="3">
        <f t="shared" si="170"/>
        <v>0</v>
      </c>
      <c r="GQ189" s="3">
        <f t="shared" si="170"/>
        <v>0</v>
      </c>
      <c r="GR189" s="3">
        <f t="shared" si="170"/>
        <v>0</v>
      </c>
      <c r="GS189" s="3">
        <f t="shared" si="170"/>
        <v>0</v>
      </c>
      <c r="GT189" s="3">
        <f t="shared" si="170"/>
        <v>0</v>
      </c>
      <c r="GU189" s="3">
        <f t="shared" si="170"/>
        <v>0</v>
      </c>
      <c r="GV189" s="3">
        <f t="shared" si="170"/>
        <v>0</v>
      </c>
      <c r="GW189" s="3">
        <f t="shared" si="170"/>
        <v>0</v>
      </c>
      <c r="GX189" s="3">
        <f t="shared" si="170"/>
        <v>0</v>
      </c>
    </row>
    <row r="191" spans="1:245" x14ac:dyDescent="0.4">
      <c r="A191">
        <v>17</v>
      </c>
      <c r="B191">
        <v>1</v>
      </c>
      <c r="C191">
        <f>ROW(SmtRes!A293)</f>
        <v>293</v>
      </c>
      <c r="D191">
        <f>ROW(EtalonRes!A285)</f>
        <v>285</v>
      </c>
      <c r="E191" t="s">
        <v>356</v>
      </c>
      <c r="F191" t="s">
        <v>243</v>
      </c>
      <c r="G191" t="s">
        <v>357</v>
      </c>
      <c r="H191" t="s">
        <v>245</v>
      </c>
      <c r="I191">
        <f>ROUND((1)/100,9)</f>
        <v>0.01</v>
      </c>
      <c r="J191">
        <v>0</v>
      </c>
      <c r="O191">
        <f t="shared" ref="O191:O218" si="171">ROUND(CP191,2)</f>
        <v>190.25</v>
      </c>
      <c r="P191">
        <f t="shared" ref="P191:P218" si="172">ROUND(CQ191*I191,2)</f>
        <v>0</v>
      </c>
      <c r="Q191">
        <f t="shared" ref="Q191:Q218" si="173">ROUND(CR191*I191,2)</f>
        <v>16.13</v>
      </c>
      <c r="R191">
        <f t="shared" ref="R191:R218" si="174">ROUND(CS191*I191,2)</f>
        <v>0</v>
      </c>
      <c r="S191">
        <f t="shared" ref="S191:S218" si="175">ROUND(CT191*I191,2)</f>
        <v>174.12</v>
      </c>
      <c r="T191">
        <f t="shared" ref="T191:T218" si="176">ROUND(CU191*I191,2)</f>
        <v>0</v>
      </c>
      <c r="U191">
        <f t="shared" ref="U191:U218" si="177">CV191*I191</f>
        <v>0.71799999999999997</v>
      </c>
      <c r="V191">
        <f t="shared" ref="V191:V218" si="178">CW191*I191</f>
        <v>0</v>
      </c>
      <c r="W191">
        <f t="shared" ref="W191:W218" si="179">ROUND(CX191*I191,2)</f>
        <v>0</v>
      </c>
      <c r="X191">
        <f t="shared" ref="X191:X218" si="180">ROUND(CY191,2)</f>
        <v>135.81</v>
      </c>
      <c r="Y191">
        <f t="shared" ref="Y191:Y218" si="181">ROUND(CZ191,2)</f>
        <v>87.06</v>
      </c>
      <c r="AA191">
        <v>68187018</v>
      </c>
      <c r="AB191">
        <f t="shared" ref="AB191:AB218" si="182">ROUND((AC191+AD191+AF191),6)</f>
        <v>820.1</v>
      </c>
      <c r="AC191">
        <f t="shared" ref="AC191:AC218" si="183">ROUND((ES191),6)</f>
        <v>0</v>
      </c>
      <c r="AD191">
        <f>ROUND((((ET191)-(EU191))+AE191),6)</f>
        <v>207.65</v>
      </c>
      <c r="AE191">
        <f>ROUND((EU191),6)</f>
        <v>0</v>
      </c>
      <c r="AF191">
        <f>ROUND((EV191),6)</f>
        <v>612.45000000000005</v>
      </c>
      <c r="AG191">
        <f t="shared" ref="AG191:AG218" si="184">ROUND((AP191),6)</f>
        <v>0</v>
      </c>
      <c r="AH191">
        <f>(EW191)</f>
        <v>71.8</v>
      </c>
      <c r="AI191">
        <f>(EX191)</f>
        <v>0</v>
      </c>
      <c r="AJ191">
        <f t="shared" ref="AJ191:AJ218" si="185">(AS191)</f>
        <v>0</v>
      </c>
      <c r="AK191">
        <v>820.1</v>
      </c>
      <c r="AL191">
        <v>0</v>
      </c>
      <c r="AM191">
        <v>207.65</v>
      </c>
      <c r="AN191">
        <v>0</v>
      </c>
      <c r="AO191">
        <v>612.45000000000005</v>
      </c>
      <c r="AP191">
        <v>0</v>
      </c>
      <c r="AQ191">
        <v>71.8</v>
      </c>
      <c r="AR191">
        <v>0</v>
      </c>
      <c r="AS191">
        <v>0</v>
      </c>
      <c r="AT191">
        <v>78</v>
      </c>
      <c r="AU191">
        <v>50</v>
      </c>
      <c r="AV191">
        <v>1</v>
      </c>
      <c r="AW191">
        <v>1</v>
      </c>
      <c r="AZ191">
        <v>1</v>
      </c>
      <c r="BA191">
        <v>28.43</v>
      </c>
      <c r="BB191">
        <v>7.77</v>
      </c>
      <c r="BC191">
        <v>1</v>
      </c>
      <c r="BD191" t="s">
        <v>3</v>
      </c>
      <c r="BE191" t="s">
        <v>3</v>
      </c>
      <c r="BF191" t="s">
        <v>3</v>
      </c>
      <c r="BG191" t="s">
        <v>3</v>
      </c>
      <c r="BH191">
        <v>0</v>
      </c>
      <c r="BI191">
        <v>1</v>
      </c>
      <c r="BJ191" t="s">
        <v>246</v>
      </c>
      <c r="BM191">
        <v>69001</v>
      </c>
      <c r="BN191">
        <v>0</v>
      </c>
      <c r="BO191" t="s">
        <v>243</v>
      </c>
      <c r="BP191">
        <v>1</v>
      </c>
      <c r="BQ191">
        <v>6</v>
      </c>
      <c r="BR191">
        <v>0</v>
      </c>
      <c r="BS191">
        <v>28.43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3</v>
      </c>
      <c r="BZ191">
        <v>78</v>
      </c>
      <c r="CA191">
        <v>50</v>
      </c>
      <c r="CE191">
        <v>0</v>
      </c>
      <c r="CF191">
        <v>0</v>
      </c>
      <c r="CG191">
        <v>0</v>
      </c>
      <c r="CM191">
        <v>0</v>
      </c>
      <c r="CN191" t="s">
        <v>3</v>
      </c>
      <c r="CO191">
        <v>0</v>
      </c>
      <c r="CP191">
        <f t="shared" ref="CP191:CP218" si="186">(P191+Q191+S191)</f>
        <v>190.25</v>
      </c>
      <c r="CQ191">
        <f t="shared" ref="CQ191:CQ218" si="187">AC191*BC191</f>
        <v>0</v>
      </c>
      <c r="CR191">
        <f t="shared" ref="CR191:CR218" si="188">AD191*BB191</f>
        <v>1613.4404999999999</v>
      </c>
      <c r="CS191">
        <f t="shared" ref="CS191:CS218" si="189">AE191*BS191</f>
        <v>0</v>
      </c>
      <c r="CT191">
        <f t="shared" ref="CT191:CT218" si="190">AF191*BA191</f>
        <v>17411.9535</v>
      </c>
      <c r="CU191">
        <f t="shared" ref="CU191:CU218" si="191">AG191</f>
        <v>0</v>
      </c>
      <c r="CV191">
        <f t="shared" ref="CV191:CV218" si="192">AH191</f>
        <v>71.8</v>
      </c>
      <c r="CW191">
        <f t="shared" ref="CW191:CW218" si="193">AI191</f>
        <v>0</v>
      </c>
      <c r="CX191">
        <f t="shared" ref="CX191:CX218" si="194">AJ191</f>
        <v>0</v>
      </c>
      <c r="CY191">
        <f t="shared" ref="CY191:CY218" si="195">(((S191+R191)*AT191)/100)</f>
        <v>135.81360000000001</v>
      </c>
      <c r="CZ191">
        <f t="shared" ref="CZ191:CZ218" si="196">(((S191+R191)*AU191)/100)</f>
        <v>87.06</v>
      </c>
      <c r="DC191" t="s">
        <v>3</v>
      </c>
      <c r="DD191" t="s">
        <v>3</v>
      </c>
      <c r="DE191" t="s">
        <v>3</v>
      </c>
      <c r="DF191" t="s">
        <v>3</v>
      </c>
      <c r="DG191" t="s">
        <v>3</v>
      </c>
      <c r="DH191" t="s">
        <v>3</v>
      </c>
      <c r="DI191" t="s">
        <v>3</v>
      </c>
      <c r="DJ191" t="s">
        <v>3</v>
      </c>
      <c r="DK191" t="s">
        <v>3</v>
      </c>
      <c r="DL191" t="s">
        <v>3</v>
      </c>
      <c r="DM191" t="s">
        <v>3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245</v>
      </c>
      <c r="DW191" t="s">
        <v>245</v>
      </c>
      <c r="DX191">
        <v>1</v>
      </c>
      <c r="EE191">
        <v>63940385</v>
      </c>
      <c r="EF191">
        <v>6</v>
      </c>
      <c r="EG191" t="s">
        <v>127</v>
      </c>
      <c r="EH191">
        <v>0</v>
      </c>
      <c r="EI191" t="s">
        <v>3</v>
      </c>
      <c r="EJ191">
        <v>1</v>
      </c>
      <c r="EK191">
        <v>69001</v>
      </c>
      <c r="EL191" t="s">
        <v>247</v>
      </c>
      <c r="EM191" t="s">
        <v>248</v>
      </c>
      <c r="EO191" t="s">
        <v>3</v>
      </c>
      <c r="EQ191">
        <v>0</v>
      </c>
      <c r="ER191">
        <v>820.1</v>
      </c>
      <c r="ES191">
        <v>0</v>
      </c>
      <c r="ET191">
        <v>207.65</v>
      </c>
      <c r="EU191">
        <v>0</v>
      </c>
      <c r="EV191">
        <v>612.45000000000005</v>
      </c>
      <c r="EW191">
        <v>71.8</v>
      </c>
      <c r="EX191">
        <v>0</v>
      </c>
      <c r="EY191">
        <v>0</v>
      </c>
      <c r="FQ191">
        <v>0</v>
      </c>
      <c r="FR191">
        <f t="shared" ref="FR191:FR218" si="197">ROUND(IF(AND(BH191=3,BI191=3),P191,0),2)</f>
        <v>0</v>
      </c>
      <c r="FS191">
        <v>0</v>
      </c>
      <c r="FX191">
        <v>78</v>
      </c>
      <c r="FY191">
        <v>50</v>
      </c>
      <c r="GA191" t="s">
        <v>3</v>
      </c>
      <c r="GD191">
        <v>1</v>
      </c>
      <c r="GF191">
        <v>935262346</v>
      </c>
      <c r="GG191">
        <v>2</v>
      </c>
      <c r="GH191">
        <v>1</v>
      </c>
      <c r="GI191">
        <v>2</v>
      </c>
      <c r="GJ191">
        <v>0</v>
      </c>
      <c r="GK191">
        <v>0</v>
      </c>
      <c r="GL191">
        <f t="shared" ref="GL191:GL218" si="198">ROUND(IF(AND(BH191=3,BI191=3,FS191&lt;&gt;0),P191,0),2)</f>
        <v>0</v>
      </c>
      <c r="GM191">
        <f t="shared" ref="GM191:GM218" si="199">ROUND(O191+X191+Y191,2)+GX191</f>
        <v>413.12</v>
      </c>
      <c r="GN191">
        <f t="shared" ref="GN191:GN218" si="200">IF(OR(BI191=0,BI191=1),ROUND(O191+X191+Y191,2),0)</f>
        <v>413.12</v>
      </c>
      <c r="GO191">
        <f t="shared" ref="GO191:GO218" si="201">IF(BI191=2,ROUND(O191+X191+Y191,2),0)</f>
        <v>0</v>
      </c>
      <c r="GP191">
        <f t="shared" ref="GP191:GP218" si="202">IF(BI191=4,ROUND(O191+X191+Y191,2)+GX191,0)</f>
        <v>0</v>
      </c>
      <c r="GR191">
        <v>0</v>
      </c>
      <c r="GS191">
        <v>3</v>
      </c>
      <c r="GT191">
        <v>0</v>
      </c>
      <c r="GU191" t="s">
        <v>3</v>
      </c>
      <c r="GV191">
        <f t="shared" ref="GV191:GV218" si="203">ROUND((GT191),6)</f>
        <v>0</v>
      </c>
      <c r="GW191">
        <v>1</v>
      </c>
      <c r="GX191">
        <f t="shared" ref="GX191:GX218" si="204">ROUND(HC191*I191,2)</f>
        <v>0</v>
      </c>
      <c r="HA191">
        <v>0</v>
      </c>
      <c r="HB191">
        <v>0</v>
      </c>
      <c r="HC191">
        <f t="shared" ref="HC191:HC218" si="205">GV191*GW191</f>
        <v>0</v>
      </c>
      <c r="IK191">
        <v>0</v>
      </c>
    </row>
    <row r="192" spans="1:245" x14ac:dyDescent="0.4">
      <c r="A192">
        <v>18</v>
      </c>
      <c r="B192">
        <v>1</v>
      </c>
      <c r="C192">
        <v>293</v>
      </c>
      <c r="E192" t="s">
        <v>358</v>
      </c>
      <c r="F192" t="s">
        <v>250</v>
      </c>
      <c r="G192" t="s">
        <v>251</v>
      </c>
      <c r="H192" t="s">
        <v>133</v>
      </c>
      <c r="I192">
        <f>I191*J192</f>
        <v>4.0000000000000001E-3</v>
      </c>
      <c r="J192">
        <v>0.4</v>
      </c>
      <c r="O192">
        <f t="shared" si="171"/>
        <v>0</v>
      </c>
      <c r="P192">
        <f t="shared" si="172"/>
        <v>0</v>
      </c>
      <c r="Q192">
        <f t="shared" si="173"/>
        <v>0</v>
      </c>
      <c r="R192">
        <f t="shared" si="174"/>
        <v>0</v>
      </c>
      <c r="S192">
        <f t="shared" si="175"/>
        <v>0</v>
      </c>
      <c r="T192">
        <f t="shared" si="176"/>
        <v>0</v>
      </c>
      <c r="U192">
        <f t="shared" si="177"/>
        <v>0</v>
      </c>
      <c r="V192">
        <f t="shared" si="178"/>
        <v>0</v>
      </c>
      <c r="W192">
        <f t="shared" si="179"/>
        <v>0</v>
      </c>
      <c r="X192">
        <f t="shared" si="180"/>
        <v>0</v>
      </c>
      <c r="Y192">
        <f t="shared" si="181"/>
        <v>0</v>
      </c>
      <c r="AA192">
        <v>68187018</v>
      </c>
      <c r="AB192">
        <f t="shared" si="182"/>
        <v>0</v>
      </c>
      <c r="AC192">
        <f t="shared" si="183"/>
        <v>0</v>
      </c>
      <c r="AD192">
        <f>ROUND((((ET192)-(EU192))+AE192),6)</f>
        <v>0</v>
      </c>
      <c r="AE192">
        <f>ROUND((EU192),6)</f>
        <v>0</v>
      </c>
      <c r="AF192">
        <f>ROUND((EV192),6)</f>
        <v>0</v>
      </c>
      <c r="AG192">
        <f t="shared" si="184"/>
        <v>0</v>
      </c>
      <c r="AH192">
        <f>(EW192)</f>
        <v>0</v>
      </c>
      <c r="AI192">
        <f>(EX192)</f>
        <v>0</v>
      </c>
      <c r="AJ192">
        <f t="shared" si="185"/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1</v>
      </c>
      <c r="BD192" t="s">
        <v>3</v>
      </c>
      <c r="BE192" t="s">
        <v>3</v>
      </c>
      <c r="BF192" t="s">
        <v>3</v>
      </c>
      <c r="BG192" t="s">
        <v>3</v>
      </c>
      <c r="BH192">
        <v>3</v>
      </c>
      <c r="BI192">
        <v>2</v>
      </c>
      <c r="BJ192" t="s">
        <v>252</v>
      </c>
      <c r="BM192">
        <v>500002</v>
      </c>
      <c r="BN192">
        <v>0</v>
      </c>
      <c r="BO192" t="s">
        <v>3</v>
      </c>
      <c r="BP192">
        <v>0</v>
      </c>
      <c r="BQ192">
        <v>12</v>
      </c>
      <c r="BR192">
        <v>0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</v>
      </c>
      <c r="BZ192">
        <v>0</v>
      </c>
      <c r="CA192">
        <v>0</v>
      </c>
      <c r="CE192">
        <v>0</v>
      </c>
      <c r="CF192">
        <v>0</v>
      </c>
      <c r="CG192">
        <v>0</v>
      </c>
      <c r="CM192">
        <v>0</v>
      </c>
      <c r="CN192" t="s">
        <v>3</v>
      </c>
      <c r="CO192">
        <v>0</v>
      </c>
      <c r="CP192">
        <f t="shared" si="186"/>
        <v>0</v>
      </c>
      <c r="CQ192">
        <f t="shared" si="187"/>
        <v>0</v>
      </c>
      <c r="CR192">
        <f t="shared" si="188"/>
        <v>0</v>
      </c>
      <c r="CS192">
        <f t="shared" si="189"/>
        <v>0</v>
      </c>
      <c r="CT192">
        <f t="shared" si="190"/>
        <v>0</v>
      </c>
      <c r="CU192">
        <f t="shared" si="191"/>
        <v>0</v>
      </c>
      <c r="CV192">
        <f t="shared" si="192"/>
        <v>0</v>
      </c>
      <c r="CW192">
        <f t="shared" si="193"/>
        <v>0</v>
      </c>
      <c r="CX192">
        <f t="shared" si="194"/>
        <v>0</v>
      </c>
      <c r="CY192">
        <f t="shared" si="195"/>
        <v>0</v>
      </c>
      <c r="CZ192">
        <f t="shared" si="196"/>
        <v>0</v>
      </c>
      <c r="DC192" t="s">
        <v>3</v>
      </c>
      <c r="DD192" t="s">
        <v>3</v>
      </c>
      <c r="DE192" t="s">
        <v>3</v>
      </c>
      <c r="DF192" t="s">
        <v>3</v>
      </c>
      <c r="DG192" t="s">
        <v>3</v>
      </c>
      <c r="DH192" t="s">
        <v>3</v>
      </c>
      <c r="DI192" t="s">
        <v>3</v>
      </c>
      <c r="DJ192" t="s">
        <v>3</v>
      </c>
      <c r="DK192" t="s">
        <v>3</v>
      </c>
      <c r="DL192" t="s">
        <v>3</v>
      </c>
      <c r="DM192" t="s">
        <v>3</v>
      </c>
      <c r="DN192">
        <v>0</v>
      </c>
      <c r="DO192">
        <v>0</v>
      </c>
      <c r="DP192">
        <v>1</v>
      </c>
      <c r="DQ192">
        <v>1</v>
      </c>
      <c r="DU192">
        <v>1009</v>
      </c>
      <c r="DV192" t="s">
        <v>133</v>
      </c>
      <c r="DW192" t="s">
        <v>133</v>
      </c>
      <c r="DX192">
        <v>1000</v>
      </c>
      <c r="EE192">
        <v>63940455</v>
      </c>
      <c r="EF192">
        <v>12</v>
      </c>
      <c r="EG192" t="s">
        <v>253</v>
      </c>
      <c r="EH192">
        <v>0</v>
      </c>
      <c r="EI192" t="s">
        <v>3</v>
      </c>
      <c r="EJ192">
        <v>2</v>
      </c>
      <c r="EK192">
        <v>500002</v>
      </c>
      <c r="EL192" t="s">
        <v>254</v>
      </c>
      <c r="EM192" t="s">
        <v>255</v>
      </c>
      <c r="EO192" t="s">
        <v>3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FQ192">
        <v>0</v>
      </c>
      <c r="FR192">
        <f t="shared" si="197"/>
        <v>0</v>
      </c>
      <c r="FS192">
        <v>0</v>
      </c>
      <c r="FX192">
        <v>0</v>
      </c>
      <c r="FY192">
        <v>0</v>
      </c>
      <c r="GA192" t="s">
        <v>3</v>
      </c>
      <c r="GD192">
        <v>1</v>
      </c>
      <c r="GF192">
        <v>1876412176</v>
      </c>
      <c r="GG192">
        <v>2</v>
      </c>
      <c r="GH192">
        <v>1</v>
      </c>
      <c r="GI192">
        <v>-2</v>
      </c>
      <c r="GJ192">
        <v>0</v>
      </c>
      <c r="GK192">
        <v>0</v>
      </c>
      <c r="GL192">
        <f t="shared" si="198"/>
        <v>0</v>
      </c>
      <c r="GM192">
        <f t="shared" si="199"/>
        <v>0</v>
      </c>
      <c r="GN192">
        <f t="shared" si="200"/>
        <v>0</v>
      </c>
      <c r="GO192">
        <f t="shared" si="201"/>
        <v>0</v>
      </c>
      <c r="GP192">
        <f t="shared" si="202"/>
        <v>0</v>
      </c>
      <c r="GR192">
        <v>0</v>
      </c>
      <c r="GS192">
        <v>3</v>
      </c>
      <c r="GT192">
        <v>0</v>
      </c>
      <c r="GU192" t="s">
        <v>3</v>
      </c>
      <c r="GV192">
        <f t="shared" si="203"/>
        <v>0</v>
      </c>
      <c r="GW192">
        <v>1</v>
      </c>
      <c r="GX192">
        <f t="shared" si="204"/>
        <v>0</v>
      </c>
      <c r="HA192">
        <v>0</v>
      </c>
      <c r="HB192">
        <v>0</v>
      </c>
      <c r="HC192">
        <f t="shared" si="205"/>
        <v>0</v>
      </c>
      <c r="IK192">
        <v>0</v>
      </c>
    </row>
    <row r="193" spans="1:245" x14ac:dyDescent="0.4">
      <c r="A193">
        <v>17</v>
      </c>
      <c r="B193">
        <v>1</v>
      </c>
      <c r="C193">
        <f>ROW(SmtRes!A309)</f>
        <v>309</v>
      </c>
      <c r="D193">
        <f>ROW(EtalonRes!A302)</f>
        <v>302</v>
      </c>
      <c r="E193" t="s">
        <v>359</v>
      </c>
      <c r="F193" t="s">
        <v>360</v>
      </c>
      <c r="G193" t="s">
        <v>361</v>
      </c>
      <c r="H193" t="s">
        <v>362</v>
      </c>
      <c r="I193">
        <f>ROUND((32)/100,9)</f>
        <v>0.32</v>
      </c>
      <c r="J193">
        <v>0</v>
      </c>
      <c r="O193">
        <f t="shared" si="171"/>
        <v>9370.1200000000008</v>
      </c>
      <c r="P193">
        <f t="shared" si="172"/>
        <v>5430.4</v>
      </c>
      <c r="Q193">
        <f t="shared" si="173"/>
        <v>208.78</v>
      </c>
      <c r="R193">
        <f t="shared" si="174"/>
        <v>23.09</v>
      </c>
      <c r="S193">
        <f t="shared" si="175"/>
        <v>3730.94</v>
      </c>
      <c r="T193">
        <f t="shared" si="176"/>
        <v>0</v>
      </c>
      <c r="U193">
        <f t="shared" si="177"/>
        <v>13.64176</v>
      </c>
      <c r="V193">
        <f t="shared" si="178"/>
        <v>0.06</v>
      </c>
      <c r="W193">
        <f t="shared" si="179"/>
        <v>0</v>
      </c>
      <c r="X193">
        <f t="shared" si="180"/>
        <v>4317.13</v>
      </c>
      <c r="Y193">
        <f t="shared" si="181"/>
        <v>2665.36</v>
      </c>
      <c r="AA193">
        <v>68187018</v>
      </c>
      <c r="AB193">
        <f t="shared" si="182"/>
        <v>3335.4639999999999</v>
      </c>
      <c r="AC193">
        <f t="shared" si="183"/>
        <v>2856.9</v>
      </c>
      <c r="AD193">
        <f>ROUND(((((ET193*1.25))-((EU193*1.25)))+AE193),6)</f>
        <v>68.462500000000006</v>
      </c>
      <c r="AE193">
        <f>ROUND(((EU193*1.25)),6)</f>
        <v>2.5375000000000001</v>
      </c>
      <c r="AF193">
        <f>ROUND(((EV193*1.15)),6)</f>
        <v>410.10149999999999</v>
      </c>
      <c r="AG193">
        <f t="shared" si="184"/>
        <v>0</v>
      </c>
      <c r="AH193">
        <f>((EW193*1.15))</f>
        <v>42.630499999999998</v>
      </c>
      <c r="AI193">
        <f>((EX193*1.25))</f>
        <v>0.1875</v>
      </c>
      <c r="AJ193">
        <f t="shared" si="185"/>
        <v>0</v>
      </c>
      <c r="AK193">
        <v>3268.28</v>
      </c>
      <c r="AL193">
        <v>2856.9</v>
      </c>
      <c r="AM193">
        <v>54.77</v>
      </c>
      <c r="AN193">
        <v>2.0299999999999998</v>
      </c>
      <c r="AO193">
        <v>356.61</v>
      </c>
      <c r="AP193">
        <v>0</v>
      </c>
      <c r="AQ193">
        <v>37.07</v>
      </c>
      <c r="AR193">
        <v>0.15</v>
      </c>
      <c r="AS193">
        <v>0</v>
      </c>
      <c r="AT193">
        <v>115</v>
      </c>
      <c r="AU193">
        <v>71</v>
      </c>
      <c r="AV193">
        <v>1</v>
      </c>
      <c r="AW193">
        <v>1</v>
      </c>
      <c r="AZ193">
        <v>1</v>
      </c>
      <c r="BA193">
        <v>28.43</v>
      </c>
      <c r="BB193">
        <v>9.5299999999999994</v>
      </c>
      <c r="BC193">
        <v>5.94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1</v>
      </c>
      <c r="BJ193" t="s">
        <v>363</v>
      </c>
      <c r="BM193">
        <v>16001</v>
      </c>
      <c r="BN193">
        <v>0</v>
      </c>
      <c r="BO193" t="s">
        <v>360</v>
      </c>
      <c r="BP193">
        <v>1</v>
      </c>
      <c r="BQ193">
        <v>2</v>
      </c>
      <c r="BR193">
        <v>0</v>
      </c>
      <c r="BS193">
        <v>28.43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128</v>
      </c>
      <c r="CA193">
        <v>83</v>
      </c>
      <c r="CE193">
        <v>0</v>
      </c>
      <c r="CF193">
        <v>0</v>
      </c>
      <c r="CG193">
        <v>0</v>
      </c>
      <c r="CM193">
        <v>0</v>
      </c>
      <c r="CN193" t="s">
        <v>1223</v>
      </c>
      <c r="CO193">
        <v>0</v>
      </c>
      <c r="CP193">
        <f t="shared" si="186"/>
        <v>9370.119999999999</v>
      </c>
      <c r="CQ193">
        <f t="shared" si="187"/>
        <v>16969.986000000001</v>
      </c>
      <c r="CR193">
        <f t="shared" si="188"/>
        <v>652.44762500000002</v>
      </c>
      <c r="CS193">
        <f t="shared" si="189"/>
        <v>72.141125000000002</v>
      </c>
      <c r="CT193">
        <f t="shared" si="190"/>
        <v>11659.185645</v>
      </c>
      <c r="CU193">
        <f t="shared" si="191"/>
        <v>0</v>
      </c>
      <c r="CV193">
        <f t="shared" si="192"/>
        <v>42.630499999999998</v>
      </c>
      <c r="CW193">
        <f t="shared" si="193"/>
        <v>0.1875</v>
      </c>
      <c r="CX193">
        <f t="shared" si="194"/>
        <v>0</v>
      </c>
      <c r="CY193">
        <f t="shared" si="195"/>
        <v>4317.1345000000001</v>
      </c>
      <c r="CZ193">
        <f t="shared" si="196"/>
        <v>2665.3613</v>
      </c>
      <c r="DC193" t="s">
        <v>3</v>
      </c>
      <c r="DD193" t="s">
        <v>3</v>
      </c>
      <c r="DE193" t="s">
        <v>20</v>
      </c>
      <c r="DF193" t="s">
        <v>20</v>
      </c>
      <c r="DG193" t="s">
        <v>21</v>
      </c>
      <c r="DH193" t="s">
        <v>3</v>
      </c>
      <c r="DI193" t="s">
        <v>21</v>
      </c>
      <c r="DJ193" t="s">
        <v>20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362</v>
      </c>
      <c r="DW193" t="s">
        <v>362</v>
      </c>
      <c r="DX193">
        <v>1</v>
      </c>
      <c r="EE193">
        <v>63940302</v>
      </c>
      <c r="EF193">
        <v>2</v>
      </c>
      <c r="EG193" t="s">
        <v>22</v>
      </c>
      <c r="EH193">
        <v>0</v>
      </c>
      <c r="EI193" t="s">
        <v>3</v>
      </c>
      <c r="EJ193">
        <v>1</v>
      </c>
      <c r="EK193">
        <v>16001</v>
      </c>
      <c r="EL193" t="s">
        <v>364</v>
      </c>
      <c r="EM193" t="s">
        <v>365</v>
      </c>
      <c r="EO193" t="s">
        <v>25</v>
      </c>
      <c r="EQ193">
        <v>0</v>
      </c>
      <c r="ER193">
        <v>3268.28</v>
      </c>
      <c r="ES193">
        <v>2856.9</v>
      </c>
      <c r="ET193">
        <v>54.77</v>
      </c>
      <c r="EU193">
        <v>2.0299999999999998</v>
      </c>
      <c r="EV193">
        <v>356.61</v>
      </c>
      <c r="EW193">
        <v>37.07</v>
      </c>
      <c r="EX193">
        <v>0.15</v>
      </c>
      <c r="EY193">
        <v>0</v>
      </c>
      <c r="FQ193">
        <v>0</v>
      </c>
      <c r="FR193">
        <f t="shared" si="197"/>
        <v>0</v>
      </c>
      <c r="FS193">
        <v>0</v>
      </c>
      <c r="FT193" t="s">
        <v>26</v>
      </c>
      <c r="FU193" t="s">
        <v>27</v>
      </c>
      <c r="FX193">
        <v>115.2</v>
      </c>
      <c r="FY193">
        <v>70.55</v>
      </c>
      <c r="GA193" t="s">
        <v>3</v>
      </c>
      <c r="GD193">
        <v>1</v>
      </c>
      <c r="GF193">
        <v>1198560008</v>
      </c>
      <c r="GG193">
        <v>2</v>
      </c>
      <c r="GH193">
        <v>1</v>
      </c>
      <c r="GI193">
        <v>2</v>
      </c>
      <c r="GJ193">
        <v>0</v>
      </c>
      <c r="GK193">
        <v>0</v>
      </c>
      <c r="GL193">
        <f t="shared" si="198"/>
        <v>0</v>
      </c>
      <c r="GM193">
        <f t="shared" si="199"/>
        <v>16352.61</v>
      </c>
      <c r="GN193">
        <f t="shared" si="200"/>
        <v>16352.61</v>
      </c>
      <c r="GO193">
        <f t="shared" si="201"/>
        <v>0</v>
      </c>
      <c r="GP193">
        <f t="shared" si="202"/>
        <v>0</v>
      </c>
      <c r="GR193">
        <v>0</v>
      </c>
      <c r="GS193">
        <v>3</v>
      </c>
      <c r="GT193">
        <v>0</v>
      </c>
      <c r="GU193" t="s">
        <v>3</v>
      </c>
      <c r="GV193">
        <f t="shared" si="203"/>
        <v>0</v>
      </c>
      <c r="GW193">
        <v>1</v>
      </c>
      <c r="GX193">
        <f t="shared" si="204"/>
        <v>0</v>
      </c>
      <c r="HA193">
        <v>0</v>
      </c>
      <c r="HB193">
        <v>0</v>
      </c>
      <c r="HC193">
        <f t="shared" si="205"/>
        <v>0</v>
      </c>
      <c r="IK193">
        <v>0</v>
      </c>
    </row>
    <row r="194" spans="1:245" x14ac:dyDescent="0.4">
      <c r="A194">
        <v>18</v>
      </c>
      <c r="B194">
        <v>1</v>
      </c>
      <c r="C194">
        <v>306</v>
      </c>
      <c r="E194" t="s">
        <v>366</v>
      </c>
      <c r="F194" t="s">
        <v>367</v>
      </c>
      <c r="G194" t="s">
        <v>368</v>
      </c>
      <c r="H194" t="s">
        <v>72</v>
      </c>
      <c r="I194">
        <f>I193*J194</f>
        <v>6</v>
      </c>
      <c r="J194">
        <v>18.75</v>
      </c>
      <c r="O194">
        <f t="shared" si="171"/>
        <v>1369.44</v>
      </c>
      <c r="P194">
        <f t="shared" si="172"/>
        <v>1369.44</v>
      </c>
      <c r="Q194">
        <f t="shared" si="173"/>
        <v>0</v>
      </c>
      <c r="R194">
        <f t="shared" si="174"/>
        <v>0</v>
      </c>
      <c r="S194">
        <f t="shared" si="175"/>
        <v>0</v>
      </c>
      <c r="T194">
        <f t="shared" si="176"/>
        <v>0</v>
      </c>
      <c r="U194">
        <f t="shared" si="177"/>
        <v>0</v>
      </c>
      <c r="V194">
        <f t="shared" si="178"/>
        <v>0</v>
      </c>
      <c r="W194">
        <f t="shared" si="179"/>
        <v>0.06</v>
      </c>
      <c r="X194">
        <f t="shared" si="180"/>
        <v>0</v>
      </c>
      <c r="Y194">
        <f t="shared" si="181"/>
        <v>0</v>
      </c>
      <c r="AA194">
        <v>68187018</v>
      </c>
      <c r="AB194">
        <f t="shared" si="182"/>
        <v>28.53</v>
      </c>
      <c r="AC194">
        <f t="shared" si="183"/>
        <v>28.53</v>
      </c>
      <c r="AD194">
        <f>ROUND((((ET194)-(EU194))+AE194),6)</f>
        <v>0</v>
      </c>
      <c r="AE194">
        <f>ROUND((EU194),6)</f>
        <v>0</v>
      </c>
      <c r="AF194">
        <f>ROUND((EV194),6)</f>
        <v>0</v>
      </c>
      <c r="AG194">
        <f t="shared" si="184"/>
        <v>0</v>
      </c>
      <c r="AH194">
        <f>(EW194)</f>
        <v>0</v>
      </c>
      <c r="AI194">
        <f>(EX194)</f>
        <v>0</v>
      </c>
      <c r="AJ194">
        <f t="shared" si="185"/>
        <v>0.01</v>
      </c>
      <c r="AK194">
        <v>28.53</v>
      </c>
      <c r="AL194">
        <v>28.53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0.01</v>
      </c>
      <c r="AT194">
        <v>0</v>
      </c>
      <c r="AU194">
        <v>0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8</v>
      </c>
      <c r="BD194" t="s">
        <v>3</v>
      </c>
      <c r="BE194" t="s">
        <v>3</v>
      </c>
      <c r="BF194" t="s">
        <v>3</v>
      </c>
      <c r="BG194" t="s">
        <v>3</v>
      </c>
      <c r="BH194">
        <v>3</v>
      </c>
      <c r="BI194">
        <v>1</v>
      </c>
      <c r="BJ194" t="s">
        <v>369</v>
      </c>
      <c r="BM194">
        <v>500001</v>
      </c>
      <c r="BN194">
        <v>0</v>
      </c>
      <c r="BO194" t="s">
        <v>367</v>
      </c>
      <c r="BP194">
        <v>1</v>
      </c>
      <c r="BQ194">
        <v>8</v>
      </c>
      <c r="BR194">
        <v>0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0</v>
      </c>
      <c r="CA194">
        <v>0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86"/>
        <v>1369.44</v>
      </c>
      <c r="CQ194">
        <f t="shared" si="187"/>
        <v>228.24</v>
      </c>
      <c r="CR194">
        <f t="shared" si="188"/>
        <v>0</v>
      </c>
      <c r="CS194">
        <f t="shared" si="189"/>
        <v>0</v>
      </c>
      <c r="CT194">
        <f t="shared" si="190"/>
        <v>0</v>
      </c>
      <c r="CU194">
        <f t="shared" si="191"/>
        <v>0</v>
      </c>
      <c r="CV194">
        <f t="shared" si="192"/>
        <v>0</v>
      </c>
      <c r="CW194">
        <f t="shared" si="193"/>
        <v>0</v>
      </c>
      <c r="CX194">
        <f t="shared" si="194"/>
        <v>0.01</v>
      </c>
      <c r="CY194">
        <f t="shared" si="195"/>
        <v>0</v>
      </c>
      <c r="CZ194">
        <f t="shared" si="196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1010</v>
      </c>
      <c r="DV194" t="s">
        <v>72</v>
      </c>
      <c r="DW194" t="s">
        <v>72</v>
      </c>
      <c r="DX194">
        <v>1</v>
      </c>
      <c r="EE194">
        <v>63940454</v>
      </c>
      <c r="EF194">
        <v>8</v>
      </c>
      <c r="EG194" t="s">
        <v>33</v>
      </c>
      <c r="EH194">
        <v>0</v>
      </c>
      <c r="EI194" t="s">
        <v>3</v>
      </c>
      <c r="EJ194">
        <v>1</v>
      </c>
      <c r="EK194">
        <v>500001</v>
      </c>
      <c r="EL194" t="s">
        <v>34</v>
      </c>
      <c r="EM194" t="s">
        <v>35</v>
      </c>
      <c r="EO194" t="s">
        <v>3</v>
      </c>
      <c r="EQ194">
        <v>0</v>
      </c>
      <c r="ER194">
        <v>28.53</v>
      </c>
      <c r="ES194">
        <v>28.53</v>
      </c>
      <c r="ET194">
        <v>0</v>
      </c>
      <c r="EU194">
        <v>0</v>
      </c>
      <c r="EV194">
        <v>0</v>
      </c>
      <c r="EW194">
        <v>0</v>
      </c>
      <c r="EX194">
        <v>0</v>
      </c>
      <c r="FQ194">
        <v>0</v>
      </c>
      <c r="FR194">
        <f t="shared" si="197"/>
        <v>0</v>
      </c>
      <c r="FS194">
        <v>0</v>
      </c>
      <c r="FX194">
        <v>0</v>
      </c>
      <c r="FY194">
        <v>0</v>
      </c>
      <c r="GA194" t="s">
        <v>3</v>
      </c>
      <c r="GD194">
        <v>1</v>
      </c>
      <c r="GF194">
        <v>-639359295</v>
      </c>
      <c r="GG194">
        <v>2</v>
      </c>
      <c r="GH194">
        <v>1</v>
      </c>
      <c r="GI194">
        <v>2</v>
      </c>
      <c r="GJ194">
        <v>0</v>
      </c>
      <c r="GK194">
        <v>0</v>
      </c>
      <c r="GL194">
        <f t="shared" si="198"/>
        <v>0</v>
      </c>
      <c r="GM194">
        <f t="shared" si="199"/>
        <v>1369.44</v>
      </c>
      <c r="GN194">
        <f t="shared" si="200"/>
        <v>1369.44</v>
      </c>
      <c r="GO194">
        <f t="shared" si="201"/>
        <v>0</v>
      </c>
      <c r="GP194">
        <f t="shared" si="202"/>
        <v>0</v>
      </c>
      <c r="GR194">
        <v>0</v>
      </c>
      <c r="GS194">
        <v>3</v>
      </c>
      <c r="GT194">
        <v>0</v>
      </c>
      <c r="GU194" t="s">
        <v>3</v>
      </c>
      <c r="GV194">
        <f t="shared" si="203"/>
        <v>0</v>
      </c>
      <c r="GW194">
        <v>1</v>
      </c>
      <c r="GX194">
        <f t="shared" si="204"/>
        <v>0</v>
      </c>
      <c r="HA194">
        <v>0</v>
      </c>
      <c r="HB194">
        <v>0</v>
      </c>
      <c r="HC194">
        <f t="shared" si="205"/>
        <v>0</v>
      </c>
      <c r="IK194">
        <v>0</v>
      </c>
    </row>
    <row r="195" spans="1:245" x14ac:dyDescent="0.4">
      <c r="A195">
        <v>17</v>
      </c>
      <c r="B195">
        <v>1</v>
      </c>
      <c r="C195">
        <f>ROW(SmtRes!A318)</f>
        <v>318</v>
      </c>
      <c r="D195">
        <f>ROW(EtalonRes!A313)</f>
        <v>313</v>
      </c>
      <c r="E195" t="s">
        <v>370</v>
      </c>
      <c r="F195" t="s">
        <v>371</v>
      </c>
      <c r="G195" t="s">
        <v>372</v>
      </c>
      <c r="H195" t="s">
        <v>362</v>
      </c>
      <c r="I195">
        <f>ROUND((6)/100,9)</f>
        <v>0.06</v>
      </c>
      <c r="J195">
        <v>0</v>
      </c>
      <c r="O195">
        <f t="shared" si="171"/>
        <v>2923.38</v>
      </c>
      <c r="P195">
        <f t="shared" si="172"/>
        <v>1720.04</v>
      </c>
      <c r="Q195">
        <f t="shared" si="173"/>
        <v>4.62</v>
      </c>
      <c r="R195">
        <f t="shared" si="174"/>
        <v>1.45</v>
      </c>
      <c r="S195">
        <f t="shared" si="175"/>
        <v>1198.72</v>
      </c>
      <c r="T195">
        <f t="shared" si="176"/>
        <v>0</v>
      </c>
      <c r="U195">
        <f t="shared" si="177"/>
        <v>4.2503999999999991</v>
      </c>
      <c r="V195">
        <f t="shared" si="178"/>
        <v>3.7499999999999999E-3</v>
      </c>
      <c r="W195">
        <f t="shared" si="179"/>
        <v>0</v>
      </c>
      <c r="X195">
        <f t="shared" si="180"/>
        <v>1380.2</v>
      </c>
      <c r="Y195">
        <f t="shared" si="181"/>
        <v>852.12</v>
      </c>
      <c r="AA195">
        <v>68187018</v>
      </c>
      <c r="AB195">
        <f t="shared" si="182"/>
        <v>7877.7955000000002</v>
      </c>
      <c r="AC195">
        <f t="shared" si="183"/>
        <v>7166.84</v>
      </c>
      <c r="AD195">
        <f t="shared" ref="AD195:AD200" si="206">ROUND(((((ET195*1.25))-((EU195*1.25)))+AE195),6)</f>
        <v>8.2249999999999996</v>
      </c>
      <c r="AE195">
        <f t="shared" ref="AE195:AE200" si="207">ROUND(((EU195*1.25)),6)</f>
        <v>0.85</v>
      </c>
      <c r="AF195">
        <f t="shared" ref="AF195:AF200" si="208">ROUND(((EV195*1.15)),6)</f>
        <v>702.73050000000001</v>
      </c>
      <c r="AG195">
        <f t="shared" si="184"/>
        <v>0</v>
      </c>
      <c r="AH195">
        <f t="shared" ref="AH195:AH200" si="209">((EW195*1.15))</f>
        <v>70.839999999999989</v>
      </c>
      <c r="AI195">
        <f t="shared" ref="AI195:AI200" si="210">((EX195*1.25))</f>
        <v>6.25E-2</v>
      </c>
      <c r="AJ195">
        <f t="shared" si="185"/>
        <v>0</v>
      </c>
      <c r="AK195">
        <v>7784.49</v>
      </c>
      <c r="AL195">
        <v>7166.84</v>
      </c>
      <c r="AM195">
        <v>6.58</v>
      </c>
      <c r="AN195">
        <v>0.68</v>
      </c>
      <c r="AO195">
        <v>611.07000000000005</v>
      </c>
      <c r="AP195">
        <v>0</v>
      </c>
      <c r="AQ195">
        <v>61.6</v>
      </c>
      <c r="AR195">
        <v>0.05</v>
      </c>
      <c r="AS195">
        <v>0</v>
      </c>
      <c r="AT195">
        <v>115</v>
      </c>
      <c r="AU195">
        <v>71</v>
      </c>
      <c r="AV195">
        <v>1</v>
      </c>
      <c r="AW195">
        <v>1</v>
      </c>
      <c r="AZ195">
        <v>1</v>
      </c>
      <c r="BA195">
        <v>28.43</v>
      </c>
      <c r="BB195">
        <v>9.36</v>
      </c>
      <c r="BC195">
        <v>4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1</v>
      </c>
      <c r="BJ195" t="s">
        <v>373</v>
      </c>
      <c r="BM195">
        <v>16001</v>
      </c>
      <c r="BN195">
        <v>0</v>
      </c>
      <c r="BO195" t="s">
        <v>371</v>
      </c>
      <c r="BP195">
        <v>1</v>
      </c>
      <c r="BQ195">
        <v>2</v>
      </c>
      <c r="BR195">
        <v>0</v>
      </c>
      <c r="BS195">
        <v>28.43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128</v>
      </c>
      <c r="CA195">
        <v>83</v>
      </c>
      <c r="CE195">
        <v>0</v>
      </c>
      <c r="CF195">
        <v>0</v>
      </c>
      <c r="CG195">
        <v>0</v>
      </c>
      <c r="CM195">
        <v>0</v>
      </c>
      <c r="CN195" t="s">
        <v>1223</v>
      </c>
      <c r="CO195">
        <v>0</v>
      </c>
      <c r="CP195">
        <f t="shared" si="186"/>
        <v>2923.38</v>
      </c>
      <c r="CQ195">
        <f t="shared" si="187"/>
        <v>28667.360000000001</v>
      </c>
      <c r="CR195">
        <f t="shared" si="188"/>
        <v>76.98599999999999</v>
      </c>
      <c r="CS195">
        <f t="shared" si="189"/>
        <v>24.165499999999998</v>
      </c>
      <c r="CT195">
        <f t="shared" si="190"/>
        <v>19978.628115</v>
      </c>
      <c r="CU195">
        <f t="shared" si="191"/>
        <v>0</v>
      </c>
      <c r="CV195">
        <f t="shared" si="192"/>
        <v>70.839999999999989</v>
      </c>
      <c r="CW195">
        <f t="shared" si="193"/>
        <v>6.25E-2</v>
      </c>
      <c r="CX195">
        <f t="shared" si="194"/>
        <v>0</v>
      </c>
      <c r="CY195">
        <f t="shared" si="195"/>
        <v>1380.1955000000003</v>
      </c>
      <c r="CZ195">
        <f t="shared" si="196"/>
        <v>852.12070000000006</v>
      </c>
      <c r="DC195" t="s">
        <v>3</v>
      </c>
      <c r="DD195" t="s">
        <v>3</v>
      </c>
      <c r="DE195" t="s">
        <v>20</v>
      </c>
      <c r="DF195" t="s">
        <v>20</v>
      </c>
      <c r="DG195" t="s">
        <v>21</v>
      </c>
      <c r="DH195" t="s">
        <v>3</v>
      </c>
      <c r="DI195" t="s">
        <v>21</v>
      </c>
      <c r="DJ195" t="s">
        <v>20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362</v>
      </c>
      <c r="DW195" t="s">
        <v>362</v>
      </c>
      <c r="DX195">
        <v>1</v>
      </c>
      <c r="EE195">
        <v>63940302</v>
      </c>
      <c r="EF195">
        <v>2</v>
      </c>
      <c r="EG195" t="s">
        <v>22</v>
      </c>
      <c r="EH195">
        <v>0</v>
      </c>
      <c r="EI195" t="s">
        <v>3</v>
      </c>
      <c r="EJ195">
        <v>1</v>
      </c>
      <c r="EK195">
        <v>16001</v>
      </c>
      <c r="EL195" t="s">
        <v>364</v>
      </c>
      <c r="EM195" t="s">
        <v>365</v>
      </c>
      <c r="EO195" t="s">
        <v>25</v>
      </c>
      <c r="EQ195">
        <v>0</v>
      </c>
      <c r="ER195">
        <v>7784.49</v>
      </c>
      <c r="ES195">
        <v>7166.84</v>
      </c>
      <c r="ET195">
        <v>6.58</v>
      </c>
      <c r="EU195">
        <v>0.68</v>
      </c>
      <c r="EV195">
        <v>611.07000000000005</v>
      </c>
      <c r="EW195">
        <v>61.6</v>
      </c>
      <c r="EX195">
        <v>0.05</v>
      </c>
      <c r="EY195">
        <v>0</v>
      </c>
      <c r="FQ195">
        <v>0</v>
      </c>
      <c r="FR195">
        <f t="shared" si="197"/>
        <v>0</v>
      </c>
      <c r="FS195">
        <v>0</v>
      </c>
      <c r="FT195" t="s">
        <v>26</v>
      </c>
      <c r="FU195" t="s">
        <v>27</v>
      </c>
      <c r="FX195">
        <v>115.2</v>
      </c>
      <c r="FY195">
        <v>70.55</v>
      </c>
      <c r="GA195" t="s">
        <v>3</v>
      </c>
      <c r="GD195">
        <v>1</v>
      </c>
      <c r="GF195">
        <v>1644963953</v>
      </c>
      <c r="GG195">
        <v>2</v>
      </c>
      <c r="GH195">
        <v>1</v>
      </c>
      <c r="GI195">
        <v>2</v>
      </c>
      <c r="GJ195">
        <v>0</v>
      </c>
      <c r="GK195">
        <v>0</v>
      </c>
      <c r="GL195">
        <f t="shared" si="198"/>
        <v>0</v>
      </c>
      <c r="GM195">
        <f t="shared" si="199"/>
        <v>5155.7</v>
      </c>
      <c r="GN195">
        <f t="shared" si="200"/>
        <v>5155.7</v>
      </c>
      <c r="GO195">
        <f t="shared" si="201"/>
        <v>0</v>
      </c>
      <c r="GP195">
        <f t="shared" si="202"/>
        <v>0</v>
      </c>
      <c r="GR195">
        <v>0</v>
      </c>
      <c r="GS195">
        <v>3</v>
      </c>
      <c r="GT195">
        <v>0</v>
      </c>
      <c r="GU195" t="s">
        <v>3</v>
      </c>
      <c r="GV195">
        <f t="shared" si="203"/>
        <v>0</v>
      </c>
      <c r="GW195">
        <v>1</v>
      </c>
      <c r="GX195">
        <f t="shared" si="204"/>
        <v>0</v>
      </c>
      <c r="HA195">
        <v>0</v>
      </c>
      <c r="HB195">
        <v>0</v>
      </c>
      <c r="HC195">
        <f t="shared" si="205"/>
        <v>0</v>
      </c>
      <c r="IK195">
        <v>0</v>
      </c>
    </row>
    <row r="196" spans="1:245" x14ac:dyDescent="0.4">
      <c r="A196">
        <v>17</v>
      </c>
      <c r="B196">
        <v>1</v>
      </c>
      <c r="C196">
        <f>ROW(SmtRes!A327)</f>
        <v>327</v>
      </c>
      <c r="D196">
        <f>ROW(EtalonRes!A324)</f>
        <v>324</v>
      </c>
      <c r="E196" t="s">
        <v>374</v>
      </c>
      <c r="F196" t="s">
        <v>375</v>
      </c>
      <c r="G196" t="s">
        <v>376</v>
      </c>
      <c r="H196" t="s">
        <v>362</v>
      </c>
      <c r="I196">
        <f>ROUND((8)/100,9)</f>
        <v>0.08</v>
      </c>
      <c r="J196">
        <v>0</v>
      </c>
      <c r="O196">
        <f t="shared" si="171"/>
        <v>2921.87</v>
      </c>
      <c r="P196">
        <f t="shared" si="172"/>
        <v>1252.4100000000001</v>
      </c>
      <c r="Q196">
        <f t="shared" si="173"/>
        <v>2.67</v>
      </c>
      <c r="R196">
        <f t="shared" si="174"/>
        <v>0.77</v>
      </c>
      <c r="S196">
        <f t="shared" si="175"/>
        <v>1666.79</v>
      </c>
      <c r="T196">
        <f t="shared" si="176"/>
        <v>0</v>
      </c>
      <c r="U196">
        <f t="shared" si="177"/>
        <v>5.9100799999999998</v>
      </c>
      <c r="V196">
        <f t="shared" si="178"/>
        <v>2E-3</v>
      </c>
      <c r="W196">
        <f t="shared" si="179"/>
        <v>0</v>
      </c>
      <c r="X196">
        <f t="shared" si="180"/>
        <v>1917.69</v>
      </c>
      <c r="Y196">
        <f t="shared" si="181"/>
        <v>1183.97</v>
      </c>
      <c r="AA196">
        <v>68187018</v>
      </c>
      <c r="AB196">
        <f t="shared" si="182"/>
        <v>4719.9139999999998</v>
      </c>
      <c r="AC196">
        <f t="shared" si="183"/>
        <v>3983.49</v>
      </c>
      <c r="AD196">
        <f t="shared" si="206"/>
        <v>3.5750000000000002</v>
      </c>
      <c r="AE196">
        <f t="shared" si="207"/>
        <v>0.33750000000000002</v>
      </c>
      <c r="AF196">
        <f t="shared" si="208"/>
        <v>732.84900000000005</v>
      </c>
      <c r="AG196">
        <f t="shared" si="184"/>
        <v>0</v>
      </c>
      <c r="AH196">
        <f t="shared" si="209"/>
        <v>73.875999999999991</v>
      </c>
      <c r="AI196">
        <f t="shared" si="210"/>
        <v>2.5000000000000001E-2</v>
      </c>
      <c r="AJ196">
        <f t="shared" si="185"/>
        <v>0</v>
      </c>
      <c r="AK196">
        <v>4623.6099999999997</v>
      </c>
      <c r="AL196">
        <v>3983.49</v>
      </c>
      <c r="AM196">
        <v>2.86</v>
      </c>
      <c r="AN196">
        <v>0.27</v>
      </c>
      <c r="AO196">
        <v>637.26</v>
      </c>
      <c r="AP196">
        <v>0</v>
      </c>
      <c r="AQ196">
        <v>64.239999999999995</v>
      </c>
      <c r="AR196">
        <v>0.02</v>
      </c>
      <c r="AS196">
        <v>0</v>
      </c>
      <c r="AT196">
        <v>115</v>
      </c>
      <c r="AU196">
        <v>71</v>
      </c>
      <c r="AV196">
        <v>1</v>
      </c>
      <c r="AW196">
        <v>1</v>
      </c>
      <c r="AZ196">
        <v>1</v>
      </c>
      <c r="BA196">
        <v>28.43</v>
      </c>
      <c r="BB196">
        <v>9.34</v>
      </c>
      <c r="BC196">
        <v>3.93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1</v>
      </c>
      <c r="BJ196" t="s">
        <v>377</v>
      </c>
      <c r="BM196">
        <v>16001</v>
      </c>
      <c r="BN196">
        <v>0</v>
      </c>
      <c r="BO196" t="s">
        <v>375</v>
      </c>
      <c r="BP196">
        <v>1</v>
      </c>
      <c r="BQ196">
        <v>2</v>
      </c>
      <c r="BR196">
        <v>0</v>
      </c>
      <c r="BS196">
        <v>28.43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128</v>
      </c>
      <c r="CA196">
        <v>83</v>
      </c>
      <c r="CE196">
        <v>0</v>
      </c>
      <c r="CF196">
        <v>0</v>
      </c>
      <c r="CG196">
        <v>0</v>
      </c>
      <c r="CM196">
        <v>0</v>
      </c>
      <c r="CN196" t="s">
        <v>1223</v>
      </c>
      <c r="CO196">
        <v>0</v>
      </c>
      <c r="CP196">
        <f t="shared" si="186"/>
        <v>2921.87</v>
      </c>
      <c r="CQ196">
        <f t="shared" si="187"/>
        <v>15655.1157</v>
      </c>
      <c r="CR196">
        <f t="shared" si="188"/>
        <v>33.390500000000003</v>
      </c>
      <c r="CS196">
        <f t="shared" si="189"/>
        <v>9.5951250000000012</v>
      </c>
      <c r="CT196">
        <f t="shared" si="190"/>
        <v>20834.897070000003</v>
      </c>
      <c r="CU196">
        <f t="shared" si="191"/>
        <v>0</v>
      </c>
      <c r="CV196">
        <f t="shared" si="192"/>
        <v>73.875999999999991</v>
      </c>
      <c r="CW196">
        <f t="shared" si="193"/>
        <v>2.5000000000000001E-2</v>
      </c>
      <c r="CX196">
        <f t="shared" si="194"/>
        <v>0</v>
      </c>
      <c r="CY196">
        <f t="shared" si="195"/>
        <v>1917.694</v>
      </c>
      <c r="CZ196">
        <f t="shared" si="196"/>
        <v>1183.9675999999999</v>
      </c>
      <c r="DC196" t="s">
        <v>3</v>
      </c>
      <c r="DD196" t="s">
        <v>3</v>
      </c>
      <c r="DE196" t="s">
        <v>20</v>
      </c>
      <c r="DF196" t="s">
        <v>20</v>
      </c>
      <c r="DG196" t="s">
        <v>21</v>
      </c>
      <c r="DH196" t="s">
        <v>3</v>
      </c>
      <c r="DI196" t="s">
        <v>21</v>
      </c>
      <c r="DJ196" t="s">
        <v>20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1013</v>
      </c>
      <c r="DV196" t="s">
        <v>362</v>
      </c>
      <c r="DW196" t="s">
        <v>362</v>
      </c>
      <c r="DX196">
        <v>1</v>
      </c>
      <c r="EE196">
        <v>63940302</v>
      </c>
      <c r="EF196">
        <v>2</v>
      </c>
      <c r="EG196" t="s">
        <v>22</v>
      </c>
      <c r="EH196">
        <v>0</v>
      </c>
      <c r="EI196" t="s">
        <v>3</v>
      </c>
      <c r="EJ196">
        <v>1</v>
      </c>
      <c r="EK196">
        <v>16001</v>
      </c>
      <c r="EL196" t="s">
        <v>364</v>
      </c>
      <c r="EM196" t="s">
        <v>365</v>
      </c>
      <c r="EO196" t="s">
        <v>25</v>
      </c>
      <c r="EQ196">
        <v>0</v>
      </c>
      <c r="ER196">
        <v>4623.6099999999997</v>
      </c>
      <c r="ES196">
        <v>3983.49</v>
      </c>
      <c r="ET196">
        <v>2.86</v>
      </c>
      <c r="EU196">
        <v>0.27</v>
      </c>
      <c r="EV196">
        <v>637.26</v>
      </c>
      <c r="EW196">
        <v>64.239999999999995</v>
      </c>
      <c r="EX196">
        <v>0.02</v>
      </c>
      <c r="EY196">
        <v>0</v>
      </c>
      <c r="FQ196">
        <v>0</v>
      </c>
      <c r="FR196">
        <f t="shared" si="197"/>
        <v>0</v>
      </c>
      <c r="FS196">
        <v>0</v>
      </c>
      <c r="FT196" t="s">
        <v>26</v>
      </c>
      <c r="FU196" t="s">
        <v>27</v>
      </c>
      <c r="FX196">
        <v>115.2</v>
      </c>
      <c r="FY196">
        <v>70.55</v>
      </c>
      <c r="GA196" t="s">
        <v>3</v>
      </c>
      <c r="GD196">
        <v>1</v>
      </c>
      <c r="GF196">
        <v>1609538754</v>
      </c>
      <c r="GG196">
        <v>2</v>
      </c>
      <c r="GH196">
        <v>1</v>
      </c>
      <c r="GI196">
        <v>2</v>
      </c>
      <c r="GJ196">
        <v>0</v>
      </c>
      <c r="GK196">
        <v>0</v>
      </c>
      <c r="GL196">
        <f t="shared" si="198"/>
        <v>0</v>
      </c>
      <c r="GM196">
        <f t="shared" si="199"/>
        <v>6023.53</v>
      </c>
      <c r="GN196">
        <f t="shared" si="200"/>
        <v>6023.53</v>
      </c>
      <c r="GO196">
        <f t="shared" si="201"/>
        <v>0</v>
      </c>
      <c r="GP196">
        <f t="shared" si="202"/>
        <v>0</v>
      </c>
      <c r="GR196">
        <v>0</v>
      </c>
      <c r="GS196">
        <v>3</v>
      </c>
      <c r="GT196">
        <v>0</v>
      </c>
      <c r="GU196" t="s">
        <v>3</v>
      </c>
      <c r="GV196">
        <f t="shared" si="203"/>
        <v>0</v>
      </c>
      <c r="GW196">
        <v>1</v>
      </c>
      <c r="GX196">
        <f t="shared" si="204"/>
        <v>0</v>
      </c>
      <c r="HA196">
        <v>0</v>
      </c>
      <c r="HB196">
        <v>0</v>
      </c>
      <c r="HC196">
        <f t="shared" si="205"/>
        <v>0</v>
      </c>
      <c r="IK196">
        <v>0</v>
      </c>
    </row>
    <row r="197" spans="1:245" x14ac:dyDescent="0.4">
      <c r="A197">
        <v>17</v>
      </c>
      <c r="B197">
        <v>1</v>
      </c>
      <c r="C197">
        <f>ROW(SmtRes!A333)</f>
        <v>333</v>
      </c>
      <c r="D197">
        <f>ROW(EtalonRes!A330)</f>
        <v>330</v>
      </c>
      <c r="E197" t="s">
        <v>378</v>
      </c>
      <c r="F197" t="s">
        <v>379</v>
      </c>
      <c r="G197" t="s">
        <v>380</v>
      </c>
      <c r="H197" t="s">
        <v>362</v>
      </c>
      <c r="I197">
        <f>ROUND((32)/100,9)</f>
        <v>0.32</v>
      </c>
      <c r="J197">
        <v>0</v>
      </c>
      <c r="O197">
        <f t="shared" si="171"/>
        <v>710.62</v>
      </c>
      <c r="P197">
        <f t="shared" si="172"/>
        <v>7.88</v>
      </c>
      <c r="Q197">
        <f t="shared" si="173"/>
        <v>92.58</v>
      </c>
      <c r="R197">
        <f t="shared" si="174"/>
        <v>0</v>
      </c>
      <c r="S197">
        <f t="shared" si="175"/>
        <v>610.16</v>
      </c>
      <c r="T197">
        <f t="shared" si="176"/>
        <v>0</v>
      </c>
      <c r="U197">
        <f t="shared" si="177"/>
        <v>1.8436799999999998</v>
      </c>
      <c r="V197">
        <f t="shared" si="178"/>
        <v>0</v>
      </c>
      <c r="W197">
        <f t="shared" si="179"/>
        <v>0</v>
      </c>
      <c r="X197">
        <f t="shared" si="180"/>
        <v>701.68</v>
      </c>
      <c r="Y197">
        <f t="shared" si="181"/>
        <v>433.21</v>
      </c>
      <c r="AA197">
        <v>68187018</v>
      </c>
      <c r="AB197">
        <f t="shared" si="182"/>
        <v>126.9855</v>
      </c>
      <c r="AC197">
        <f t="shared" si="183"/>
        <v>4.28</v>
      </c>
      <c r="AD197">
        <f t="shared" si="206"/>
        <v>55.637500000000003</v>
      </c>
      <c r="AE197">
        <f t="shared" si="207"/>
        <v>0</v>
      </c>
      <c r="AF197">
        <f t="shared" si="208"/>
        <v>67.067999999999998</v>
      </c>
      <c r="AG197">
        <f t="shared" si="184"/>
        <v>0</v>
      </c>
      <c r="AH197">
        <f t="shared" si="209"/>
        <v>5.761499999999999</v>
      </c>
      <c r="AI197">
        <f t="shared" si="210"/>
        <v>0</v>
      </c>
      <c r="AJ197">
        <f t="shared" si="185"/>
        <v>0</v>
      </c>
      <c r="AK197">
        <v>107.11</v>
      </c>
      <c r="AL197">
        <v>4.28</v>
      </c>
      <c r="AM197">
        <v>44.51</v>
      </c>
      <c r="AN197">
        <v>0</v>
      </c>
      <c r="AO197">
        <v>58.32</v>
      </c>
      <c r="AP197">
        <v>0</v>
      </c>
      <c r="AQ197">
        <v>5.01</v>
      </c>
      <c r="AR197">
        <v>0</v>
      </c>
      <c r="AS197">
        <v>0</v>
      </c>
      <c r="AT197">
        <v>115</v>
      </c>
      <c r="AU197">
        <v>71</v>
      </c>
      <c r="AV197">
        <v>1</v>
      </c>
      <c r="AW197">
        <v>1</v>
      </c>
      <c r="AZ197">
        <v>1</v>
      </c>
      <c r="BA197">
        <v>28.43</v>
      </c>
      <c r="BB197">
        <v>5.2</v>
      </c>
      <c r="BC197">
        <v>5.75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1</v>
      </c>
      <c r="BJ197" t="s">
        <v>381</v>
      </c>
      <c r="BM197">
        <v>16001</v>
      </c>
      <c r="BN197">
        <v>0</v>
      </c>
      <c r="BO197" t="s">
        <v>379</v>
      </c>
      <c r="BP197">
        <v>1</v>
      </c>
      <c r="BQ197">
        <v>2</v>
      </c>
      <c r="BR197">
        <v>0</v>
      </c>
      <c r="BS197">
        <v>28.43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128</v>
      </c>
      <c r="CA197">
        <v>83</v>
      </c>
      <c r="CE197">
        <v>0</v>
      </c>
      <c r="CF197">
        <v>0</v>
      </c>
      <c r="CG197">
        <v>0</v>
      </c>
      <c r="CM197">
        <v>0</v>
      </c>
      <c r="CN197" t="s">
        <v>1223</v>
      </c>
      <c r="CO197">
        <v>0</v>
      </c>
      <c r="CP197">
        <f t="shared" si="186"/>
        <v>710.62</v>
      </c>
      <c r="CQ197">
        <f t="shared" si="187"/>
        <v>24.610000000000003</v>
      </c>
      <c r="CR197">
        <f t="shared" si="188"/>
        <v>289.315</v>
      </c>
      <c r="CS197">
        <f t="shared" si="189"/>
        <v>0</v>
      </c>
      <c r="CT197">
        <f t="shared" si="190"/>
        <v>1906.74324</v>
      </c>
      <c r="CU197">
        <f t="shared" si="191"/>
        <v>0</v>
      </c>
      <c r="CV197">
        <f t="shared" si="192"/>
        <v>5.761499999999999</v>
      </c>
      <c r="CW197">
        <f t="shared" si="193"/>
        <v>0</v>
      </c>
      <c r="CX197">
        <f t="shared" si="194"/>
        <v>0</v>
      </c>
      <c r="CY197">
        <f t="shared" si="195"/>
        <v>701.68399999999997</v>
      </c>
      <c r="CZ197">
        <f t="shared" si="196"/>
        <v>433.21359999999999</v>
      </c>
      <c r="DC197" t="s">
        <v>3</v>
      </c>
      <c r="DD197" t="s">
        <v>3</v>
      </c>
      <c r="DE197" t="s">
        <v>20</v>
      </c>
      <c r="DF197" t="s">
        <v>20</v>
      </c>
      <c r="DG197" t="s">
        <v>21</v>
      </c>
      <c r="DH197" t="s">
        <v>3</v>
      </c>
      <c r="DI197" t="s">
        <v>21</v>
      </c>
      <c r="DJ197" t="s">
        <v>20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362</v>
      </c>
      <c r="DW197" t="s">
        <v>362</v>
      </c>
      <c r="DX197">
        <v>1</v>
      </c>
      <c r="EE197">
        <v>63940302</v>
      </c>
      <c r="EF197">
        <v>2</v>
      </c>
      <c r="EG197" t="s">
        <v>22</v>
      </c>
      <c r="EH197">
        <v>0</v>
      </c>
      <c r="EI197" t="s">
        <v>3</v>
      </c>
      <c r="EJ197">
        <v>1</v>
      </c>
      <c r="EK197">
        <v>16001</v>
      </c>
      <c r="EL197" t="s">
        <v>364</v>
      </c>
      <c r="EM197" t="s">
        <v>365</v>
      </c>
      <c r="EO197" t="s">
        <v>25</v>
      </c>
      <c r="EQ197">
        <v>0</v>
      </c>
      <c r="ER197">
        <v>107.11</v>
      </c>
      <c r="ES197">
        <v>4.28</v>
      </c>
      <c r="ET197">
        <v>44.51</v>
      </c>
      <c r="EU197">
        <v>0</v>
      </c>
      <c r="EV197">
        <v>58.32</v>
      </c>
      <c r="EW197">
        <v>5.01</v>
      </c>
      <c r="EX197">
        <v>0</v>
      </c>
      <c r="EY197">
        <v>0</v>
      </c>
      <c r="FQ197">
        <v>0</v>
      </c>
      <c r="FR197">
        <f t="shared" si="197"/>
        <v>0</v>
      </c>
      <c r="FS197">
        <v>0</v>
      </c>
      <c r="FT197" t="s">
        <v>26</v>
      </c>
      <c r="FU197" t="s">
        <v>27</v>
      </c>
      <c r="FX197">
        <v>115.2</v>
      </c>
      <c r="FY197">
        <v>70.55</v>
      </c>
      <c r="GA197" t="s">
        <v>3</v>
      </c>
      <c r="GD197">
        <v>1</v>
      </c>
      <c r="GF197">
        <v>635989612</v>
      </c>
      <c r="GG197">
        <v>2</v>
      </c>
      <c r="GH197">
        <v>1</v>
      </c>
      <c r="GI197">
        <v>2</v>
      </c>
      <c r="GJ197">
        <v>0</v>
      </c>
      <c r="GK197">
        <v>0</v>
      </c>
      <c r="GL197">
        <f t="shared" si="198"/>
        <v>0</v>
      </c>
      <c r="GM197">
        <f t="shared" si="199"/>
        <v>1845.51</v>
      </c>
      <c r="GN197">
        <f t="shared" si="200"/>
        <v>1845.51</v>
      </c>
      <c r="GO197">
        <f t="shared" si="201"/>
        <v>0</v>
      </c>
      <c r="GP197">
        <f t="shared" si="202"/>
        <v>0</v>
      </c>
      <c r="GR197">
        <v>0</v>
      </c>
      <c r="GS197">
        <v>3</v>
      </c>
      <c r="GT197">
        <v>0</v>
      </c>
      <c r="GU197" t="s">
        <v>3</v>
      </c>
      <c r="GV197">
        <f t="shared" si="203"/>
        <v>0</v>
      </c>
      <c r="GW197">
        <v>1</v>
      </c>
      <c r="GX197">
        <f t="shared" si="204"/>
        <v>0</v>
      </c>
      <c r="HA197">
        <v>0</v>
      </c>
      <c r="HB197">
        <v>0</v>
      </c>
      <c r="HC197">
        <f t="shared" si="205"/>
        <v>0</v>
      </c>
      <c r="IK197">
        <v>0</v>
      </c>
    </row>
    <row r="198" spans="1:245" x14ac:dyDescent="0.4">
      <c r="A198">
        <v>17</v>
      </c>
      <c r="B198">
        <v>1</v>
      </c>
      <c r="C198">
        <f>ROW(SmtRes!A347)</f>
        <v>347</v>
      </c>
      <c r="D198">
        <f>ROW(EtalonRes!A344)</f>
        <v>344</v>
      </c>
      <c r="E198" t="s">
        <v>382</v>
      </c>
      <c r="F198" t="s">
        <v>383</v>
      </c>
      <c r="G198" t="s">
        <v>384</v>
      </c>
      <c r="H198" t="s">
        <v>385</v>
      </c>
      <c r="I198">
        <f>ROUND(2,9)</f>
        <v>2</v>
      </c>
      <c r="J198">
        <v>0</v>
      </c>
      <c r="O198">
        <f t="shared" si="171"/>
        <v>7639.85</v>
      </c>
      <c r="P198">
        <f t="shared" si="172"/>
        <v>3460.66</v>
      </c>
      <c r="Q198">
        <f t="shared" si="173"/>
        <v>134.22999999999999</v>
      </c>
      <c r="R198">
        <f t="shared" si="174"/>
        <v>9.9499999999999993</v>
      </c>
      <c r="S198">
        <f t="shared" si="175"/>
        <v>4044.96</v>
      </c>
      <c r="T198">
        <f t="shared" si="176"/>
        <v>0</v>
      </c>
      <c r="U198">
        <f t="shared" si="177"/>
        <v>14.788999999999998</v>
      </c>
      <c r="V198">
        <f t="shared" si="178"/>
        <v>2.5000000000000001E-2</v>
      </c>
      <c r="W198">
        <f t="shared" si="179"/>
        <v>0</v>
      </c>
      <c r="X198">
        <f t="shared" si="180"/>
        <v>4663.1499999999996</v>
      </c>
      <c r="Y198">
        <f t="shared" si="181"/>
        <v>2878.99</v>
      </c>
      <c r="AA198">
        <v>68187018</v>
      </c>
      <c r="AB198">
        <f t="shared" si="182"/>
        <v>396.79899999999998</v>
      </c>
      <c r="AC198">
        <f t="shared" si="183"/>
        <v>316.91000000000003</v>
      </c>
      <c r="AD198">
        <f t="shared" si="206"/>
        <v>8.75</v>
      </c>
      <c r="AE198">
        <f t="shared" si="207"/>
        <v>0.17499999999999999</v>
      </c>
      <c r="AF198">
        <f t="shared" si="208"/>
        <v>71.138999999999996</v>
      </c>
      <c r="AG198">
        <f t="shared" si="184"/>
        <v>0</v>
      </c>
      <c r="AH198">
        <f t="shared" si="209"/>
        <v>7.394499999999999</v>
      </c>
      <c r="AI198">
        <f t="shared" si="210"/>
        <v>1.2500000000000001E-2</v>
      </c>
      <c r="AJ198">
        <f t="shared" si="185"/>
        <v>0</v>
      </c>
      <c r="AK198">
        <v>385.77</v>
      </c>
      <c r="AL198">
        <v>316.91000000000003</v>
      </c>
      <c r="AM198">
        <v>7</v>
      </c>
      <c r="AN198">
        <v>0.14000000000000001</v>
      </c>
      <c r="AO198">
        <v>61.86</v>
      </c>
      <c r="AP198">
        <v>0</v>
      </c>
      <c r="AQ198">
        <v>6.43</v>
      </c>
      <c r="AR198">
        <v>0.01</v>
      </c>
      <c r="AS198">
        <v>0</v>
      </c>
      <c r="AT198">
        <v>115</v>
      </c>
      <c r="AU198">
        <v>71</v>
      </c>
      <c r="AV198">
        <v>1</v>
      </c>
      <c r="AW198">
        <v>1</v>
      </c>
      <c r="AZ198">
        <v>1</v>
      </c>
      <c r="BA198">
        <v>28.43</v>
      </c>
      <c r="BB198">
        <v>7.67</v>
      </c>
      <c r="BC198">
        <v>5.46</v>
      </c>
      <c r="BD198" t="s">
        <v>3</v>
      </c>
      <c r="BE198" t="s">
        <v>3</v>
      </c>
      <c r="BF198" t="s">
        <v>3</v>
      </c>
      <c r="BG198" t="s">
        <v>3</v>
      </c>
      <c r="BH198">
        <v>0</v>
      </c>
      <c r="BI198">
        <v>1</v>
      </c>
      <c r="BJ198" t="s">
        <v>386</v>
      </c>
      <c r="BM198">
        <v>16001</v>
      </c>
      <c r="BN198">
        <v>0</v>
      </c>
      <c r="BO198" t="s">
        <v>383</v>
      </c>
      <c r="BP198">
        <v>1</v>
      </c>
      <c r="BQ198">
        <v>2</v>
      </c>
      <c r="BR198">
        <v>0</v>
      </c>
      <c r="BS198">
        <v>28.43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128</v>
      </c>
      <c r="CA198">
        <v>83</v>
      </c>
      <c r="CE198">
        <v>0</v>
      </c>
      <c r="CF198">
        <v>0</v>
      </c>
      <c r="CG198">
        <v>0</v>
      </c>
      <c r="CM198">
        <v>0</v>
      </c>
      <c r="CN198" t="s">
        <v>1223</v>
      </c>
      <c r="CO198">
        <v>0</v>
      </c>
      <c r="CP198">
        <f t="shared" si="186"/>
        <v>7639.85</v>
      </c>
      <c r="CQ198">
        <f t="shared" si="187"/>
        <v>1730.3286000000001</v>
      </c>
      <c r="CR198">
        <f t="shared" si="188"/>
        <v>67.112499999999997</v>
      </c>
      <c r="CS198">
        <f t="shared" si="189"/>
        <v>4.97525</v>
      </c>
      <c r="CT198">
        <f t="shared" si="190"/>
        <v>2022.4817699999999</v>
      </c>
      <c r="CU198">
        <f t="shared" si="191"/>
        <v>0</v>
      </c>
      <c r="CV198">
        <f t="shared" si="192"/>
        <v>7.394499999999999</v>
      </c>
      <c r="CW198">
        <f t="shared" si="193"/>
        <v>1.2500000000000001E-2</v>
      </c>
      <c r="CX198">
        <f t="shared" si="194"/>
        <v>0</v>
      </c>
      <c r="CY198">
        <f t="shared" si="195"/>
        <v>4663.1464999999998</v>
      </c>
      <c r="CZ198">
        <f t="shared" si="196"/>
        <v>2878.9861000000001</v>
      </c>
      <c r="DC198" t="s">
        <v>3</v>
      </c>
      <c r="DD198" t="s">
        <v>3</v>
      </c>
      <c r="DE198" t="s">
        <v>20</v>
      </c>
      <c r="DF198" t="s">
        <v>20</v>
      </c>
      <c r="DG198" t="s">
        <v>21</v>
      </c>
      <c r="DH198" t="s">
        <v>3</v>
      </c>
      <c r="DI198" t="s">
        <v>21</v>
      </c>
      <c r="DJ198" t="s">
        <v>20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385</v>
      </c>
      <c r="DW198" t="s">
        <v>385</v>
      </c>
      <c r="DX198">
        <v>1</v>
      </c>
      <c r="EE198">
        <v>63940302</v>
      </c>
      <c r="EF198">
        <v>2</v>
      </c>
      <c r="EG198" t="s">
        <v>22</v>
      </c>
      <c r="EH198">
        <v>0</v>
      </c>
      <c r="EI198" t="s">
        <v>3</v>
      </c>
      <c r="EJ198">
        <v>1</v>
      </c>
      <c r="EK198">
        <v>16001</v>
      </c>
      <c r="EL198" t="s">
        <v>364</v>
      </c>
      <c r="EM198" t="s">
        <v>365</v>
      </c>
      <c r="EO198" t="s">
        <v>25</v>
      </c>
      <c r="EQ198">
        <v>0</v>
      </c>
      <c r="ER198">
        <v>385.77</v>
      </c>
      <c r="ES198">
        <v>316.91000000000003</v>
      </c>
      <c r="ET198">
        <v>7</v>
      </c>
      <c r="EU198">
        <v>0.14000000000000001</v>
      </c>
      <c r="EV198">
        <v>61.86</v>
      </c>
      <c r="EW198">
        <v>6.43</v>
      </c>
      <c r="EX198">
        <v>0.01</v>
      </c>
      <c r="EY198">
        <v>0</v>
      </c>
      <c r="FQ198">
        <v>0</v>
      </c>
      <c r="FR198">
        <f t="shared" si="197"/>
        <v>0</v>
      </c>
      <c r="FS198">
        <v>0</v>
      </c>
      <c r="FT198" t="s">
        <v>26</v>
      </c>
      <c r="FU198" t="s">
        <v>27</v>
      </c>
      <c r="FX198">
        <v>115.2</v>
      </c>
      <c r="FY198">
        <v>70.55</v>
      </c>
      <c r="GA198" t="s">
        <v>3</v>
      </c>
      <c r="GD198">
        <v>1</v>
      </c>
      <c r="GF198">
        <v>-950423565</v>
      </c>
      <c r="GG198">
        <v>2</v>
      </c>
      <c r="GH198">
        <v>1</v>
      </c>
      <c r="GI198">
        <v>2</v>
      </c>
      <c r="GJ198">
        <v>0</v>
      </c>
      <c r="GK198">
        <v>0</v>
      </c>
      <c r="GL198">
        <f t="shared" si="198"/>
        <v>0</v>
      </c>
      <c r="GM198">
        <f t="shared" si="199"/>
        <v>15181.99</v>
      </c>
      <c r="GN198">
        <f t="shared" si="200"/>
        <v>15181.99</v>
      </c>
      <c r="GO198">
        <f t="shared" si="201"/>
        <v>0</v>
      </c>
      <c r="GP198">
        <f t="shared" si="202"/>
        <v>0</v>
      </c>
      <c r="GR198">
        <v>0</v>
      </c>
      <c r="GS198">
        <v>3</v>
      </c>
      <c r="GT198">
        <v>0</v>
      </c>
      <c r="GU198" t="s">
        <v>3</v>
      </c>
      <c r="GV198">
        <f t="shared" si="203"/>
        <v>0</v>
      </c>
      <c r="GW198">
        <v>1</v>
      </c>
      <c r="GX198">
        <f t="shared" si="204"/>
        <v>0</v>
      </c>
      <c r="HA198">
        <v>0</v>
      </c>
      <c r="HB198">
        <v>0</v>
      </c>
      <c r="HC198">
        <f t="shared" si="205"/>
        <v>0</v>
      </c>
      <c r="IK198">
        <v>0</v>
      </c>
    </row>
    <row r="199" spans="1:245" x14ac:dyDescent="0.4">
      <c r="A199">
        <v>17</v>
      </c>
      <c r="B199">
        <v>1</v>
      </c>
      <c r="C199">
        <f>ROW(SmtRes!A354)</f>
        <v>354</v>
      </c>
      <c r="D199">
        <f>ROW(EtalonRes!A351)</f>
        <v>351</v>
      </c>
      <c r="E199" t="s">
        <v>387</v>
      </c>
      <c r="F199" t="s">
        <v>388</v>
      </c>
      <c r="G199" t="s">
        <v>389</v>
      </c>
      <c r="H199" t="s">
        <v>385</v>
      </c>
      <c r="I199">
        <f>ROUND(1,9)</f>
        <v>1</v>
      </c>
      <c r="J199">
        <v>0</v>
      </c>
      <c r="O199">
        <f t="shared" si="171"/>
        <v>3948.03</v>
      </c>
      <c r="P199">
        <f t="shared" si="172"/>
        <v>1444.11</v>
      </c>
      <c r="Q199">
        <f t="shared" si="173"/>
        <v>10.64</v>
      </c>
      <c r="R199">
        <f t="shared" si="174"/>
        <v>0</v>
      </c>
      <c r="S199">
        <f t="shared" si="175"/>
        <v>2493.2800000000002</v>
      </c>
      <c r="T199">
        <f t="shared" si="176"/>
        <v>0</v>
      </c>
      <c r="U199">
        <f t="shared" si="177"/>
        <v>10.280999999999999</v>
      </c>
      <c r="V199">
        <f t="shared" si="178"/>
        <v>0</v>
      </c>
      <c r="W199">
        <f t="shared" si="179"/>
        <v>0</v>
      </c>
      <c r="X199">
        <f t="shared" si="180"/>
        <v>2867.27</v>
      </c>
      <c r="Y199">
        <f t="shared" si="181"/>
        <v>1770.23</v>
      </c>
      <c r="AA199">
        <v>68187018</v>
      </c>
      <c r="AB199">
        <f t="shared" si="182"/>
        <v>224.25649999999999</v>
      </c>
      <c r="AC199">
        <f t="shared" si="183"/>
        <v>135.47</v>
      </c>
      <c r="AD199">
        <f t="shared" si="206"/>
        <v>1.0874999999999999</v>
      </c>
      <c r="AE199">
        <f t="shared" si="207"/>
        <v>0</v>
      </c>
      <c r="AF199">
        <f t="shared" si="208"/>
        <v>87.698999999999998</v>
      </c>
      <c r="AG199">
        <f t="shared" si="184"/>
        <v>0</v>
      </c>
      <c r="AH199">
        <f t="shared" si="209"/>
        <v>10.280999999999999</v>
      </c>
      <c r="AI199">
        <f t="shared" si="210"/>
        <v>0</v>
      </c>
      <c r="AJ199">
        <f t="shared" si="185"/>
        <v>0</v>
      </c>
      <c r="AK199">
        <v>212.6</v>
      </c>
      <c r="AL199">
        <v>135.47</v>
      </c>
      <c r="AM199">
        <v>0.87</v>
      </c>
      <c r="AN199">
        <v>0</v>
      </c>
      <c r="AO199">
        <v>76.260000000000005</v>
      </c>
      <c r="AP199">
        <v>0</v>
      </c>
      <c r="AQ199">
        <v>8.94</v>
      </c>
      <c r="AR199">
        <v>0</v>
      </c>
      <c r="AS199">
        <v>0</v>
      </c>
      <c r="AT199">
        <v>115</v>
      </c>
      <c r="AU199">
        <v>71</v>
      </c>
      <c r="AV199">
        <v>1</v>
      </c>
      <c r="AW199">
        <v>1</v>
      </c>
      <c r="AZ199">
        <v>1</v>
      </c>
      <c r="BA199">
        <v>28.43</v>
      </c>
      <c r="BB199">
        <v>9.7799999999999994</v>
      </c>
      <c r="BC199">
        <v>10.66</v>
      </c>
      <c r="BD199" t="s">
        <v>3</v>
      </c>
      <c r="BE199" t="s">
        <v>3</v>
      </c>
      <c r="BF199" t="s">
        <v>3</v>
      </c>
      <c r="BG199" t="s">
        <v>3</v>
      </c>
      <c r="BH199">
        <v>0</v>
      </c>
      <c r="BI199">
        <v>1</v>
      </c>
      <c r="BJ199" t="s">
        <v>390</v>
      </c>
      <c r="BM199">
        <v>16001</v>
      </c>
      <c r="BN199">
        <v>0</v>
      </c>
      <c r="BO199" t="s">
        <v>388</v>
      </c>
      <c r="BP199">
        <v>1</v>
      </c>
      <c r="BQ199">
        <v>2</v>
      </c>
      <c r="BR199">
        <v>0</v>
      </c>
      <c r="BS199">
        <v>28.43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128</v>
      </c>
      <c r="CA199">
        <v>83</v>
      </c>
      <c r="CE199">
        <v>0</v>
      </c>
      <c r="CF199">
        <v>0</v>
      </c>
      <c r="CG199">
        <v>0</v>
      </c>
      <c r="CM199">
        <v>0</v>
      </c>
      <c r="CN199" t="s">
        <v>1223</v>
      </c>
      <c r="CO199">
        <v>0</v>
      </c>
      <c r="CP199">
        <f t="shared" si="186"/>
        <v>3948.03</v>
      </c>
      <c r="CQ199">
        <f t="shared" si="187"/>
        <v>1444.1102000000001</v>
      </c>
      <c r="CR199">
        <f t="shared" si="188"/>
        <v>10.635749999999998</v>
      </c>
      <c r="CS199">
        <f t="shared" si="189"/>
        <v>0</v>
      </c>
      <c r="CT199">
        <f t="shared" si="190"/>
        <v>2493.2825699999999</v>
      </c>
      <c r="CU199">
        <f t="shared" si="191"/>
        <v>0</v>
      </c>
      <c r="CV199">
        <f t="shared" si="192"/>
        <v>10.280999999999999</v>
      </c>
      <c r="CW199">
        <f t="shared" si="193"/>
        <v>0</v>
      </c>
      <c r="CX199">
        <f t="shared" si="194"/>
        <v>0</v>
      </c>
      <c r="CY199">
        <f t="shared" si="195"/>
        <v>2867.2719999999999</v>
      </c>
      <c r="CZ199">
        <f t="shared" si="196"/>
        <v>1770.2288000000001</v>
      </c>
      <c r="DC199" t="s">
        <v>3</v>
      </c>
      <c r="DD199" t="s">
        <v>3</v>
      </c>
      <c r="DE199" t="s">
        <v>20</v>
      </c>
      <c r="DF199" t="s">
        <v>20</v>
      </c>
      <c r="DG199" t="s">
        <v>21</v>
      </c>
      <c r="DH199" t="s">
        <v>3</v>
      </c>
      <c r="DI199" t="s">
        <v>21</v>
      </c>
      <c r="DJ199" t="s">
        <v>20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385</v>
      </c>
      <c r="DW199" t="s">
        <v>385</v>
      </c>
      <c r="DX199">
        <v>1</v>
      </c>
      <c r="EE199">
        <v>63940302</v>
      </c>
      <c r="EF199">
        <v>2</v>
      </c>
      <c r="EG199" t="s">
        <v>22</v>
      </c>
      <c r="EH199">
        <v>0</v>
      </c>
      <c r="EI199" t="s">
        <v>3</v>
      </c>
      <c r="EJ199">
        <v>1</v>
      </c>
      <c r="EK199">
        <v>16001</v>
      </c>
      <c r="EL199" t="s">
        <v>364</v>
      </c>
      <c r="EM199" t="s">
        <v>365</v>
      </c>
      <c r="EO199" t="s">
        <v>25</v>
      </c>
      <c r="EQ199">
        <v>0</v>
      </c>
      <c r="ER199">
        <v>212.6</v>
      </c>
      <c r="ES199">
        <v>135.47</v>
      </c>
      <c r="ET199">
        <v>0.87</v>
      </c>
      <c r="EU199">
        <v>0</v>
      </c>
      <c r="EV199">
        <v>76.260000000000005</v>
      </c>
      <c r="EW199">
        <v>8.94</v>
      </c>
      <c r="EX199">
        <v>0</v>
      </c>
      <c r="EY199">
        <v>0</v>
      </c>
      <c r="FQ199">
        <v>0</v>
      </c>
      <c r="FR199">
        <f t="shared" si="197"/>
        <v>0</v>
      </c>
      <c r="FS199">
        <v>0</v>
      </c>
      <c r="FT199" t="s">
        <v>26</v>
      </c>
      <c r="FU199" t="s">
        <v>27</v>
      </c>
      <c r="FX199">
        <v>115.2</v>
      </c>
      <c r="FY199">
        <v>70.55</v>
      </c>
      <c r="GA199" t="s">
        <v>3</v>
      </c>
      <c r="GD199">
        <v>1</v>
      </c>
      <c r="GF199">
        <v>292292269</v>
      </c>
      <c r="GG199">
        <v>2</v>
      </c>
      <c r="GH199">
        <v>1</v>
      </c>
      <c r="GI199">
        <v>2</v>
      </c>
      <c r="GJ199">
        <v>0</v>
      </c>
      <c r="GK199">
        <v>0</v>
      </c>
      <c r="GL199">
        <f t="shared" si="198"/>
        <v>0</v>
      </c>
      <c r="GM199">
        <f t="shared" si="199"/>
        <v>8585.5300000000007</v>
      </c>
      <c r="GN199">
        <f t="shared" si="200"/>
        <v>8585.5300000000007</v>
      </c>
      <c r="GO199">
        <f t="shared" si="201"/>
        <v>0</v>
      </c>
      <c r="GP199">
        <f t="shared" si="202"/>
        <v>0</v>
      </c>
      <c r="GR199">
        <v>0</v>
      </c>
      <c r="GS199">
        <v>3</v>
      </c>
      <c r="GT199">
        <v>0</v>
      </c>
      <c r="GU199" t="s">
        <v>3</v>
      </c>
      <c r="GV199">
        <f t="shared" si="203"/>
        <v>0</v>
      </c>
      <c r="GW199">
        <v>1</v>
      </c>
      <c r="GX199">
        <f t="shared" si="204"/>
        <v>0</v>
      </c>
      <c r="HA199">
        <v>0</v>
      </c>
      <c r="HB199">
        <v>0</v>
      </c>
      <c r="HC199">
        <f t="shared" si="205"/>
        <v>0</v>
      </c>
      <c r="IK199">
        <v>0</v>
      </c>
    </row>
    <row r="200" spans="1:245" x14ac:dyDescent="0.4">
      <c r="A200">
        <v>17</v>
      </c>
      <c r="B200">
        <v>1</v>
      </c>
      <c r="C200">
        <f>ROW(SmtRes!A371)</f>
        <v>371</v>
      </c>
      <c r="D200">
        <f>ROW(EtalonRes!A367)</f>
        <v>367</v>
      </c>
      <c r="E200" t="s">
        <v>391</v>
      </c>
      <c r="F200" t="s">
        <v>392</v>
      </c>
      <c r="G200" t="s">
        <v>393</v>
      </c>
      <c r="H200" t="s">
        <v>394</v>
      </c>
      <c r="I200">
        <f>ROUND((1)/10,9)</f>
        <v>0.1</v>
      </c>
      <c r="J200">
        <v>0</v>
      </c>
      <c r="O200">
        <f t="shared" si="171"/>
        <v>3989.01</v>
      </c>
      <c r="P200">
        <f t="shared" si="172"/>
        <v>3165.23</v>
      </c>
      <c r="Q200">
        <f t="shared" si="173"/>
        <v>57.65</v>
      </c>
      <c r="R200">
        <f t="shared" si="174"/>
        <v>15.35</v>
      </c>
      <c r="S200">
        <f t="shared" si="175"/>
        <v>766.13</v>
      </c>
      <c r="T200">
        <f t="shared" si="176"/>
        <v>0</v>
      </c>
      <c r="U200">
        <f t="shared" si="177"/>
        <v>2.8336000000000001</v>
      </c>
      <c r="V200">
        <f t="shared" si="178"/>
        <v>4.0000000000000008E-2</v>
      </c>
      <c r="W200">
        <f t="shared" si="179"/>
        <v>0</v>
      </c>
      <c r="X200">
        <f t="shared" si="180"/>
        <v>898.7</v>
      </c>
      <c r="Y200">
        <f t="shared" si="181"/>
        <v>554.85</v>
      </c>
      <c r="AA200">
        <v>68187018</v>
      </c>
      <c r="AB200">
        <f t="shared" si="182"/>
        <v>3754.2469999999998</v>
      </c>
      <c r="AC200">
        <f t="shared" si="183"/>
        <v>3429.28</v>
      </c>
      <c r="AD200">
        <f t="shared" si="206"/>
        <v>55.487499999999997</v>
      </c>
      <c r="AE200">
        <f t="shared" si="207"/>
        <v>5.4</v>
      </c>
      <c r="AF200">
        <f t="shared" si="208"/>
        <v>269.47949999999997</v>
      </c>
      <c r="AG200">
        <f t="shared" si="184"/>
        <v>0</v>
      </c>
      <c r="AH200">
        <f t="shared" si="209"/>
        <v>28.335999999999999</v>
      </c>
      <c r="AI200">
        <f t="shared" si="210"/>
        <v>0.4</v>
      </c>
      <c r="AJ200">
        <f t="shared" si="185"/>
        <v>0</v>
      </c>
      <c r="AK200">
        <v>3708</v>
      </c>
      <c r="AL200">
        <v>3429.28</v>
      </c>
      <c r="AM200">
        <v>44.39</v>
      </c>
      <c r="AN200">
        <v>4.32</v>
      </c>
      <c r="AO200">
        <v>234.33</v>
      </c>
      <c r="AP200">
        <v>0</v>
      </c>
      <c r="AQ200">
        <v>24.64</v>
      </c>
      <c r="AR200">
        <v>0.32</v>
      </c>
      <c r="AS200">
        <v>0</v>
      </c>
      <c r="AT200">
        <v>115</v>
      </c>
      <c r="AU200">
        <v>71</v>
      </c>
      <c r="AV200">
        <v>1</v>
      </c>
      <c r="AW200">
        <v>1</v>
      </c>
      <c r="AZ200">
        <v>1</v>
      </c>
      <c r="BA200">
        <v>28.43</v>
      </c>
      <c r="BB200">
        <v>10.39</v>
      </c>
      <c r="BC200">
        <v>9.23</v>
      </c>
      <c r="BD200" t="s">
        <v>3</v>
      </c>
      <c r="BE200" t="s">
        <v>3</v>
      </c>
      <c r="BF200" t="s">
        <v>3</v>
      </c>
      <c r="BG200" t="s">
        <v>3</v>
      </c>
      <c r="BH200">
        <v>0</v>
      </c>
      <c r="BI200">
        <v>1</v>
      </c>
      <c r="BJ200" t="s">
        <v>395</v>
      </c>
      <c r="BM200">
        <v>17001</v>
      </c>
      <c r="BN200">
        <v>0</v>
      </c>
      <c r="BO200" t="s">
        <v>392</v>
      </c>
      <c r="BP200">
        <v>1</v>
      </c>
      <c r="BQ200">
        <v>2</v>
      </c>
      <c r="BR200">
        <v>0</v>
      </c>
      <c r="BS200">
        <v>28.43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128</v>
      </c>
      <c r="CA200">
        <v>83</v>
      </c>
      <c r="CE200">
        <v>0</v>
      </c>
      <c r="CF200">
        <v>0</v>
      </c>
      <c r="CG200">
        <v>0</v>
      </c>
      <c r="CM200">
        <v>0</v>
      </c>
      <c r="CN200" t="s">
        <v>1223</v>
      </c>
      <c r="CO200">
        <v>0</v>
      </c>
      <c r="CP200">
        <f t="shared" si="186"/>
        <v>3989.01</v>
      </c>
      <c r="CQ200">
        <f t="shared" si="187"/>
        <v>31652.254400000002</v>
      </c>
      <c r="CR200">
        <f t="shared" si="188"/>
        <v>576.51512500000001</v>
      </c>
      <c r="CS200">
        <f t="shared" si="189"/>
        <v>153.52200000000002</v>
      </c>
      <c r="CT200">
        <f t="shared" si="190"/>
        <v>7661.3021849999996</v>
      </c>
      <c r="CU200">
        <f t="shared" si="191"/>
        <v>0</v>
      </c>
      <c r="CV200">
        <f t="shared" si="192"/>
        <v>28.335999999999999</v>
      </c>
      <c r="CW200">
        <f t="shared" si="193"/>
        <v>0.4</v>
      </c>
      <c r="CX200">
        <f t="shared" si="194"/>
        <v>0</v>
      </c>
      <c r="CY200">
        <f t="shared" si="195"/>
        <v>898.702</v>
      </c>
      <c r="CZ200">
        <f t="shared" si="196"/>
        <v>554.85080000000005</v>
      </c>
      <c r="DC200" t="s">
        <v>3</v>
      </c>
      <c r="DD200" t="s">
        <v>3</v>
      </c>
      <c r="DE200" t="s">
        <v>20</v>
      </c>
      <c r="DF200" t="s">
        <v>20</v>
      </c>
      <c r="DG200" t="s">
        <v>21</v>
      </c>
      <c r="DH200" t="s">
        <v>3</v>
      </c>
      <c r="DI200" t="s">
        <v>21</v>
      </c>
      <c r="DJ200" t="s">
        <v>20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1013</v>
      </c>
      <c r="DV200" t="s">
        <v>394</v>
      </c>
      <c r="DW200" t="s">
        <v>394</v>
      </c>
      <c r="DX200">
        <v>1</v>
      </c>
      <c r="EE200">
        <v>63940303</v>
      </c>
      <c r="EF200">
        <v>2</v>
      </c>
      <c r="EG200" t="s">
        <v>22</v>
      </c>
      <c r="EH200">
        <v>0</v>
      </c>
      <c r="EI200" t="s">
        <v>3</v>
      </c>
      <c r="EJ200">
        <v>1</v>
      </c>
      <c r="EK200">
        <v>17001</v>
      </c>
      <c r="EL200" t="s">
        <v>396</v>
      </c>
      <c r="EM200" t="s">
        <v>397</v>
      </c>
      <c r="EO200" t="s">
        <v>25</v>
      </c>
      <c r="EQ200">
        <v>0</v>
      </c>
      <c r="ER200">
        <v>3708</v>
      </c>
      <c r="ES200">
        <v>3429.28</v>
      </c>
      <c r="ET200">
        <v>44.39</v>
      </c>
      <c r="EU200">
        <v>4.32</v>
      </c>
      <c r="EV200">
        <v>234.33</v>
      </c>
      <c r="EW200">
        <v>24.64</v>
      </c>
      <c r="EX200">
        <v>0.32</v>
      </c>
      <c r="EY200">
        <v>0</v>
      </c>
      <c r="FQ200">
        <v>0</v>
      </c>
      <c r="FR200">
        <f t="shared" si="197"/>
        <v>0</v>
      </c>
      <c r="FS200">
        <v>0</v>
      </c>
      <c r="FT200" t="s">
        <v>26</v>
      </c>
      <c r="FU200" t="s">
        <v>27</v>
      </c>
      <c r="FX200">
        <v>115.2</v>
      </c>
      <c r="FY200">
        <v>70.55</v>
      </c>
      <c r="GA200" t="s">
        <v>3</v>
      </c>
      <c r="GD200">
        <v>1</v>
      </c>
      <c r="GF200">
        <v>460948846</v>
      </c>
      <c r="GG200">
        <v>2</v>
      </c>
      <c r="GH200">
        <v>1</v>
      </c>
      <c r="GI200">
        <v>2</v>
      </c>
      <c r="GJ200">
        <v>0</v>
      </c>
      <c r="GK200">
        <v>0</v>
      </c>
      <c r="GL200">
        <f t="shared" si="198"/>
        <v>0</v>
      </c>
      <c r="GM200">
        <f t="shared" si="199"/>
        <v>5442.56</v>
      </c>
      <c r="GN200">
        <f t="shared" si="200"/>
        <v>5442.56</v>
      </c>
      <c r="GO200">
        <f t="shared" si="201"/>
        <v>0</v>
      </c>
      <c r="GP200">
        <f t="shared" si="202"/>
        <v>0</v>
      </c>
      <c r="GR200">
        <v>0</v>
      </c>
      <c r="GS200">
        <v>3</v>
      </c>
      <c r="GT200">
        <v>0</v>
      </c>
      <c r="GU200" t="s">
        <v>3</v>
      </c>
      <c r="GV200">
        <f t="shared" si="203"/>
        <v>0</v>
      </c>
      <c r="GW200">
        <v>1</v>
      </c>
      <c r="GX200">
        <f t="shared" si="204"/>
        <v>0</v>
      </c>
      <c r="HA200">
        <v>0</v>
      </c>
      <c r="HB200">
        <v>0</v>
      </c>
      <c r="HC200">
        <f t="shared" si="205"/>
        <v>0</v>
      </c>
      <c r="IK200">
        <v>0</v>
      </c>
    </row>
    <row r="201" spans="1:245" x14ac:dyDescent="0.4">
      <c r="A201">
        <v>18</v>
      </c>
      <c r="B201">
        <v>1</v>
      </c>
      <c r="C201">
        <v>369</v>
      </c>
      <c r="E201" t="s">
        <v>398</v>
      </c>
      <c r="F201" t="s">
        <v>399</v>
      </c>
      <c r="G201" t="s">
        <v>400</v>
      </c>
      <c r="H201" t="s">
        <v>103</v>
      </c>
      <c r="I201">
        <f>I200*J201</f>
        <v>-1</v>
      </c>
      <c r="J201">
        <v>-10</v>
      </c>
      <c r="O201">
        <f t="shared" si="171"/>
        <v>-3030.54</v>
      </c>
      <c r="P201">
        <f t="shared" si="172"/>
        <v>-3030.54</v>
      </c>
      <c r="Q201">
        <f t="shared" si="173"/>
        <v>0</v>
      </c>
      <c r="R201">
        <f t="shared" si="174"/>
        <v>0</v>
      </c>
      <c r="S201">
        <f t="shared" si="175"/>
        <v>0</v>
      </c>
      <c r="T201">
        <f t="shared" si="176"/>
        <v>0</v>
      </c>
      <c r="U201">
        <f t="shared" si="177"/>
        <v>0</v>
      </c>
      <c r="V201">
        <f t="shared" si="178"/>
        <v>0</v>
      </c>
      <c r="W201">
        <f t="shared" si="179"/>
        <v>0</v>
      </c>
      <c r="X201">
        <f t="shared" si="180"/>
        <v>0</v>
      </c>
      <c r="Y201">
        <f t="shared" si="181"/>
        <v>0</v>
      </c>
      <c r="AA201">
        <v>68187018</v>
      </c>
      <c r="AB201">
        <f t="shared" si="182"/>
        <v>318</v>
      </c>
      <c r="AC201">
        <f t="shared" si="183"/>
        <v>318</v>
      </c>
      <c r="AD201">
        <f>ROUND((((ET201)-(EU201))+AE201),6)</f>
        <v>0</v>
      </c>
      <c r="AE201">
        <f>ROUND((EU201),6)</f>
        <v>0</v>
      </c>
      <c r="AF201">
        <f>ROUND((EV201),6)</f>
        <v>0</v>
      </c>
      <c r="AG201">
        <f t="shared" si="184"/>
        <v>0</v>
      </c>
      <c r="AH201">
        <f>(EW201)</f>
        <v>0</v>
      </c>
      <c r="AI201">
        <f>(EX201)</f>
        <v>0</v>
      </c>
      <c r="AJ201">
        <f t="shared" si="185"/>
        <v>0</v>
      </c>
      <c r="AK201">
        <v>318</v>
      </c>
      <c r="AL201">
        <v>318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1</v>
      </c>
      <c r="AZ201">
        <v>1</v>
      </c>
      <c r="BA201">
        <v>1</v>
      </c>
      <c r="BB201">
        <v>1</v>
      </c>
      <c r="BC201">
        <v>9.5299999999999994</v>
      </c>
      <c r="BD201" t="s">
        <v>3</v>
      </c>
      <c r="BE201" t="s">
        <v>3</v>
      </c>
      <c r="BF201" t="s">
        <v>3</v>
      </c>
      <c r="BG201" t="s">
        <v>3</v>
      </c>
      <c r="BH201">
        <v>3</v>
      </c>
      <c r="BI201">
        <v>1</v>
      </c>
      <c r="BJ201" t="s">
        <v>401</v>
      </c>
      <c r="BM201">
        <v>500001</v>
      </c>
      <c r="BN201">
        <v>0</v>
      </c>
      <c r="BO201" t="s">
        <v>399</v>
      </c>
      <c r="BP201">
        <v>1</v>
      </c>
      <c r="BQ201">
        <v>8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0</v>
      </c>
      <c r="CA201">
        <v>0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86"/>
        <v>-3030.54</v>
      </c>
      <c r="CQ201">
        <f t="shared" si="187"/>
        <v>3030.54</v>
      </c>
      <c r="CR201">
        <f t="shared" si="188"/>
        <v>0</v>
      </c>
      <c r="CS201">
        <f t="shared" si="189"/>
        <v>0</v>
      </c>
      <c r="CT201">
        <f t="shared" si="190"/>
        <v>0</v>
      </c>
      <c r="CU201">
        <f t="shared" si="191"/>
        <v>0</v>
      </c>
      <c r="CV201">
        <f t="shared" si="192"/>
        <v>0</v>
      </c>
      <c r="CW201">
        <f t="shared" si="193"/>
        <v>0</v>
      </c>
      <c r="CX201">
        <f t="shared" si="194"/>
        <v>0</v>
      </c>
      <c r="CY201">
        <f t="shared" si="195"/>
        <v>0</v>
      </c>
      <c r="CZ201">
        <f t="shared" si="196"/>
        <v>0</v>
      </c>
      <c r="DC201" t="s">
        <v>3</v>
      </c>
      <c r="DD201" t="s">
        <v>3</v>
      </c>
      <c r="DE201" t="s">
        <v>3</v>
      </c>
      <c r="DF201" t="s">
        <v>3</v>
      </c>
      <c r="DG201" t="s">
        <v>3</v>
      </c>
      <c r="DH201" t="s">
        <v>3</v>
      </c>
      <c r="DI201" t="s">
        <v>3</v>
      </c>
      <c r="DJ201" t="s">
        <v>3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103</v>
      </c>
      <c r="DW201" t="s">
        <v>103</v>
      </c>
      <c r="DX201">
        <v>1</v>
      </c>
      <c r="EE201">
        <v>63940454</v>
      </c>
      <c r="EF201">
        <v>8</v>
      </c>
      <c r="EG201" t="s">
        <v>33</v>
      </c>
      <c r="EH201">
        <v>0</v>
      </c>
      <c r="EI201" t="s">
        <v>3</v>
      </c>
      <c r="EJ201">
        <v>1</v>
      </c>
      <c r="EK201">
        <v>500001</v>
      </c>
      <c r="EL201" t="s">
        <v>34</v>
      </c>
      <c r="EM201" t="s">
        <v>35</v>
      </c>
      <c r="EO201" t="s">
        <v>3</v>
      </c>
      <c r="EQ201">
        <v>0</v>
      </c>
      <c r="ER201">
        <v>318</v>
      </c>
      <c r="ES201">
        <v>318</v>
      </c>
      <c r="ET201">
        <v>0</v>
      </c>
      <c r="EU201">
        <v>0</v>
      </c>
      <c r="EV201">
        <v>0</v>
      </c>
      <c r="EW201">
        <v>0</v>
      </c>
      <c r="EX201">
        <v>0</v>
      </c>
      <c r="FQ201">
        <v>0</v>
      </c>
      <c r="FR201">
        <f t="shared" si="197"/>
        <v>0</v>
      </c>
      <c r="FS201">
        <v>0</v>
      </c>
      <c r="FX201">
        <v>0</v>
      </c>
      <c r="FY201">
        <v>0</v>
      </c>
      <c r="GA201" t="s">
        <v>3</v>
      </c>
      <c r="GD201">
        <v>1</v>
      </c>
      <c r="GF201">
        <v>1405225178</v>
      </c>
      <c r="GG201">
        <v>2</v>
      </c>
      <c r="GH201">
        <v>1</v>
      </c>
      <c r="GI201">
        <v>2</v>
      </c>
      <c r="GJ201">
        <v>0</v>
      </c>
      <c r="GK201">
        <v>0</v>
      </c>
      <c r="GL201">
        <f t="shared" si="198"/>
        <v>0</v>
      </c>
      <c r="GM201">
        <f t="shared" si="199"/>
        <v>-3030.54</v>
      </c>
      <c r="GN201">
        <f t="shared" si="200"/>
        <v>-3030.54</v>
      </c>
      <c r="GO201">
        <f t="shared" si="201"/>
        <v>0</v>
      </c>
      <c r="GP201">
        <f t="shared" si="202"/>
        <v>0</v>
      </c>
      <c r="GR201">
        <v>0</v>
      </c>
      <c r="GS201">
        <v>3</v>
      </c>
      <c r="GT201">
        <v>0</v>
      </c>
      <c r="GU201" t="s">
        <v>3</v>
      </c>
      <c r="GV201">
        <f t="shared" si="203"/>
        <v>0</v>
      </c>
      <c r="GW201">
        <v>1</v>
      </c>
      <c r="GX201">
        <f t="shared" si="204"/>
        <v>0</v>
      </c>
      <c r="HA201">
        <v>0</v>
      </c>
      <c r="HB201">
        <v>0</v>
      </c>
      <c r="HC201">
        <f t="shared" si="205"/>
        <v>0</v>
      </c>
      <c r="IK201">
        <v>0</v>
      </c>
    </row>
    <row r="202" spans="1:245" x14ac:dyDescent="0.4">
      <c r="A202">
        <v>18</v>
      </c>
      <c r="B202">
        <v>1</v>
      </c>
      <c r="C202">
        <v>371</v>
      </c>
      <c r="E202" t="s">
        <v>402</v>
      </c>
      <c r="F202" t="s">
        <v>221</v>
      </c>
      <c r="G202" t="s">
        <v>403</v>
      </c>
      <c r="H202" t="s">
        <v>72</v>
      </c>
      <c r="I202">
        <f>I200*J202</f>
        <v>1</v>
      </c>
      <c r="J202">
        <v>10</v>
      </c>
      <c r="O202">
        <f t="shared" si="171"/>
        <v>16983</v>
      </c>
      <c r="P202">
        <f t="shared" si="172"/>
        <v>16983</v>
      </c>
      <c r="Q202">
        <f t="shared" si="173"/>
        <v>0</v>
      </c>
      <c r="R202">
        <f t="shared" si="174"/>
        <v>0</v>
      </c>
      <c r="S202">
        <f t="shared" si="175"/>
        <v>0</v>
      </c>
      <c r="T202">
        <f t="shared" si="176"/>
        <v>0</v>
      </c>
      <c r="U202">
        <f t="shared" si="177"/>
        <v>0</v>
      </c>
      <c r="V202">
        <f t="shared" si="178"/>
        <v>0</v>
      </c>
      <c r="W202">
        <f t="shared" si="179"/>
        <v>0</v>
      </c>
      <c r="X202">
        <f t="shared" si="180"/>
        <v>0</v>
      </c>
      <c r="Y202">
        <f t="shared" si="181"/>
        <v>0</v>
      </c>
      <c r="AA202">
        <v>68187018</v>
      </c>
      <c r="AB202">
        <f t="shared" si="182"/>
        <v>16983</v>
      </c>
      <c r="AC202">
        <f t="shared" si="183"/>
        <v>16983</v>
      </c>
      <c r="AD202">
        <f>ROUND((((ET202)-(EU202))+AE202),6)</f>
        <v>0</v>
      </c>
      <c r="AE202">
        <f>ROUND((EU202),6)</f>
        <v>0</v>
      </c>
      <c r="AF202">
        <f>ROUND((EV202),6)</f>
        <v>0</v>
      </c>
      <c r="AG202">
        <f t="shared" si="184"/>
        <v>0</v>
      </c>
      <c r="AH202">
        <f>(EW202)</f>
        <v>0</v>
      </c>
      <c r="AI202">
        <f>(EX202)</f>
        <v>0</v>
      </c>
      <c r="AJ202">
        <f t="shared" si="185"/>
        <v>0</v>
      </c>
      <c r="AK202">
        <v>16983</v>
      </c>
      <c r="AL202">
        <v>16983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4</v>
      </c>
      <c r="BJ202" t="s">
        <v>3</v>
      </c>
      <c r="BM202">
        <v>0</v>
      </c>
      <c r="BN202">
        <v>0</v>
      </c>
      <c r="BO202" t="s">
        <v>3</v>
      </c>
      <c r="BP202">
        <v>0</v>
      </c>
      <c r="BQ202">
        <v>16</v>
      </c>
      <c r="BR202">
        <v>0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0</v>
      </c>
      <c r="CA202">
        <v>0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86"/>
        <v>16983</v>
      </c>
      <c r="CQ202">
        <f t="shared" si="187"/>
        <v>16983</v>
      </c>
      <c r="CR202">
        <f t="shared" si="188"/>
        <v>0</v>
      </c>
      <c r="CS202">
        <f t="shared" si="189"/>
        <v>0</v>
      </c>
      <c r="CT202">
        <f t="shared" si="190"/>
        <v>0</v>
      </c>
      <c r="CU202">
        <f t="shared" si="191"/>
        <v>0</v>
      </c>
      <c r="CV202">
        <f t="shared" si="192"/>
        <v>0</v>
      </c>
      <c r="CW202">
        <f t="shared" si="193"/>
        <v>0</v>
      </c>
      <c r="CX202">
        <f t="shared" si="194"/>
        <v>0</v>
      </c>
      <c r="CY202">
        <f t="shared" si="195"/>
        <v>0</v>
      </c>
      <c r="CZ202">
        <f t="shared" si="196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1010</v>
      </c>
      <c r="DV202" t="s">
        <v>72</v>
      </c>
      <c r="DW202" t="s">
        <v>72</v>
      </c>
      <c r="DX202">
        <v>1</v>
      </c>
      <c r="EE202">
        <v>63940116</v>
      </c>
      <c r="EF202">
        <v>16</v>
      </c>
      <c r="EG202" t="s">
        <v>223</v>
      </c>
      <c r="EH202">
        <v>0</v>
      </c>
      <c r="EI202" t="s">
        <v>3</v>
      </c>
      <c r="EJ202">
        <v>4</v>
      </c>
      <c r="EK202">
        <v>0</v>
      </c>
      <c r="EL202" t="s">
        <v>224</v>
      </c>
      <c r="EM202" t="s">
        <v>225</v>
      </c>
      <c r="EO202" t="s">
        <v>3</v>
      </c>
      <c r="EQ202">
        <v>0</v>
      </c>
      <c r="ER202">
        <v>16983</v>
      </c>
      <c r="ES202">
        <v>16983</v>
      </c>
      <c r="ET202">
        <v>0</v>
      </c>
      <c r="EU202">
        <v>0</v>
      </c>
      <c r="EV202">
        <v>0</v>
      </c>
      <c r="EW202">
        <v>0</v>
      </c>
      <c r="EX202">
        <v>0</v>
      </c>
      <c r="EZ202">
        <v>5</v>
      </c>
      <c r="FC202">
        <v>1</v>
      </c>
      <c r="FD202">
        <v>18</v>
      </c>
      <c r="FF202">
        <v>19980</v>
      </c>
      <c r="FQ202">
        <v>0</v>
      </c>
      <c r="FR202">
        <f t="shared" si="197"/>
        <v>0</v>
      </c>
      <c r="FS202">
        <v>0</v>
      </c>
      <c r="FX202">
        <v>0</v>
      </c>
      <c r="FY202">
        <v>0</v>
      </c>
      <c r="GA202" t="s">
        <v>404</v>
      </c>
      <c r="GD202">
        <v>1</v>
      </c>
      <c r="GF202">
        <v>-1565019067</v>
      </c>
      <c r="GG202">
        <v>2</v>
      </c>
      <c r="GH202">
        <v>3</v>
      </c>
      <c r="GI202">
        <v>-2</v>
      </c>
      <c r="GJ202">
        <v>0</v>
      </c>
      <c r="GK202">
        <v>0</v>
      </c>
      <c r="GL202">
        <f t="shared" si="198"/>
        <v>0</v>
      </c>
      <c r="GM202">
        <f t="shared" si="199"/>
        <v>16983</v>
      </c>
      <c r="GN202">
        <f t="shared" si="200"/>
        <v>0</v>
      </c>
      <c r="GO202">
        <f t="shared" si="201"/>
        <v>0</v>
      </c>
      <c r="GP202">
        <f t="shared" si="202"/>
        <v>16983</v>
      </c>
      <c r="GR202">
        <v>1</v>
      </c>
      <c r="GS202">
        <v>1</v>
      </c>
      <c r="GT202">
        <v>0</v>
      </c>
      <c r="GU202" t="s">
        <v>3</v>
      </c>
      <c r="GV202">
        <f t="shared" si="203"/>
        <v>0</v>
      </c>
      <c r="GW202">
        <v>1</v>
      </c>
      <c r="GX202">
        <f t="shared" si="204"/>
        <v>0</v>
      </c>
      <c r="HA202">
        <v>0</v>
      </c>
      <c r="HB202">
        <v>0</v>
      </c>
      <c r="HC202">
        <f t="shared" si="205"/>
        <v>0</v>
      </c>
      <c r="IK202">
        <v>0</v>
      </c>
    </row>
    <row r="203" spans="1:245" x14ac:dyDescent="0.4">
      <c r="A203">
        <v>17</v>
      </c>
      <c r="B203">
        <v>1</v>
      </c>
      <c r="C203">
        <f>ROW(SmtRes!A379)</f>
        <v>379</v>
      </c>
      <c r="D203">
        <f>ROW(EtalonRes!A375)</f>
        <v>375</v>
      </c>
      <c r="E203" t="s">
        <v>405</v>
      </c>
      <c r="F203" t="s">
        <v>406</v>
      </c>
      <c r="G203" t="s">
        <v>407</v>
      </c>
      <c r="H203" t="s">
        <v>408</v>
      </c>
      <c r="I203">
        <f>ROUND((1)/100,9)</f>
        <v>0.01</v>
      </c>
      <c r="J203">
        <v>0</v>
      </c>
      <c r="O203">
        <f t="shared" si="171"/>
        <v>313.47000000000003</v>
      </c>
      <c r="P203">
        <f t="shared" si="172"/>
        <v>81.5</v>
      </c>
      <c r="Q203">
        <f t="shared" si="173"/>
        <v>34.92</v>
      </c>
      <c r="R203">
        <f t="shared" si="174"/>
        <v>8.3000000000000007</v>
      </c>
      <c r="S203">
        <f t="shared" si="175"/>
        <v>197.05</v>
      </c>
      <c r="T203">
        <f t="shared" si="176"/>
        <v>0</v>
      </c>
      <c r="U203">
        <f t="shared" si="177"/>
        <v>0.86422500000000002</v>
      </c>
      <c r="V203">
        <f t="shared" si="178"/>
        <v>2.1625000000000002E-2</v>
      </c>
      <c r="W203">
        <f t="shared" si="179"/>
        <v>0</v>
      </c>
      <c r="X203">
        <f t="shared" si="180"/>
        <v>217.67</v>
      </c>
      <c r="Y203">
        <f t="shared" si="181"/>
        <v>110.89</v>
      </c>
      <c r="AA203">
        <v>68187018</v>
      </c>
      <c r="AB203">
        <f t="shared" si="182"/>
        <v>2663.1925000000001</v>
      </c>
      <c r="AC203">
        <f t="shared" si="183"/>
        <v>1633.35</v>
      </c>
      <c r="AD203">
        <f>ROUND(((((ET203*1.25))-((EU203*1.25)))+AE203),6)</f>
        <v>336.73750000000001</v>
      </c>
      <c r="AE203">
        <f>ROUND(((EU203*1.25)),6)</f>
        <v>29.2</v>
      </c>
      <c r="AF203">
        <f>ROUND(((EV203*1.15)),6)</f>
        <v>693.10500000000002</v>
      </c>
      <c r="AG203">
        <f t="shared" si="184"/>
        <v>0</v>
      </c>
      <c r="AH203">
        <f>((EW203*1.15))</f>
        <v>86.422499999999999</v>
      </c>
      <c r="AI203">
        <f>((EX203*1.25))</f>
        <v>2.1625000000000001</v>
      </c>
      <c r="AJ203">
        <f t="shared" si="185"/>
        <v>0</v>
      </c>
      <c r="AK203">
        <v>2505.44</v>
      </c>
      <c r="AL203">
        <v>1633.35</v>
      </c>
      <c r="AM203">
        <v>269.39</v>
      </c>
      <c r="AN203">
        <v>23.36</v>
      </c>
      <c r="AO203">
        <v>602.70000000000005</v>
      </c>
      <c r="AP203">
        <v>0</v>
      </c>
      <c r="AQ203">
        <v>75.150000000000006</v>
      </c>
      <c r="AR203">
        <v>1.73</v>
      </c>
      <c r="AS203">
        <v>0</v>
      </c>
      <c r="AT203">
        <v>106</v>
      </c>
      <c r="AU203">
        <v>54</v>
      </c>
      <c r="AV203">
        <v>1</v>
      </c>
      <c r="AW203">
        <v>1</v>
      </c>
      <c r="AZ203">
        <v>1</v>
      </c>
      <c r="BA203">
        <v>28.43</v>
      </c>
      <c r="BB203">
        <v>10.37</v>
      </c>
      <c r="BC203">
        <v>4.99</v>
      </c>
      <c r="BD203" t="s">
        <v>3</v>
      </c>
      <c r="BE203" t="s">
        <v>3</v>
      </c>
      <c r="BF203" t="s">
        <v>3</v>
      </c>
      <c r="BG203" t="s">
        <v>3</v>
      </c>
      <c r="BH203">
        <v>0</v>
      </c>
      <c r="BI203">
        <v>1</v>
      </c>
      <c r="BJ203" t="s">
        <v>409</v>
      </c>
      <c r="BM203">
        <v>10001</v>
      </c>
      <c r="BN203">
        <v>0</v>
      </c>
      <c r="BO203" t="s">
        <v>406</v>
      </c>
      <c r="BP203">
        <v>1</v>
      </c>
      <c r="BQ203">
        <v>2</v>
      </c>
      <c r="BR203">
        <v>0</v>
      </c>
      <c r="BS203">
        <v>28.43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118</v>
      </c>
      <c r="CA203">
        <v>63</v>
      </c>
      <c r="CE203">
        <v>0</v>
      </c>
      <c r="CF203">
        <v>0</v>
      </c>
      <c r="CG203">
        <v>0</v>
      </c>
      <c r="CM203">
        <v>0</v>
      </c>
      <c r="CN203" t="s">
        <v>1223</v>
      </c>
      <c r="CO203">
        <v>0</v>
      </c>
      <c r="CP203">
        <f t="shared" si="186"/>
        <v>313.47000000000003</v>
      </c>
      <c r="CQ203">
        <f t="shared" si="187"/>
        <v>8150.4165000000003</v>
      </c>
      <c r="CR203">
        <f t="shared" si="188"/>
        <v>3491.9678749999998</v>
      </c>
      <c r="CS203">
        <f t="shared" si="189"/>
        <v>830.15599999999995</v>
      </c>
      <c r="CT203">
        <f t="shared" si="190"/>
        <v>19704.975150000002</v>
      </c>
      <c r="CU203">
        <f t="shared" si="191"/>
        <v>0</v>
      </c>
      <c r="CV203">
        <f t="shared" si="192"/>
        <v>86.422499999999999</v>
      </c>
      <c r="CW203">
        <f t="shared" si="193"/>
        <v>2.1625000000000001</v>
      </c>
      <c r="CX203">
        <f t="shared" si="194"/>
        <v>0</v>
      </c>
      <c r="CY203">
        <f t="shared" si="195"/>
        <v>217.67100000000002</v>
      </c>
      <c r="CZ203">
        <f t="shared" si="196"/>
        <v>110.88900000000001</v>
      </c>
      <c r="DC203" t="s">
        <v>3</v>
      </c>
      <c r="DD203" t="s">
        <v>3</v>
      </c>
      <c r="DE203" t="s">
        <v>20</v>
      </c>
      <c r="DF203" t="s">
        <v>20</v>
      </c>
      <c r="DG203" t="s">
        <v>21</v>
      </c>
      <c r="DH203" t="s">
        <v>3</v>
      </c>
      <c r="DI203" t="s">
        <v>21</v>
      </c>
      <c r="DJ203" t="s">
        <v>20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408</v>
      </c>
      <c r="DW203" t="s">
        <v>408</v>
      </c>
      <c r="DX203">
        <v>1</v>
      </c>
      <c r="EE203">
        <v>63940278</v>
      </c>
      <c r="EF203">
        <v>2</v>
      </c>
      <c r="EG203" t="s">
        <v>22</v>
      </c>
      <c r="EH203">
        <v>0</v>
      </c>
      <c r="EI203" t="s">
        <v>3</v>
      </c>
      <c r="EJ203">
        <v>1</v>
      </c>
      <c r="EK203">
        <v>10001</v>
      </c>
      <c r="EL203" t="s">
        <v>23</v>
      </c>
      <c r="EM203" t="s">
        <v>24</v>
      </c>
      <c r="EO203" t="s">
        <v>25</v>
      </c>
      <c r="EQ203">
        <v>0</v>
      </c>
      <c r="ER203">
        <v>2505.44</v>
      </c>
      <c r="ES203">
        <v>1633.35</v>
      </c>
      <c r="ET203">
        <v>269.39</v>
      </c>
      <c r="EU203">
        <v>23.36</v>
      </c>
      <c r="EV203">
        <v>602.70000000000005</v>
      </c>
      <c r="EW203">
        <v>75.150000000000006</v>
      </c>
      <c r="EX203">
        <v>1.73</v>
      </c>
      <c r="EY203">
        <v>0</v>
      </c>
      <c r="FQ203">
        <v>0</v>
      </c>
      <c r="FR203">
        <f t="shared" si="197"/>
        <v>0</v>
      </c>
      <c r="FS203">
        <v>0</v>
      </c>
      <c r="FT203" t="s">
        <v>26</v>
      </c>
      <c r="FU203" t="s">
        <v>27</v>
      </c>
      <c r="FX203">
        <v>106.2</v>
      </c>
      <c r="FY203">
        <v>53.55</v>
      </c>
      <c r="GA203" t="s">
        <v>3</v>
      </c>
      <c r="GD203">
        <v>1</v>
      </c>
      <c r="GF203">
        <v>1781177277</v>
      </c>
      <c r="GG203">
        <v>2</v>
      </c>
      <c r="GH203">
        <v>1</v>
      </c>
      <c r="GI203">
        <v>2</v>
      </c>
      <c r="GJ203">
        <v>0</v>
      </c>
      <c r="GK203">
        <v>0</v>
      </c>
      <c r="GL203">
        <f t="shared" si="198"/>
        <v>0</v>
      </c>
      <c r="GM203">
        <f t="shared" si="199"/>
        <v>642.03</v>
      </c>
      <c r="GN203">
        <f t="shared" si="200"/>
        <v>642.03</v>
      </c>
      <c r="GO203">
        <f t="shared" si="201"/>
        <v>0</v>
      </c>
      <c r="GP203">
        <f t="shared" si="202"/>
        <v>0</v>
      </c>
      <c r="GR203">
        <v>0</v>
      </c>
      <c r="GS203">
        <v>3</v>
      </c>
      <c r="GT203">
        <v>0</v>
      </c>
      <c r="GU203" t="s">
        <v>3</v>
      </c>
      <c r="GV203">
        <f t="shared" si="203"/>
        <v>0</v>
      </c>
      <c r="GW203">
        <v>1</v>
      </c>
      <c r="GX203">
        <f t="shared" si="204"/>
        <v>0</v>
      </c>
      <c r="HA203">
        <v>0</v>
      </c>
      <c r="HB203">
        <v>0</v>
      </c>
      <c r="HC203">
        <f t="shared" si="205"/>
        <v>0</v>
      </c>
      <c r="IK203">
        <v>0</v>
      </c>
    </row>
    <row r="204" spans="1:245" x14ac:dyDescent="0.4">
      <c r="A204">
        <v>18</v>
      </c>
      <c r="B204">
        <v>1</v>
      </c>
      <c r="C204">
        <v>379</v>
      </c>
      <c r="E204" t="s">
        <v>410</v>
      </c>
      <c r="F204" t="s">
        <v>221</v>
      </c>
      <c r="G204" t="s">
        <v>411</v>
      </c>
      <c r="H204" t="s">
        <v>72</v>
      </c>
      <c r="I204">
        <f>I203*J204</f>
        <v>1</v>
      </c>
      <c r="J204">
        <v>100</v>
      </c>
      <c r="O204">
        <f t="shared" si="171"/>
        <v>1474.75</v>
      </c>
      <c r="P204">
        <f t="shared" si="172"/>
        <v>1474.75</v>
      </c>
      <c r="Q204">
        <f t="shared" si="173"/>
        <v>0</v>
      </c>
      <c r="R204">
        <f t="shared" si="174"/>
        <v>0</v>
      </c>
      <c r="S204">
        <f t="shared" si="175"/>
        <v>0</v>
      </c>
      <c r="T204">
        <f t="shared" si="176"/>
        <v>0</v>
      </c>
      <c r="U204">
        <f t="shared" si="177"/>
        <v>0</v>
      </c>
      <c r="V204">
        <f t="shared" si="178"/>
        <v>0</v>
      </c>
      <c r="W204">
        <f t="shared" si="179"/>
        <v>0</v>
      </c>
      <c r="X204">
        <f t="shared" si="180"/>
        <v>0</v>
      </c>
      <c r="Y204">
        <f t="shared" si="181"/>
        <v>0</v>
      </c>
      <c r="AA204">
        <v>68187018</v>
      </c>
      <c r="AB204">
        <f t="shared" si="182"/>
        <v>1474.75</v>
      </c>
      <c r="AC204">
        <f t="shared" si="183"/>
        <v>1474.75</v>
      </c>
      <c r="AD204">
        <f>ROUND((((ET204)-(EU204))+AE204),6)</f>
        <v>0</v>
      </c>
      <c r="AE204">
        <f>ROUND((EU204),6)</f>
        <v>0</v>
      </c>
      <c r="AF204">
        <f>ROUND((EV204),6)</f>
        <v>0</v>
      </c>
      <c r="AG204">
        <f t="shared" si="184"/>
        <v>0</v>
      </c>
      <c r="AH204">
        <f>(EW204)</f>
        <v>0</v>
      </c>
      <c r="AI204">
        <f>(EX204)</f>
        <v>0</v>
      </c>
      <c r="AJ204">
        <f t="shared" si="185"/>
        <v>0</v>
      </c>
      <c r="AK204">
        <v>1474.75</v>
      </c>
      <c r="AL204">
        <v>1474.75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3</v>
      </c>
      <c r="BI204">
        <v>4</v>
      </c>
      <c r="BJ204" t="s">
        <v>3</v>
      </c>
      <c r="BM204">
        <v>0</v>
      </c>
      <c r="BN204">
        <v>0</v>
      </c>
      <c r="BO204" t="s">
        <v>3</v>
      </c>
      <c r="BP204">
        <v>0</v>
      </c>
      <c r="BQ204">
        <v>16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0</v>
      </c>
      <c r="CA204">
        <v>0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86"/>
        <v>1474.75</v>
      </c>
      <c r="CQ204">
        <f t="shared" si="187"/>
        <v>1474.75</v>
      </c>
      <c r="CR204">
        <f t="shared" si="188"/>
        <v>0</v>
      </c>
      <c r="CS204">
        <f t="shared" si="189"/>
        <v>0</v>
      </c>
      <c r="CT204">
        <f t="shared" si="190"/>
        <v>0</v>
      </c>
      <c r="CU204">
        <f t="shared" si="191"/>
        <v>0</v>
      </c>
      <c r="CV204">
        <f t="shared" si="192"/>
        <v>0</v>
      </c>
      <c r="CW204">
        <f t="shared" si="193"/>
        <v>0</v>
      </c>
      <c r="CX204">
        <f t="shared" si="194"/>
        <v>0</v>
      </c>
      <c r="CY204">
        <f t="shared" si="195"/>
        <v>0</v>
      </c>
      <c r="CZ204">
        <f t="shared" si="196"/>
        <v>0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1010</v>
      </c>
      <c r="DV204" t="s">
        <v>72</v>
      </c>
      <c r="DW204" t="s">
        <v>72</v>
      </c>
      <c r="DX204">
        <v>1</v>
      </c>
      <c r="EE204">
        <v>63940116</v>
      </c>
      <c r="EF204">
        <v>16</v>
      </c>
      <c r="EG204" t="s">
        <v>223</v>
      </c>
      <c r="EH204">
        <v>0</v>
      </c>
      <c r="EI204" t="s">
        <v>3</v>
      </c>
      <c r="EJ204">
        <v>4</v>
      </c>
      <c r="EK204">
        <v>0</v>
      </c>
      <c r="EL204" t="s">
        <v>224</v>
      </c>
      <c r="EM204" t="s">
        <v>225</v>
      </c>
      <c r="EO204" t="s">
        <v>3</v>
      </c>
      <c r="EQ204">
        <v>0</v>
      </c>
      <c r="ER204">
        <v>1474.75</v>
      </c>
      <c r="ES204">
        <v>1474.75</v>
      </c>
      <c r="ET204">
        <v>0</v>
      </c>
      <c r="EU204">
        <v>0</v>
      </c>
      <c r="EV204">
        <v>0</v>
      </c>
      <c r="EW204">
        <v>0</v>
      </c>
      <c r="EX204">
        <v>0</v>
      </c>
      <c r="EZ204">
        <v>5</v>
      </c>
      <c r="FC204">
        <v>1</v>
      </c>
      <c r="FD204">
        <v>18</v>
      </c>
      <c r="FF204">
        <v>1735</v>
      </c>
      <c r="FQ204">
        <v>0</v>
      </c>
      <c r="FR204">
        <f t="shared" si="197"/>
        <v>0</v>
      </c>
      <c r="FS204">
        <v>0</v>
      </c>
      <c r="FX204">
        <v>0</v>
      </c>
      <c r="FY204">
        <v>0</v>
      </c>
      <c r="GA204" t="s">
        <v>412</v>
      </c>
      <c r="GD204">
        <v>1</v>
      </c>
      <c r="GF204">
        <v>1784352824</v>
      </c>
      <c r="GG204">
        <v>2</v>
      </c>
      <c r="GH204">
        <v>3</v>
      </c>
      <c r="GI204">
        <v>-2</v>
      </c>
      <c r="GJ204">
        <v>0</v>
      </c>
      <c r="GK204">
        <v>0</v>
      </c>
      <c r="GL204">
        <f t="shared" si="198"/>
        <v>0</v>
      </c>
      <c r="GM204">
        <f t="shared" si="199"/>
        <v>1474.75</v>
      </c>
      <c r="GN204">
        <f t="shared" si="200"/>
        <v>0</v>
      </c>
      <c r="GO204">
        <f t="shared" si="201"/>
        <v>0</v>
      </c>
      <c r="GP204">
        <f t="shared" si="202"/>
        <v>1474.75</v>
      </c>
      <c r="GR204">
        <v>1</v>
      </c>
      <c r="GS204">
        <v>1</v>
      </c>
      <c r="GT204">
        <v>0</v>
      </c>
      <c r="GU204" t="s">
        <v>3</v>
      </c>
      <c r="GV204">
        <f t="shared" si="203"/>
        <v>0</v>
      </c>
      <c r="GW204">
        <v>1</v>
      </c>
      <c r="GX204">
        <f t="shared" si="204"/>
        <v>0</v>
      </c>
      <c r="HA204">
        <v>0</v>
      </c>
      <c r="HB204">
        <v>0</v>
      </c>
      <c r="HC204">
        <f t="shared" si="205"/>
        <v>0</v>
      </c>
      <c r="IK204">
        <v>0</v>
      </c>
    </row>
    <row r="205" spans="1:245" x14ac:dyDescent="0.4">
      <c r="A205">
        <v>17</v>
      </c>
      <c r="B205">
        <v>1</v>
      </c>
      <c r="C205">
        <f>ROW(SmtRes!A394)</f>
        <v>394</v>
      </c>
      <c r="D205">
        <f>ROW(EtalonRes!A388)</f>
        <v>388</v>
      </c>
      <c r="E205" t="s">
        <v>413</v>
      </c>
      <c r="F205" t="s">
        <v>414</v>
      </c>
      <c r="G205" t="s">
        <v>415</v>
      </c>
      <c r="H205" t="s">
        <v>394</v>
      </c>
      <c r="I205">
        <f>ROUND((1)/10,9)</f>
        <v>0.1</v>
      </c>
      <c r="J205">
        <v>0</v>
      </c>
      <c r="O205">
        <f t="shared" si="171"/>
        <v>2176.5</v>
      </c>
      <c r="P205">
        <f t="shared" si="172"/>
        <v>1465.5</v>
      </c>
      <c r="Q205">
        <f t="shared" si="173"/>
        <v>30.07</v>
      </c>
      <c r="R205">
        <f t="shared" si="174"/>
        <v>6.25</v>
      </c>
      <c r="S205">
        <f t="shared" si="175"/>
        <v>680.93</v>
      </c>
      <c r="T205">
        <f t="shared" si="176"/>
        <v>0</v>
      </c>
      <c r="U205">
        <f t="shared" si="177"/>
        <v>2.4897499999999999</v>
      </c>
      <c r="V205">
        <f t="shared" si="178"/>
        <v>1.6250000000000001E-2</v>
      </c>
      <c r="W205">
        <f t="shared" si="179"/>
        <v>0</v>
      </c>
      <c r="X205">
        <f t="shared" si="180"/>
        <v>790.26</v>
      </c>
      <c r="Y205">
        <f t="shared" si="181"/>
        <v>487.9</v>
      </c>
      <c r="AA205">
        <v>68187018</v>
      </c>
      <c r="AB205">
        <f t="shared" si="182"/>
        <v>1646.3979999999999</v>
      </c>
      <c r="AC205">
        <f t="shared" si="183"/>
        <v>1377.35</v>
      </c>
      <c r="AD205">
        <f>ROUND(((((ET205*1.25))-((EU205*1.25)))+AE205),6)</f>
        <v>29.537500000000001</v>
      </c>
      <c r="AE205">
        <f>ROUND(((EU205*1.25)),6)</f>
        <v>2.2000000000000002</v>
      </c>
      <c r="AF205">
        <f>ROUND(((EV205*1.15)),6)</f>
        <v>239.51050000000001</v>
      </c>
      <c r="AG205">
        <f t="shared" si="184"/>
        <v>0</v>
      </c>
      <c r="AH205">
        <f>((EW205*1.15))</f>
        <v>24.897499999999997</v>
      </c>
      <c r="AI205">
        <f>((EX205*1.25))</f>
        <v>0.16250000000000001</v>
      </c>
      <c r="AJ205">
        <f t="shared" si="185"/>
        <v>0</v>
      </c>
      <c r="AK205">
        <v>1609.25</v>
      </c>
      <c r="AL205">
        <v>1377.35</v>
      </c>
      <c r="AM205">
        <v>23.63</v>
      </c>
      <c r="AN205">
        <v>1.76</v>
      </c>
      <c r="AO205">
        <v>208.27</v>
      </c>
      <c r="AP205">
        <v>0</v>
      </c>
      <c r="AQ205">
        <v>21.65</v>
      </c>
      <c r="AR205">
        <v>0.13</v>
      </c>
      <c r="AS205">
        <v>0</v>
      </c>
      <c r="AT205">
        <v>115</v>
      </c>
      <c r="AU205">
        <v>71</v>
      </c>
      <c r="AV205">
        <v>1</v>
      </c>
      <c r="AW205">
        <v>1</v>
      </c>
      <c r="AZ205">
        <v>1</v>
      </c>
      <c r="BA205">
        <v>28.43</v>
      </c>
      <c r="BB205">
        <v>10.18</v>
      </c>
      <c r="BC205">
        <v>10.64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1</v>
      </c>
      <c r="BJ205" t="s">
        <v>416</v>
      </c>
      <c r="BM205">
        <v>17001</v>
      </c>
      <c r="BN205">
        <v>0</v>
      </c>
      <c r="BO205" t="s">
        <v>414</v>
      </c>
      <c r="BP205">
        <v>1</v>
      </c>
      <c r="BQ205">
        <v>2</v>
      </c>
      <c r="BR205">
        <v>0</v>
      </c>
      <c r="BS205">
        <v>28.43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128</v>
      </c>
      <c r="CA205">
        <v>83</v>
      </c>
      <c r="CE205">
        <v>0</v>
      </c>
      <c r="CF205">
        <v>0</v>
      </c>
      <c r="CG205">
        <v>0</v>
      </c>
      <c r="CM205">
        <v>0</v>
      </c>
      <c r="CN205" t="s">
        <v>1223</v>
      </c>
      <c r="CO205">
        <v>0</v>
      </c>
      <c r="CP205">
        <f t="shared" si="186"/>
        <v>2176.5</v>
      </c>
      <c r="CQ205">
        <f t="shared" si="187"/>
        <v>14655.003999999999</v>
      </c>
      <c r="CR205">
        <f t="shared" si="188"/>
        <v>300.69175000000001</v>
      </c>
      <c r="CS205">
        <f t="shared" si="189"/>
        <v>62.546000000000006</v>
      </c>
      <c r="CT205">
        <f t="shared" si="190"/>
        <v>6809.2835150000001</v>
      </c>
      <c r="CU205">
        <f t="shared" si="191"/>
        <v>0</v>
      </c>
      <c r="CV205">
        <f t="shared" si="192"/>
        <v>24.897499999999997</v>
      </c>
      <c r="CW205">
        <f t="shared" si="193"/>
        <v>0.16250000000000001</v>
      </c>
      <c r="CX205">
        <f t="shared" si="194"/>
        <v>0</v>
      </c>
      <c r="CY205">
        <f t="shared" si="195"/>
        <v>790.25699999999995</v>
      </c>
      <c r="CZ205">
        <f t="shared" si="196"/>
        <v>487.89779999999996</v>
      </c>
      <c r="DC205" t="s">
        <v>3</v>
      </c>
      <c r="DD205" t="s">
        <v>3</v>
      </c>
      <c r="DE205" t="s">
        <v>20</v>
      </c>
      <c r="DF205" t="s">
        <v>20</v>
      </c>
      <c r="DG205" t="s">
        <v>21</v>
      </c>
      <c r="DH205" t="s">
        <v>3</v>
      </c>
      <c r="DI205" t="s">
        <v>21</v>
      </c>
      <c r="DJ205" t="s">
        <v>20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394</v>
      </c>
      <c r="DW205" t="s">
        <v>394</v>
      </c>
      <c r="DX205">
        <v>1</v>
      </c>
      <c r="EE205">
        <v>63940303</v>
      </c>
      <c r="EF205">
        <v>2</v>
      </c>
      <c r="EG205" t="s">
        <v>22</v>
      </c>
      <c r="EH205">
        <v>0</v>
      </c>
      <c r="EI205" t="s">
        <v>3</v>
      </c>
      <c r="EJ205">
        <v>1</v>
      </c>
      <c r="EK205">
        <v>17001</v>
      </c>
      <c r="EL205" t="s">
        <v>396</v>
      </c>
      <c r="EM205" t="s">
        <v>397</v>
      </c>
      <c r="EO205" t="s">
        <v>25</v>
      </c>
      <c r="EQ205">
        <v>0</v>
      </c>
      <c r="ER205">
        <v>1609.25</v>
      </c>
      <c r="ES205">
        <v>1377.35</v>
      </c>
      <c r="ET205">
        <v>23.63</v>
      </c>
      <c r="EU205">
        <v>1.76</v>
      </c>
      <c r="EV205">
        <v>208.27</v>
      </c>
      <c r="EW205">
        <v>21.65</v>
      </c>
      <c r="EX205">
        <v>0.13</v>
      </c>
      <c r="EY205">
        <v>0</v>
      </c>
      <c r="FQ205">
        <v>0</v>
      </c>
      <c r="FR205">
        <f t="shared" si="197"/>
        <v>0</v>
      </c>
      <c r="FS205">
        <v>0</v>
      </c>
      <c r="FT205" t="s">
        <v>26</v>
      </c>
      <c r="FU205" t="s">
        <v>27</v>
      </c>
      <c r="FX205">
        <v>115.2</v>
      </c>
      <c r="FY205">
        <v>70.55</v>
      </c>
      <c r="GA205" t="s">
        <v>3</v>
      </c>
      <c r="GD205">
        <v>1</v>
      </c>
      <c r="GF205">
        <v>-1317751891</v>
      </c>
      <c r="GG205">
        <v>2</v>
      </c>
      <c r="GH205">
        <v>1</v>
      </c>
      <c r="GI205">
        <v>2</v>
      </c>
      <c r="GJ205">
        <v>0</v>
      </c>
      <c r="GK205">
        <v>0</v>
      </c>
      <c r="GL205">
        <f t="shared" si="198"/>
        <v>0</v>
      </c>
      <c r="GM205">
        <f t="shared" si="199"/>
        <v>3454.66</v>
      </c>
      <c r="GN205">
        <f t="shared" si="200"/>
        <v>3454.66</v>
      </c>
      <c r="GO205">
        <f t="shared" si="201"/>
        <v>0</v>
      </c>
      <c r="GP205">
        <f t="shared" si="202"/>
        <v>0</v>
      </c>
      <c r="GR205">
        <v>0</v>
      </c>
      <c r="GS205">
        <v>3</v>
      </c>
      <c r="GT205">
        <v>0</v>
      </c>
      <c r="GU205" t="s">
        <v>3</v>
      </c>
      <c r="GV205">
        <f t="shared" si="203"/>
        <v>0</v>
      </c>
      <c r="GW205">
        <v>1</v>
      </c>
      <c r="GX205">
        <f t="shared" si="204"/>
        <v>0</v>
      </c>
      <c r="HA205">
        <v>0</v>
      </c>
      <c r="HB205">
        <v>0</v>
      </c>
      <c r="HC205">
        <f t="shared" si="205"/>
        <v>0</v>
      </c>
      <c r="IK205">
        <v>0</v>
      </c>
    </row>
    <row r="206" spans="1:245" x14ac:dyDescent="0.4">
      <c r="A206">
        <v>18</v>
      </c>
      <c r="B206">
        <v>1</v>
      </c>
      <c r="C206">
        <v>393</v>
      </c>
      <c r="E206" t="s">
        <v>417</v>
      </c>
      <c r="F206" t="s">
        <v>418</v>
      </c>
      <c r="G206" t="s">
        <v>419</v>
      </c>
      <c r="H206" t="s">
        <v>103</v>
      </c>
      <c r="I206">
        <f>I205*J206</f>
        <v>-1</v>
      </c>
      <c r="J206">
        <v>-10</v>
      </c>
      <c r="O206">
        <f t="shared" si="171"/>
        <v>-1432.6</v>
      </c>
      <c r="P206">
        <f t="shared" si="172"/>
        <v>-1432.6</v>
      </c>
      <c r="Q206">
        <f t="shared" si="173"/>
        <v>0</v>
      </c>
      <c r="R206">
        <f t="shared" si="174"/>
        <v>0</v>
      </c>
      <c r="S206">
        <f t="shared" si="175"/>
        <v>0</v>
      </c>
      <c r="T206">
        <f t="shared" si="176"/>
        <v>0</v>
      </c>
      <c r="U206">
        <f t="shared" si="177"/>
        <v>0</v>
      </c>
      <c r="V206">
        <f t="shared" si="178"/>
        <v>0</v>
      </c>
      <c r="W206">
        <f t="shared" si="179"/>
        <v>0</v>
      </c>
      <c r="X206">
        <f t="shared" si="180"/>
        <v>0</v>
      </c>
      <c r="Y206">
        <f t="shared" si="181"/>
        <v>0</v>
      </c>
      <c r="AA206">
        <v>68187018</v>
      </c>
      <c r="AB206">
        <f t="shared" si="182"/>
        <v>130</v>
      </c>
      <c r="AC206">
        <f t="shared" si="183"/>
        <v>130</v>
      </c>
      <c r="AD206">
        <f>ROUND((((ET206)-(EU206))+AE206),6)</f>
        <v>0</v>
      </c>
      <c r="AE206">
        <f t="shared" ref="AE206:AF208" si="211">ROUND((EU206),6)</f>
        <v>0</v>
      </c>
      <c r="AF206">
        <f t="shared" si="211"/>
        <v>0</v>
      </c>
      <c r="AG206">
        <f t="shared" si="184"/>
        <v>0</v>
      </c>
      <c r="AH206">
        <f t="shared" ref="AH206:AI208" si="212">(EW206)</f>
        <v>0</v>
      </c>
      <c r="AI206">
        <f t="shared" si="212"/>
        <v>0</v>
      </c>
      <c r="AJ206">
        <f t="shared" si="185"/>
        <v>0</v>
      </c>
      <c r="AK206">
        <v>130</v>
      </c>
      <c r="AL206">
        <v>130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11.02</v>
      </c>
      <c r="BD206" t="s">
        <v>3</v>
      </c>
      <c r="BE206" t="s">
        <v>3</v>
      </c>
      <c r="BF206" t="s">
        <v>3</v>
      </c>
      <c r="BG206" t="s">
        <v>3</v>
      </c>
      <c r="BH206">
        <v>3</v>
      </c>
      <c r="BI206">
        <v>1</v>
      </c>
      <c r="BJ206" t="s">
        <v>420</v>
      </c>
      <c r="BM206">
        <v>500001</v>
      </c>
      <c r="BN206">
        <v>0</v>
      </c>
      <c r="BO206" t="s">
        <v>418</v>
      </c>
      <c r="BP206">
        <v>1</v>
      </c>
      <c r="BQ206">
        <v>8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0</v>
      </c>
      <c r="CA206">
        <v>0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86"/>
        <v>-1432.6</v>
      </c>
      <c r="CQ206">
        <f t="shared" si="187"/>
        <v>1432.6</v>
      </c>
      <c r="CR206">
        <f t="shared" si="188"/>
        <v>0</v>
      </c>
      <c r="CS206">
        <f t="shared" si="189"/>
        <v>0</v>
      </c>
      <c r="CT206">
        <f t="shared" si="190"/>
        <v>0</v>
      </c>
      <c r="CU206">
        <f t="shared" si="191"/>
        <v>0</v>
      </c>
      <c r="CV206">
        <f t="shared" si="192"/>
        <v>0</v>
      </c>
      <c r="CW206">
        <f t="shared" si="193"/>
        <v>0</v>
      </c>
      <c r="CX206">
        <f t="shared" si="194"/>
        <v>0</v>
      </c>
      <c r="CY206">
        <f t="shared" si="195"/>
        <v>0</v>
      </c>
      <c r="CZ206">
        <f t="shared" si="196"/>
        <v>0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1013</v>
      </c>
      <c r="DV206" t="s">
        <v>103</v>
      </c>
      <c r="DW206" t="s">
        <v>103</v>
      </c>
      <c r="DX206">
        <v>1</v>
      </c>
      <c r="EE206">
        <v>63940454</v>
      </c>
      <c r="EF206">
        <v>8</v>
      </c>
      <c r="EG206" t="s">
        <v>33</v>
      </c>
      <c r="EH206">
        <v>0</v>
      </c>
      <c r="EI206" t="s">
        <v>3</v>
      </c>
      <c r="EJ206">
        <v>1</v>
      </c>
      <c r="EK206">
        <v>500001</v>
      </c>
      <c r="EL206" t="s">
        <v>34</v>
      </c>
      <c r="EM206" t="s">
        <v>35</v>
      </c>
      <c r="EO206" t="s">
        <v>3</v>
      </c>
      <c r="EQ206">
        <v>0</v>
      </c>
      <c r="ER206">
        <v>130</v>
      </c>
      <c r="ES206">
        <v>130</v>
      </c>
      <c r="ET206">
        <v>0</v>
      </c>
      <c r="EU206">
        <v>0</v>
      </c>
      <c r="EV206">
        <v>0</v>
      </c>
      <c r="EW206">
        <v>0</v>
      </c>
      <c r="EX206">
        <v>0</v>
      </c>
      <c r="FQ206">
        <v>0</v>
      </c>
      <c r="FR206">
        <f t="shared" si="197"/>
        <v>0</v>
      </c>
      <c r="FS206">
        <v>0</v>
      </c>
      <c r="FX206">
        <v>0</v>
      </c>
      <c r="FY206">
        <v>0</v>
      </c>
      <c r="GA206" t="s">
        <v>3</v>
      </c>
      <c r="GD206">
        <v>1</v>
      </c>
      <c r="GF206">
        <v>-1944775516</v>
      </c>
      <c r="GG206">
        <v>2</v>
      </c>
      <c r="GH206">
        <v>1</v>
      </c>
      <c r="GI206">
        <v>2</v>
      </c>
      <c r="GJ206">
        <v>0</v>
      </c>
      <c r="GK206">
        <v>0</v>
      </c>
      <c r="GL206">
        <f t="shared" si="198"/>
        <v>0</v>
      </c>
      <c r="GM206">
        <f t="shared" si="199"/>
        <v>-1432.6</v>
      </c>
      <c r="GN206">
        <f t="shared" si="200"/>
        <v>-1432.6</v>
      </c>
      <c r="GO206">
        <f t="shared" si="201"/>
        <v>0</v>
      </c>
      <c r="GP206">
        <f t="shared" si="202"/>
        <v>0</v>
      </c>
      <c r="GR206">
        <v>0</v>
      </c>
      <c r="GS206">
        <v>3</v>
      </c>
      <c r="GT206">
        <v>0</v>
      </c>
      <c r="GU206" t="s">
        <v>3</v>
      </c>
      <c r="GV206">
        <f t="shared" si="203"/>
        <v>0</v>
      </c>
      <c r="GW206">
        <v>1</v>
      </c>
      <c r="GX206">
        <f t="shared" si="204"/>
        <v>0</v>
      </c>
      <c r="HA206">
        <v>0</v>
      </c>
      <c r="HB206">
        <v>0</v>
      </c>
      <c r="HC206">
        <f t="shared" si="205"/>
        <v>0</v>
      </c>
      <c r="IK206">
        <v>0</v>
      </c>
    </row>
    <row r="207" spans="1:245" x14ac:dyDescent="0.4">
      <c r="A207">
        <v>18</v>
      </c>
      <c r="B207">
        <v>1</v>
      </c>
      <c r="C207">
        <v>394</v>
      </c>
      <c r="E207" t="s">
        <v>421</v>
      </c>
      <c r="F207" t="s">
        <v>221</v>
      </c>
      <c r="G207" t="s">
        <v>422</v>
      </c>
      <c r="H207" t="s">
        <v>72</v>
      </c>
      <c r="I207">
        <f>I205*J207</f>
        <v>1</v>
      </c>
      <c r="J207">
        <v>10</v>
      </c>
      <c r="O207">
        <f t="shared" si="171"/>
        <v>6536.5</v>
      </c>
      <c r="P207">
        <f t="shared" si="172"/>
        <v>6536.5</v>
      </c>
      <c r="Q207">
        <f t="shared" si="173"/>
        <v>0</v>
      </c>
      <c r="R207">
        <f t="shared" si="174"/>
        <v>0</v>
      </c>
      <c r="S207">
        <f t="shared" si="175"/>
        <v>0</v>
      </c>
      <c r="T207">
        <f t="shared" si="176"/>
        <v>0</v>
      </c>
      <c r="U207">
        <f t="shared" si="177"/>
        <v>0</v>
      </c>
      <c r="V207">
        <f t="shared" si="178"/>
        <v>0</v>
      </c>
      <c r="W207">
        <f t="shared" si="179"/>
        <v>0</v>
      </c>
      <c r="X207">
        <f t="shared" si="180"/>
        <v>0</v>
      </c>
      <c r="Y207">
        <f t="shared" si="181"/>
        <v>0</v>
      </c>
      <c r="AA207">
        <v>68187018</v>
      </c>
      <c r="AB207">
        <f t="shared" si="182"/>
        <v>6536.5</v>
      </c>
      <c r="AC207">
        <f t="shared" si="183"/>
        <v>6536.5</v>
      </c>
      <c r="AD207">
        <f>ROUND((((ET207)-(EU207))+AE207),6)</f>
        <v>0</v>
      </c>
      <c r="AE207">
        <f t="shared" si="211"/>
        <v>0</v>
      </c>
      <c r="AF207">
        <f t="shared" si="211"/>
        <v>0</v>
      </c>
      <c r="AG207">
        <f t="shared" si="184"/>
        <v>0</v>
      </c>
      <c r="AH207">
        <f t="shared" si="212"/>
        <v>0</v>
      </c>
      <c r="AI207">
        <f t="shared" si="212"/>
        <v>0</v>
      </c>
      <c r="AJ207">
        <f t="shared" si="185"/>
        <v>0</v>
      </c>
      <c r="AK207">
        <v>6536.5</v>
      </c>
      <c r="AL207">
        <v>6536.5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1</v>
      </c>
      <c r="AZ207">
        <v>1</v>
      </c>
      <c r="BA207">
        <v>1</v>
      </c>
      <c r="BB207">
        <v>1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3</v>
      </c>
      <c r="BI207">
        <v>4</v>
      </c>
      <c r="BJ207" t="s">
        <v>3</v>
      </c>
      <c r="BM207">
        <v>0</v>
      </c>
      <c r="BN207">
        <v>0</v>
      </c>
      <c r="BO207" t="s">
        <v>3</v>
      </c>
      <c r="BP207">
        <v>0</v>
      </c>
      <c r="BQ207">
        <v>16</v>
      </c>
      <c r="BR207">
        <v>0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0</v>
      </c>
      <c r="CA207">
        <v>0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86"/>
        <v>6536.5</v>
      </c>
      <c r="CQ207">
        <f t="shared" si="187"/>
        <v>6536.5</v>
      </c>
      <c r="CR207">
        <f t="shared" si="188"/>
        <v>0</v>
      </c>
      <c r="CS207">
        <f t="shared" si="189"/>
        <v>0</v>
      </c>
      <c r="CT207">
        <f t="shared" si="190"/>
        <v>0</v>
      </c>
      <c r="CU207">
        <f t="shared" si="191"/>
        <v>0</v>
      </c>
      <c r="CV207">
        <f t="shared" si="192"/>
        <v>0</v>
      </c>
      <c r="CW207">
        <f t="shared" si="193"/>
        <v>0</v>
      </c>
      <c r="CX207">
        <f t="shared" si="194"/>
        <v>0</v>
      </c>
      <c r="CY207">
        <f t="shared" si="195"/>
        <v>0</v>
      </c>
      <c r="CZ207">
        <f t="shared" si="196"/>
        <v>0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1010</v>
      </c>
      <c r="DV207" t="s">
        <v>72</v>
      </c>
      <c r="DW207" t="s">
        <v>72</v>
      </c>
      <c r="DX207">
        <v>1</v>
      </c>
      <c r="EE207">
        <v>63940116</v>
      </c>
      <c r="EF207">
        <v>16</v>
      </c>
      <c r="EG207" t="s">
        <v>223</v>
      </c>
      <c r="EH207">
        <v>0</v>
      </c>
      <c r="EI207" t="s">
        <v>3</v>
      </c>
      <c r="EJ207">
        <v>4</v>
      </c>
      <c r="EK207">
        <v>0</v>
      </c>
      <c r="EL207" t="s">
        <v>224</v>
      </c>
      <c r="EM207" t="s">
        <v>225</v>
      </c>
      <c r="EO207" t="s">
        <v>3</v>
      </c>
      <c r="EQ207">
        <v>0</v>
      </c>
      <c r="ER207">
        <v>6536.5</v>
      </c>
      <c r="ES207">
        <v>6536.5</v>
      </c>
      <c r="ET207">
        <v>0</v>
      </c>
      <c r="EU207">
        <v>0</v>
      </c>
      <c r="EV207">
        <v>0</v>
      </c>
      <c r="EW207">
        <v>0</v>
      </c>
      <c r="EX207">
        <v>0</v>
      </c>
      <c r="EZ207">
        <v>5</v>
      </c>
      <c r="FC207">
        <v>1</v>
      </c>
      <c r="FD207">
        <v>18</v>
      </c>
      <c r="FF207">
        <v>7690</v>
      </c>
      <c r="FQ207">
        <v>0</v>
      </c>
      <c r="FR207">
        <f t="shared" si="197"/>
        <v>0</v>
      </c>
      <c r="FS207">
        <v>0</v>
      </c>
      <c r="FX207">
        <v>0</v>
      </c>
      <c r="FY207">
        <v>0</v>
      </c>
      <c r="GA207" t="s">
        <v>423</v>
      </c>
      <c r="GD207">
        <v>1</v>
      </c>
      <c r="GF207">
        <v>-1138927226</v>
      </c>
      <c r="GG207">
        <v>2</v>
      </c>
      <c r="GH207">
        <v>3</v>
      </c>
      <c r="GI207">
        <v>-2</v>
      </c>
      <c r="GJ207">
        <v>0</v>
      </c>
      <c r="GK207">
        <v>0</v>
      </c>
      <c r="GL207">
        <f t="shared" si="198"/>
        <v>0</v>
      </c>
      <c r="GM207">
        <f t="shared" si="199"/>
        <v>6536.5</v>
      </c>
      <c r="GN207">
        <f t="shared" si="200"/>
        <v>0</v>
      </c>
      <c r="GO207">
        <f t="shared" si="201"/>
        <v>0</v>
      </c>
      <c r="GP207">
        <f t="shared" si="202"/>
        <v>6536.5</v>
      </c>
      <c r="GR207">
        <v>1</v>
      </c>
      <c r="GS207">
        <v>1</v>
      </c>
      <c r="GT207">
        <v>0</v>
      </c>
      <c r="GU207" t="s">
        <v>3</v>
      </c>
      <c r="GV207">
        <f t="shared" si="203"/>
        <v>0</v>
      </c>
      <c r="GW207">
        <v>1</v>
      </c>
      <c r="GX207">
        <f t="shared" si="204"/>
        <v>0</v>
      </c>
      <c r="HA207">
        <v>0</v>
      </c>
      <c r="HB207">
        <v>0</v>
      </c>
      <c r="HC207">
        <f t="shared" si="205"/>
        <v>0</v>
      </c>
      <c r="IK207">
        <v>0</v>
      </c>
    </row>
    <row r="208" spans="1:245" x14ac:dyDescent="0.4">
      <c r="A208">
        <v>18</v>
      </c>
      <c r="B208">
        <v>1</v>
      </c>
      <c r="C208">
        <v>392</v>
      </c>
      <c r="E208" t="s">
        <v>424</v>
      </c>
      <c r="F208" t="s">
        <v>425</v>
      </c>
      <c r="G208" t="s">
        <v>426</v>
      </c>
      <c r="H208" t="s">
        <v>103</v>
      </c>
      <c r="I208">
        <f>I205*J208</f>
        <v>1</v>
      </c>
      <c r="J208">
        <v>10</v>
      </c>
      <c r="O208">
        <f t="shared" si="171"/>
        <v>1689.76</v>
      </c>
      <c r="P208">
        <f t="shared" si="172"/>
        <v>1689.76</v>
      </c>
      <c r="Q208">
        <f t="shared" si="173"/>
        <v>0</v>
      </c>
      <c r="R208">
        <f t="shared" si="174"/>
        <v>0</v>
      </c>
      <c r="S208">
        <f t="shared" si="175"/>
        <v>0</v>
      </c>
      <c r="T208">
        <f t="shared" si="176"/>
        <v>0</v>
      </c>
      <c r="U208">
        <f t="shared" si="177"/>
        <v>0</v>
      </c>
      <c r="V208">
        <f t="shared" si="178"/>
        <v>0</v>
      </c>
      <c r="W208">
        <f t="shared" si="179"/>
        <v>0.06</v>
      </c>
      <c r="X208">
        <f t="shared" si="180"/>
        <v>0</v>
      </c>
      <c r="Y208">
        <f t="shared" si="181"/>
        <v>0</v>
      </c>
      <c r="AA208">
        <v>68187018</v>
      </c>
      <c r="AB208">
        <f t="shared" si="182"/>
        <v>312.33999999999997</v>
      </c>
      <c r="AC208">
        <f t="shared" si="183"/>
        <v>312.33999999999997</v>
      </c>
      <c r="AD208">
        <f>ROUND((((ET208)-(EU208))+AE208),6)</f>
        <v>0</v>
      </c>
      <c r="AE208">
        <f t="shared" si="211"/>
        <v>0</v>
      </c>
      <c r="AF208">
        <f t="shared" si="211"/>
        <v>0</v>
      </c>
      <c r="AG208">
        <f t="shared" si="184"/>
        <v>0</v>
      </c>
      <c r="AH208">
        <f t="shared" si="212"/>
        <v>0</v>
      </c>
      <c r="AI208">
        <f t="shared" si="212"/>
        <v>0</v>
      </c>
      <c r="AJ208">
        <f t="shared" si="185"/>
        <v>0.06</v>
      </c>
      <c r="AK208">
        <v>312.33999999999997</v>
      </c>
      <c r="AL208">
        <v>312.33999999999997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0.06</v>
      </c>
      <c r="AT208">
        <v>0</v>
      </c>
      <c r="AU208">
        <v>0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5.41</v>
      </c>
      <c r="BD208" t="s">
        <v>3</v>
      </c>
      <c r="BE208" t="s">
        <v>3</v>
      </c>
      <c r="BF208" t="s">
        <v>3</v>
      </c>
      <c r="BG208" t="s">
        <v>3</v>
      </c>
      <c r="BH208">
        <v>3</v>
      </c>
      <c r="BI208">
        <v>1</v>
      </c>
      <c r="BJ208" t="s">
        <v>427</v>
      </c>
      <c r="BM208">
        <v>500001</v>
      </c>
      <c r="BN208">
        <v>0</v>
      </c>
      <c r="BO208" t="s">
        <v>3</v>
      </c>
      <c r="BP208">
        <v>0</v>
      </c>
      <c r="BQ208">
        <v>8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0</v>
      </c>
      <c r="CA208">
        <v>0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86"/>
        <v>1689.76</v>
      </c>
      <c r="CQ208">
        <f t="shared" si="187"/>
        <v>1689.7593999999999</v>
      </c>
      <c r="CR208">
        <f t="shared" si="188"/>
        <v>0</v>
      </c>
      <c r="CS208">
        <f t="shared" si="189"/>
        <v>0</v>
      </c>
      <c r="CT208">
        <f t="shared" si="190"/>
        <v>0</v>
      </c>
      <c r="CU208">
        <f t="shared" si="191"/>
        <v>0</v>
      </c>
      <c r="CV208">
        <f t="shared" si="192"/>
        <v>0</v>
      </c>
      <c r="CW208">
        <f t="shared" si="193"/>
        <v>0</v>
      </c>
      <c r="CX208">
        <f t="shared" si="194"/>
        <v>0.06</v>
      </c>
      <c r="CY208">
        <f t="shared" si="195"/>
        <v>0</v>
      </c>
      <c r="CZ208">
        <f t="shared" si="196"/>
        <v>0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1013</v>
      </c>
      <c r="DV208" t="s">
        <v>103</v>
      </c>
      <c r="DW208" t="s">
        <v>103</v>
      </c>
      <c r="DX208">
        <v>1</v>
      </c>
      <c r="EE208">
        <v>63940454</v>
      </c>
      <c r="EF208">
        <v>8</v>
      </c>
      <c r="EG208" t="s">
        <v>33</v>
      </c>
      <c r="EH208">
        <v>0</v>
      </c>
      <c r="EI208" t="s">
        <v>3</v>
      </c>
      <c r="EJ208">
        <v>1</v>
      </c>
      <c r="EK208">
        <v>500001</v>
      </c>
      <c r="EL208" t="s">
        <v>34</v>
      </c>
      <c r="EM208" t="s">
        <v>35</v>
      </c>
      <c r="EO208" t="s">
        <v>3</v>
      </c>
      <c r="EQ208">
        <v>0</v>
      </c>
      <c r="ER208">
        <v>312.33999999999997</v>
      </c>
      <c r="ES208">
        <v>312.33999999999997</v>
      </c>
      <c r="ET208">
        <v>0</v>
      </c>
      <c r="EU208">
        <v>0</v>
      </c>
      <c r="EV208">
        <v>0</v>
      </c>
      <c r="EW208">
        <v>0</v>
      </c>
      <c r="EX208">
        <v>0</v>
      </c>
      <c r="FQ208">
        <v>0</v>
      </c>
      <c r="FR208">
        <f t="shared" si="197"/>
        <v>0</v>
      </c>
      <c r="FS208">
        <v>0</v>
      </c>
      <c r="FX208">
        <v>0</v>
      </c>
      <c r="FY208">
        <v>0</v>
      </c>
      <c r="GA208" t="s">
        <v>3</v>
      </c>
      <c r="GD208">
        <v>1</v>
      </c>
      <c r="GF208">
        <v>587737873</v>
      </c>
      <c r="GG208">
        <v>2</v>
      </c>
      <c r="GH208">
        <v>1</v>
      </c>
      <c r="GI208">
        <v>3</v>
      </c>
      <c r="GJ208">
        <v>0</v>
      </c>
      <c r="GK208">
        <v>0</v>
      </c>
      <c r="GL208">
        <f t="shared" si="198"/>
        <v>0</v>
      </c>
      <c r="GM208">
        <f t="shared" si="199"/>
        <v>1689.76</v>
      </c>
      <c r="GN208">
        <f t="shared" si="200"/>
        <v>1689.76</v>
      </c>
      <c r="GO208">
        <f t="shared" si="201"/>
        <v>0</v>
      </c>
      <c r="GP208">
        <f t="shared" si="202"/>
        <v>0</v>
      </c>
      <c r="GR208">
        <v>0</v>
      </c>
      <c r="GS208">
        <v>3</v>
      </c>
      <c r="GT208">
        <v>0</v>
      </c>
      <c r="GU208" t="s">
        <v>3</v>
      </c>
      <c r="GV208">
        <f t="shared" si="203"/>
        <v>0</v>
      </c>
      <c r="GW208">
        <v>1</v>
      </c>
      <c r="GX208">
        <f t="shared" si="204"/>
        <v>0</v>
      </c>
      <c r="HA208">
        <v>0</v>
      </c>
      <c r="HB208">
        <v>0</v>
      </c>
      <c r="HC208">
        <f t="shared" si="205"/>
        <v>0</v>
      </c>
      <c r="IK208">
        <v>0</v>
      </c>
    </row>
    <row r="209" spans="1:245" x14ac:dyDescent="0.4">
      <c r="A209">
        <v>17</v>
      </c>
      <c r="B209">
        <v>1</v>
      </c>
      <c r="C209">
        <f>ROW(SmtRes!A409)</f>
        <v>409</v>
      </c>
      <c r="D209">
        <f>ROW(EtalonRes!A402)</f>
        <v>402</v>
      </c>
      <c r="E209" t="s">
        <v>428</v>
      </c>
      <c r="F209" t="s">
        <v>429</v>
      </c>
      <c r="G209" t="s">
        <v>430</v>
      </c>
      <c r="H209" t="s">
        <v>394</v>
      </c>
      <c r="I209">
        <f>ROUND((1)/10,9)</f>
        <v>0.1</v>
      </c>
      <c r="J209">
        <v>0</v>
      </c>
      <c r="O209">
        <f t="shared" si="171"/>
        <v>2125.6799999999998</v>
      </c>
      <c r="P209">
        <f t="shared" si="172"/>
        <v>1787.38</v>
      </c>
      <c r="Q209">
        <f t="shared" si="173"/>
        <v>21.13</v>
      </c>
      <c r="R209">
        <f t="shared" si="174"/>
        <v>4.8</v>
      </c>
      <c r="S209">
        <f t="shared" si="175"/>
        <v>317.17</v>
      </c>
      <c r="T209">
        <f t="shared" si="176"/>
        <v>0</v>
      </c>
      <c r="U209">
        <f t="shared" si="177"/>
        <v>1.1867999999999999</v>
      </c>
      <c r="V209">
        <f t="shared" si="178"/>
        <v>1.2500000000000001E-2</v>
      </c>
      <c r="W209">
        <f t="shared" si="179"/>
        <v>0</v>
      </c>
      <c r="X209">
        <f t="shared" si="180"/>
        <v>370.27</v>
      </c>
      <c r="Y209">
        <f t="shared" si="181"/>
        <v>228.6</v>
      </c>
      <c r="AA209">
        <v>68187018</v>
      </c>
      <c r="AB209">
        <f t="shared" si="182"/>
        <v>1516.789</v>
      </c>
      <c r="AC209">
        <f t="shared" si="183"/>
        <v>1384.49</v>
      </c>
      <c r="AD209">
        <f>ROUND(((((ET209*1.25))-((EU209*1.25)))+AE209),6)</f>
        <v>20.737500000000001</v>
      </c>
      <c r="AE209">
        <f>ROUND(((EU209*1.25)),6)</f>
        <v>1.6875</v>
      </c>
      <c r="AF209">
        <f>ROUND(((EV209*1.15)),6)</f>
        <v>111.5615</v>
      </c>
      <c r="AG209">
        <f t="shared" si="184"/>
        <v>0</v>
      </c>
      <c r="AH209">
        <f>((EW209*1.15))</f>
        <v>11.867999999999999</v>
      </c>
      <c r="AI209">
        <f>((EX209*1.25))</f>
        <v>0.125</v>
      </c>
      <c r="AJ209">
        <f t="shared" si="185"/>
        <v>0</v>
      </c>
      <c r="AK209">
        <v>1498.09</v>
      </c>
      <c r="AL209">
        <v>1384.49</v>
      </c>
      <c r="AM209">
        <v>16.59</v>
      </c>
      <c r="AN209">
        <v>1.35</v>
      </c>
      <c r="AO209">
        <v>97.01</v>
      </c>
      <c r="AP209">
        <v>0</v>
      </c>
      <c r="AQ209">
        <v>10.32</v>
      </c>
      <c r="AR209">
        <v>0.1</v>
      </c>
      <c r="AS209">
        <v>0</v>
      </c>
      <c r="AT209">
        <v>115</v>
      </c>
      <c r="AU209">
        <v>71</v>
      </c>
      <c r="AV209">
        <v>1</v>
      </c>
      <c r="AW209">
        <v>1</v>
      </c>
      <c r="AZ209">
        <v>1</v>
      </c>
      <c r="BA209">
        <v>28.43</v>
      </c>
      <c r="BB209">
        <v>10.19</v>
      </c>
      <c r="BC209">
        <v>12.91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431</v>
      </c>
      <c r="BM209">
        <v>17001</v>
      </c>
      <c r="BN209">
        <v>0</v>
      </c>
      <c r="BO209" t="s">
        <v>429</v>
      </c>
      <c r="BP209">
        <v>1</v>
      </c>
      <c r="BQ209">
        <v>2</v>
      </c>
      <c r="BR209">
        <v>0</v>
      </c>
      <c r="BS209">
        <v>28.43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128</v>
      </c>
      <c r="CA209">
        <v>83</v>
      </c>
      <c r="CE209">
        <v>0</v>
      </c>
      <c r="CF209">
        <v>0</v>
      </c>
      <c r="CG209">
        <v>0</v>
      </c>
      <c r="CM209">
        <v>0</v>
      </c>
      <c r="CN209" t="s">
        <v>1223</v>
      </c>
      <c r="CO209">
        <v>0</v>
      </c>
      <c r="CP209">
        <f t="shared" si="186"/>
        <v>2125.6800000000003</v>
      </c>
      <c r="CQ209">
        <f t="shared" si="187"/>
        <v>17873.765899999999</v>
      </c>
      <c r="CR209">
        <f t="shared" si="188"/>
        <v>211.31512499999999</v>
      </c>
      <c r="CS209">
        <f t="shared" si="189"/>
        <v>47.975625000000001</v>
      </c>
      <c r="CT209">
        <f t="shared" si="190"/>
        <v>3171.6934449999999</v>
      </c>
      <c r="CU209">
        <f t="shared" si="191"/>
        <v>0</v>
      </c>
      <c r="CV209">
        <f t="shared" si="192"/>
        <v>11.867999999999999</v>
      </c>
      <c r="CW209">
        <f t="shared" si="193"/>
        <v>0.125</v>
      </c>
      <c r="CX209">
        <f t="shared" si="194"/>
        <v>0</v>
      </c>
      <c r="CY209">
        <f t="shared" si="195"/>
        <v>370.26550000000003</v>
      </c>
      <c r="CZ209">
        <f t="shared" si="196"/>
        <v>228.59870000000004</v>
      </c>
      <c r="DC209" t="s">
        <v>3</v>
      </c>
      <c r="DD209" t="s">
        <v>3</v>
      </c>
      <c r="DE209" t="s">
        <v>20</v>
      </c>
      <c r="DF209" t="s">
        <v>20</v>
      </c>
      <c r="DG209" t="s">
        <v>21</v>
      </c>
      <c r="DH209" t="s">
        <v>3</v>
      </c>
      <c r="DI209" t="s">
        <v>21</v>
      </c>
      <c r="DJ209" t="s">
        <v>20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1013</v>
      </c>
      <c r="DV209" t="s">
        <v>394</v>
      </c>
      <c r="DW209" t="s">
        <v>394</v>
      </c>
      <c r="DX209">
        <v>1</v>
      </c>
      <c r="EE209">
        <v>63940303</v>
      </c>
      <c r="EF209">
        <v>2</v>
      </c>
      <c r="EG209" t="s">
        <v>22</v>
      </c>
      <c r="EH209">
        <v>0</v>
      </c>
      <c r="EI209" t="s">
        <v>3</v>
      </c>
      <c r="EJ209">
        <v>1</v>
      </c>
      <c r="EK209">
        <v>17001</v>
      </c>
      <c r="EL209" t="s">
        <v>396</v>
      </c>
      <c r="EM209" t="s">
        <v>397</v>
      </c>
      <c r="EO209" t="s">
        <v>25</v>
      </c>
      <c r="EQ209">
        <v>0</v>
      </c>
      <c r="ER209">
        <v>1498.09</v>
      </c>
      <c r="ES209">
        <v>1384.49</v>
      </c>
      <c r="ET209">
        <v>16.59</v>
      </c>
      <c r="EU209">
        <v>1.35</v>
      </c>
      <c r="EV209">
        <v>97.01</v>
      </c>
      <c r="EW209">
        <v>10.32</v>
      </c>
      <c r="EX209">
        <v>0.1</v>
      </c>
      <c r="EY209">
        <v>0</v>
      </c>
      <c r="FQ209">
        <v>0</v>
      </c>
      <c r="FR209">
        <f t="shared" si="197"/>
        <v>0</v>
      </c>
      <c r="FS209">
        <v>0</v>
      </c>
      <c r="FT209" t="s">
        <v>26</v>
      </c>
      <c r="FU209" t="s">
        <v>27</v>
      </c>
      <c r="FX209">
        <v>115.2</v>
      </c>
      <c r="FY209">
        <v>70.55</v>
      </c>
      <c r="GA209" t="s">
        <v>3</v>
      </c>
      <c r="GD209">
        <v>1</v>
      </c>
      <c r="GF209">
        <v>774804300</v>
      </c>
      <c r="GG209">
        <v>2</v>
      </c>
      <c r="GH209">
        <v>1</v>
      </c>
      <c r="GI209">
        <v>2</v>
      </c>
      <c r="GJ209">
        <v>0</v>
      </c>
      <c r="GK209">
        <v>0</v>
      </c>
      <c r="GL209">
        <f t="shared" si="198"/>
        <v>0</v>
      </c>
      <c r="GM209">
        <f t="shared" si="199"/>
        <v>2724.55</v>
      </c>
      <c r="GN209">
        <f t="shared" si="200"/>
        <v>2724.55</v>
      </c>
      <c r="GO209">
        <f t="shared" si="201"/>
        <v>0</v>
      </c>
      <c r="GP209">
        <f t="shared" si="202"/>
        <v>0</v>
      </c>
      <c r="GR209">
        <v>0</v>
      </c>
      <c r="GS209">
        <v>3</v>
      </c>
      <c r="GT209">
        <v>0</v>
      </c>
      <c r="GU209" t="s">
        <v>3</v>
      </c>
      <c r="GV209">
        <f t="shared" si="203"/>
        <v>0</v>
      </c>
      <c r="GW209">
        <v>1</v>
      </c>
      <c r="GX209">
        <f t="shared" si="204"/>
        <v>0</v>
      </c>
      <c r="HA209">
        <v>0</v>
      </c>
      <c r="HB209">
        <v>0</v>
      </c>
      <c r="HC209">
        <f t="shared" si="205"/>
        <v>0</v>
      </c>
      <c r="IK209">
        <v>0</v>
      </c>
    </row>
    <row r="210" spans="1:245" x14ac:dyDescent="0.4">
      <c r="A210">
        <v>18</v>
      </c>
      <c r="B210">
        <v>1</v>
      </c>
      <c r="C210">
        <v>408</v>
      </c>
      <c r="E210" t="s">
        <v>432</v>
      </c>
      <c r="F210" t="s">
        <v>433</v>
      </c>
      <c r="G210" t="s">
        <v>434</v>
      </c>
      <c r="H210" t="s">
        <v>103</v>
      </c>
      <c r="I210">
        <f>I209*J210</f>
        <v>-1</v>
      </c>
      <c r="J210">
        <v>-10</v>
      </c>
      <c r="O210">
        <f t="shared" si="171"/>
        <v>-1756.89</v>
      </c>
      <c r="P210">
        <f t="shared" si="172"/>
        <v>-1756.89</v>
      </c>
      <c r="Q210">
        <f t="shared" si="173"/>
        <v>0</v>
      </c>
      <c r="R210">
        <f t="shared" si="174"/>
        <v>0</v>
      </c>
      <c r="S210">
        <f t="shared" si="175"/>
        <v>0</v>
      </c>
      <c r="T210">
        <f t="shared" si="176"/>
        <v>0</v>
      </c>
      <c r="U210">
        <f t="shared" si="177"/>
        <v>0</v>
      </c>
      <c r="V210">
        <f t="shared" si="178"/>
        <v>0</v>
      </c>
      <c r="W210">
        <f t="shared" si="179"/>
        <v>0</v>
      </c>
      <c r="X210">
        <f t="shared" si="180"/>
        <v>0</v>
      </c>
      <c r="Y210">
        <f t="shared" si="181"/>
        <v>0</v>
      </c>
      <c r="AA210">
        <v>68187018</v>
      </c>
      <c r="AB210">
        <f t="shared" si="182"/>
        <v>131.80000000000001</v>
      </c>
      <c r="AC210">
        <f t="shared" si="183"/>
        <v>131.80000000000001</v>
      </c>
      <c r="AD210">
        <f>ROUND((((ET210)-(EU210))+AE210),6)</f>
        <v>0</v>
      </c>
      <c r="AE210">
        <f>ROUND((EU210),6)</f>
        <v>0</v>
      </c>
      <c r="AF210">
        <f>ROUND((EV210),6)</f>
        <v>0</v>
      </c>
      <c r="AG210">
        <f t="shared" si="184"/>
        <v>0</v>
      </c>
      <c r="AH210">
        <f>(EW210)</f>
        <v>0</v>
      </c>
      <c r="AI210">
        <f>(EX210)</f>
        <v>0</v>
      </c>
      <c r="AJ210">
        <f t="shared" si="185"/>
        <v>0</v>
      </c>
      <c r="AK210">
        <v>131.80000000000001</v>
      </c>
      <c r="AL210">
        <v>131.80000000000001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13.33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435</v>
      </c>
      <c r="BM210">
        <v>500001</v>
      </c>
      <c r="BN210">
        <v>0</v>
      </c>
      <c r="BO210" t="s">
        <v>433</v>
      </c>
      <c r="BP210">
        <v>1</v>
      </c>
      <c r="BQ210">
        <v>8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86"/>
        <v>-1756.89</v>
      </c>
      <c r="CQ210">
        <f t="shared" si="187"/>
        <v>1756.8940000000002</v>
      </c>
      <c r="CR210">
        <f t="shared" si="188"/>
        <v>0</v>
      </c>
      <c r="CS210">
        <f t="shared" si="189"/>
        <v>0</v>
      </c>
      <c r="CT210">
        <f t="shared" si="190"/>
        <v>0</v>
      </c>
      <c r="CU210">
        <f t="shared" si="191"/>
        <v>0</v>
      </c>
      <c r="CV210">
        <f t="shared" si="192"/>
        <v>0</v>
      </c>
      <c r="CW210">
        <f t="shared" si="193"/>
        <v>0</v>
      </c>
      <c r="CX210">
        <f t="shared" si="194"/>
        <v>0</v>
      </c>
      <c r="CY210">
        <f t="shared" si="195"/>
        <v>0</v>
      </c>
      <c r="CZ210">
        <f t="shared" si="196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1013</v>
      </c>
      <c r="DV210" t="s">
        <v>103</v>
      </c>
      <c r="DW210" t="s">
        <v>103</v>
      </c>
      <c r="DX210">
        <v>1</v>
      </c>
      <c r="EE210">
        <v>63940454</v>
      </c>
      <c r="EF210">
        <v>8</v>
      </c>
      <c r="EG210" t="s">
        <v>33</v>
      </c>
      <c r="EH210">
        <v>0</v>
      </c>
      <c r="EI210" t="s">
        <v>3</v>
      </c>
      <c r="EJ210">
        <v>1</v>
      </c>
      <c r="EK210">
        <v>500001</v>
      </c>
      <c r="EL210" t="s">
        <v>34</v>
      </c>
      <c r="EM210" t="s">
        <v>35</v>
      </c>
      <c r="EO210" t="s">
        <v>3</v>
      </c>
      <c r="EQ210">
        <v>0</v>
      </c>
      <c r="ER210">
        <v>131.80000000000001</v>
      </c>
      <c r="ES210">
        <v>131.80000000000001</v>
      </c>
      <c r="ET210">
        <v>0</v>
      </c>
      <c r="EU210">
        <v>0</v>
      </c>
      <c r="EV210">
        <v>0</v>
      </c>
      <c r="EW210">
        <v>0</v>
      </c>
      <c r="EX210">
        <v>0</v>
      </c>
      <c r="FQ210">
        <v>0</v>
      </c>
      <c r="FR210">
        <f t="shared" si="197"/>
        <v>0</v>
      </c>
      <c r="FS210">
        <v>0</v>
      </c>
      <c r="FX210">
        <v>0</v>
      </c>
      <c r="FY210">
        <v>0</v>
      </c>
      <c r="GA210" t="s">
        <v>3</v>
      </c>
      <c r="GD210">
        <v>1</v>
      </c>
      <c r="GF210">
        <v>-1050483740</v>
      </c>
      <c r="GG210">
        <v>2</v>
      </c>
      <c r="GH210">
        <v>1</v>
      </c>
      <c r="GI210">
        <v>2</v>
      </c>
      <c r="GJ210">
        <v>0</v>
      </c>
      <c r="GK210">
        <v>0</v>
      </c>
      <c r="GL210">
        <f t="shared" si="198"/>
        <v>0</v>
      </c>
      <c r="GM210">
        <f t="shared" si="199"/>
        <v>-1756.89</v>
      </c>
      <c r="GN210">
        <f t="shared" si="200"/>
        <v>-1756.89</v>
      </c>
      <c r="GO210">
        <f t="shared" si="201"/>
        <v>0</v>
      </c>
      <c r="GP210">
        <f t="shared" si="202"/>
        <v>0</v>
      </c>
      <c r="GR210">
        <v>0</v>
      </c>
      <c r="GS210">
        <v>3</v>
      </c>
      <c r="GT210">
        <v>0</v>
      </c>
      <c r="GU210" t="s">
        <v>3</v>
      </c>
      <c r="GV210">
        <f t="shared" si="203"/>
        <v>0</v>
      </c>
      <c r="GW210">
        <v>1</v>
      </c>
      <c r="GX210">
        <f t="shared" si="204"/>
        <v>0</v>
      </c>
      <c r="HA210">
        <v>0</v>
      </c>
      <c r="HB210">
        <v>0</v>
      </c>
      <c r="HC210">
        <f t="shared" si="205"/>
        <v>0</v>
      </c>
      <c r="IK210">
        <v>0</v>
      </c>
    </row>
    <row r="211" spans="1:245" x14ac:dyDescent="0.4">
      <c r="A211">
        <v>18</v>
      </c>
      <c r="B211">
        <v>1</v>
      </c>
      <c r="C211">
        <v>409</v>
      </c>
      <c r="E211" t="s">
        <v>436</v>
      </c>
      <c r="F211" t="s">
        <v>221</v>
      </c>
      <c r="G211" t="s">
        <v>437</v>
      </c>
      <c r="H211" t="s">
        <v>72</v>
      </c>
      <c r="I211">
        <f>I209*J211</f>
        <v>1</v>
      </c>
      <c r="J211">
        <v>10</v>
      </c>
      <c r="O211">
        <f t="shared" si="171"/>
        <v>5299.75</v>
      </c>
      <c r="P211">
        <f t="shared" si="172"/>
        <v>5299.75</v>
      </c>
      <c r="Q211">
        <f t="shared" si="173"/>
        <v>0</v>
      </c>
      <c r="R211">
        <f t="shared" si="174"/>
        <v>0</v>
      </c>
      <c r="S211">
        <f t="shared" si="175"/>
        <v>0</v>
      </c>
      <c r="T211">
        <f t="shared" si="176"/>
        <v>0</v>
      </c>
      <c r="U211">
        <f t="shared" si="177"/>
        <v>0</v>
      </c>
      <c r="V211">
        <f t="shared" si="178"/>
        <v>0</v>
      </c>
      <c r="W211">
        <f t="shared" si="179"/>
        <v>0</v>
      </c>
      <c r="X211">
        <f t="shared" si="180"/>
        <v>0</v>
      </c>
      <c r="Y211">
        <f t="shared" si="181"/>
        <v>0</v>
      </c>
      <c r="AA211">
        <v>68187018</v>
      </c>
      <c r="AB211">
        <f t="shared" si="182"/>
        <v>5299.75</v>
      </c>
      <c r="AC211">
        <f t="shared" si="183"/>
        <v>5299.75</v>
      </c>
      <c r="AD211">
        <f>ROUND((((ET211)-(EU211))+AE211),6)</f>
        <v>0</v>
      </c>
      <c r="AE211">
        <f>ROUND((EU211),6)</f>
        <v>0</v>
      </c>
      <c r="AF211">
        <f>ROUND((EV211),6)</f>
        <v>0</v>
      </c>
      <c r="AG211">
        <f t="shared" si="184"/>
        <v>0</v>
      </c>
      <c r="AH211">
        <f>(EW211)</f>
        <v>0</v>
      </c>
      <c r="AI211">
        <f>(EX211)</f>
        <v>0</v>
      </c>
      <c r="AJ211">
        <f t="shared" si="185"/>
        <v>0</v>
      </c>
      <c r="AK211">
        <v>5299.75</v>
      </c>
      <c r="AL211">
        <v>5299.75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1</v>
      </c>
      <c r="AW211">
        <v>1</v>
      </c>
      <c r="AZ211">
        <v>1</v>
      </c>
      <c r="BA211">
        <v>1</v>
      </c>
      <c r="BB211">
        <v>1</v>
      </c>
      <c r="BC211">
        <v>1</v>
      </c>
      <c r="BD211" t="s">
        <v>3</v>
      </c>
      <c r="BE211" t="s">
        <v>3</v>
      </c>
      <c r="BF211" t="s">
        <v>3</v>
      </c>
      <c r="BG211" t="s">
        <v>3</v>
      </c>
      <c r="BH211">
        <v>3</v>
      </c>
      <c r="BI211">
        <v>4</v>
      </c>
      <c r="BJ211" t="s">
        <v>3</v>
      </c>
      <c r="BM211">
        <v>0</v>
      </c>
      <c r="BN211">
        <v>0</v>
      </c>
      <c r="BO211" t="s">
        <v>3</v>
      </c>
      <c r="BP211">
        <v>0</v>
      </c>
      <c r="BQ211">
        <v>16</v>
      </c>
      <c r="BR211">
        <v>0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0</v>
      </c>
      <c r="CA211">
        <v>0</v>
      </c>
      <c r="CE211">
        <v>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86"/>
        <v>5299.75</v>
      </c>
      <c r="CQ211">
        <f t="shared" si="187"/>
        <v>5299.75</v>
      </c>
      <c r="CR211">
        <f t="shared" si="188"/>
        <v>0</v>
      </c>
      <c r="CS211">
        <f t="shared" si="189"/>
        <v>0</v>
      </c>
      <c r="CT211">
        <f t="shared" si="190"/>
        <v>0</v>
      </c>
      <c r="CU211">
        <f t="shared" si="191"/>
        <v>0</v>
      </c>
      <c r="CV211">
        <f t="shared" si="192"/>
        <v>0</v>
      </c>
      <c r="CW211">
        <f t="shared" si="193"/>
        <v>0</v>
      </c>
      <c r="CX211">
        <f t="shared" si="194"/>
        <v>0</v>
      </c>
      <c r="CY211">
        <f t="shared" si="195"/>
        <v>0</v>
      </c>
      <c r="CZ211">
        <f t="shared" si="196"/>
        <v>0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0</v>
      </c>
      <c r="DO211">
        <v>0</v>
      </c>
      <c r="DP211">
        <v>1</v>
      </c>
      <c r="DQ211">
        <v>1</v>
      </c>
      <c r="DU211">
        <v>1010</v>
      </c>
      <c r="DV211" t="s">
        <v>72</v>
      </c>
      <c r="DW211" t="s">
        <v>72</v>
      </c>
      <c r="DX211">
        <v>1</v>
      </c>
      <c r="EE211">
        <v>63940116</v>
      </c>
      <c r="EF211">
        <v>16</v>
      </c>
      <c r="EG211" t="s">
        <v>223</v>
      </c>
      <c r="EH211">
        <v>0</v>
      </c>
      <c r="EI211" t="s">
        <v>3</v>
      </c>
      <c r="EJ211">
        <v>4</v>
      </c>
      <c r="EK211">
        <v>0</v>
      </c>
      <c r="EL211" t="s">
        <v>224</v>
      </c>
      <c r="EM211" t="s">
        <v>225</v>
      </c>
      <c r="EO211" t="s">
        <v>3</v>
      </c>
      <c r="EQ211">
        <v>0</v>
      </c>
      <c r="ER211">
        <v>5299.75</v>
      </c>
      <c r="ES211">
        <v>5299.75</v>
      </c>
      <c r="ET211">
        <v>0</v>
      </c>
      <c r="EU211">
        <v>0</v>
      </c>
      <c r="EV211">
        <v>0</v>
      </c>
      <c r="EW211">
        <v>0</v>
      </c>
      <c r="EX211">
        <v>0</v>
      </c>
      <c r="EZ211">
        <v>5</v>
      </c>
      <c r="FC211">
        <v>1</v>
      </c>
      <c r="FD211">
        <v>18</v>
      </c>
      <c r="FF211">
        <v>6235</v>
      </c>
      <c r="FQ211">
        <v>0</v>
      </c>
      <c r="FR211">
        <f t="shared" si="197"/>
        <v>0</v>
      </c>
      <c r="FS211">
        <v>0</v>
      </c>
      <c r="FX211">
        <v>0</v>
      </c>
      <c r="FY211">
        <v>0</v>
      </c>
      <c r="GA211" t="s">
        <v>438</v>
      </c>
      <c r="GD211">
        <v>1</v>
      </c>
      <c r="GF211">
        <v>-484934499</v>
      </c>
      <c r="GG211">
        <v>2</v>
      </c>
      <c r="GH211">
        <v>3</v>
      </c>
      <c r="GI211">
        <v>-2</v>
      </c>
      <c r="GJ211">
        <v>0</v>
      </c>
      <c r="GK211">
        <v>0</v>
      </c>
      <c r="GL211">
        <f t="shared" si="198"/>
        <v>0</v>
      </c>
      <c r="GM211">
        <f t="shared" si="199"/>
        <v>5299.75</v>
      </c>
      <c r="GN211">
        <f t="shared" si="200"/>
        <v>0</v>
      </c>
      <c r="GO211">
        <f t="shared" si="201"/>
        <v>0</v>
      </c>
      <c r="GP211">
        <f t="shared" si="202"/>
        <v>5299.75</v>
      </c>
      <c r="GR211">
        <v>1</v>
      </c>
      <c r="GS211">
        <v>1</v>
      </c>
      <c r="GT211">
        <v>0</v>
      </c>
      <c r="GU211" t="s">
        <v>3</v>
      </c>
      <c r="GV211">
        <f t="shared" si="203"/>
        <v>0</v>
      </c>
      <c r="GW211">
        <v>1</v>
      </c>
      <c r="GX211">
        <f t="shared" si="204"/>
        <v>0</v>
      </c>
      <c r="HA211">
        <v>0</v>
      </c>
      <c r="HB211">
        <v>0</v>
      </c>
      <c r="HC211">
        <f t="shared" si="205"/>
        <v>0</v>
      </c>
      <c r="IK211">
        <v>0</v>
      </c>
    </row>
    <row r="212" spans="1:245" x14ac:dyDescent="0.4">
      <c r="A212">
        <v>17</v>
      </c>
      <c r="B212">
        <v>1</v>
      </c>
      <c r="C212">
        <f>ROW(SmtRes!A424)</f>
        <v>424</v>
      </c>
      <c r="D212">
        <f>ROW(EtalonRes!A415)</f>
        <v>415</v>
      </c>
      <c r="E212" t="s">
        <v>439</v>
      </c>
      <c r="F212" t="s">
        <v>414</v>
      </c>
      <c r="G212" t="s">
        <v>415</v>
      </c>
      <c r="H212" t="s">
        <v>394</v>
      </c>
      <c r="I212">
        <f>ROUND(1/10,9)</f>
        <v>0.1</v>
      </c>
      <c r="J212">
        <v>0</v>
      </c>
      <c r="O212">
        <f t="shared" si="171"/>
        <v>2176.5</v>
      </c>
      <c r="P212">
        <f t="shared" si="172"/>
        <v>1465.5</v>
      </c>
      <c r="Q212">
        <f t="shared" si="173"/>
        <v>30.07</v>
      </c>
      <c r="R212">
        <f t="shared" si="174"/>
        <v>6.25</v>
      </c>
      <c r="S212">
        <f t="shared" si="175"/>
        <v>680.93</v>
      </c>
      <c r="T212">
        <f t="shared" si="176"/>
        <v>0</v>
      </c>
      <c r="U212">
        <f t="shared" si="177"/>
        <v>2.4897499999999999</v>
      </c>
      <c r="V212">
        <f t="shared" si="178"/>
        <v>1.6250000000000001E-2</v>
      </c>
      <c r="W212">
        <f t="shared" si="179"/>
        <v>0</v>
      </c>
      <c r="X212">
        <f t="shared" si="180"/>
        <v>790.26</v>
      </c>
      <c r="Y212">
        <f t="shared" si="181"/>
        <v>487.9</v>
      </c>
      <c r="AA212">
        <v>68187018</v>
      </c>
      <c r="AB212">
        <f t="shared" si="182"/>
        <v>1646.3979999999999</v>
      </c>
      <c r="AC212">
        <f t="shared" si="183"/>
        <v>1377.35</v>
      </c>
      <c r="AD212">
        <f>ROUND(((((ET212*1.25))-((EU212*1.25)))+AE212),6)</f>
        <v>29.537500000000001</v>
      </c>
      <c r="AE212">
        <f>ROUND(((EU212*1.25)),6)</f>
        <v>2.2000000000000002</v>
      </c>
      <c r="AF212">
        <f>ROUND(((EV212*1.15)),6)</f>
        <v>239.51050000000001</v>
      </c>
      <c r="AG212">
        <f t="shared" si="184"/>
        <v>0</v>
      </c>
      <c r="AH212">
        <f>((EW212*1.15))</f>
        <v>24.897499999999997</v>
      </c>
      <c r="AI212">
        <f>((EX212*1.25))</f>
        <v>0.16250000000000001</v>
      </c>
      <c r="AJ212">
        <f t="shared" si="185"/>
        <v>0</v>
      </c>
      <c r="AK212">
        <v>1609.25</v>
      </c>
      <c r="AL212">
        <v>1377.35</v>
      </c>
      <c r="AM212">
        <v>23.63</v>
      </c>
      <c r="AN212">
        <v>1.76</v>
      </c>
      <c r="AO212">
        <v>208.27</v>
      </c>
      <c r="AP212">
        <v>0</v>
      </c>
      <c r="AQ212">
        <v>21.65</v>
      </c>
      <c r="AR212">
        <v>0.13</v>
      </c>
      <c r="AS212">
        <v>0</v>
      </c>
      <c r="AT212">
        <v>115</v>
      </c>
      <c r="AU212">
        <v>71</v>
      </c>
      <c r="AV212">
        <v>1</v>
      </c>
      <c r="AW212">
        <v>1</v>
      </c>
      <c r="AZ212">
        <v>1</v>
      </c>
      <c r="BA212">
        <v>28.43</v>
      </c>
      <c r="BB212">
        <v>10.18</v>
      </c>
      <c r="BC212">
        <v>10.64</v>
      </c>
      <c r="BD212" t="s">
        <v>3</v>
      </c>
      <c r="BE212" t="s">
        <v>3</v>
      </c>
      <c r="BF212" t="s">
        <v>3</v>
      </c>
      <c r="BG212" t="s">
        <v>3</v>
      </c>
      <c r="BH212">
        <v>0</v>
      </c>
      <c r="BI212">
        <v>1</v>
      </c>
      <c r="BJ212" t="s">
        <v>416</v>
      </c>
      <c r="BM212">
        <v>17001</v>
      </c>
      <c r="BN212">
        <v>0</v>
      </c>
      <c r="BO212" t="s">
        <v>414</v>
      </c>
      <c r="BP212">
        <v>1</v>
      </c>
      <c r="BQ212">
        <v>2</v>
      </c>
      <c r="BR212">
        <v>0</v>
      </c>
      <c r="BS212">
        <v>28.43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128</v>
      </c>
      <c r="CA212">
        <v>83</v>
      </c>
      <c r="CE212">
        <v>0</v>
      </c>
      <c r="CF212">
        <v>0</v>
      </c>
      <c r="CG212">
        <v>0</v>
      </c>
      <c r="CM212">
        <v>0</v>
      </c>
      <c r="CN212" t="s">
        <v>1223</v>
      </c>
      <c r="CO212">
        <v>0</v>
      </c>
      <c r="CP212">
        <f t="shared" si="186"/>
        <v>2176.5</v>
      </c>
      <c r="CQ212">
        <f t="shared" si="187"/>
        <v>14655.003999999999</v>
      </c>
      <c r="CR212">
        <f t="shared" si="188"/>
        <v>300.69175000000001</v>
      </c>
      <c r="CS212">
        <f t="shared" si="189"/>
        <v>62.546000000000006</v>
      </c>
      <c r="CT212">
        <f t="shared" si="190"/>
        <v>6809.2835150000001</v>
      </c>
      <c r="CU212">
        <f t="shared" si="191"/>
        <v>0</v>
      </c>
      <c r="CV212">
        <f t="shared" si="192"/>
        <v>24.897499999999997</v>
      </c>
      <c r="CW212">
        <f t="shared" si="193"/>
        <v>0.16250000000000001</v>
      </c>
      <c r="CX212">
        <f t="shared" si="194"/>
        <v>0</v>
      </c>
      <c r="CY212">
        <f t="shared" si="195"/>
        <v>790.25699999999995</v>
      </c>
      <c r="CZ212">
        <f t="shared" si="196"/>
        <v>487.89779999999996</v>
      </c>
      <c r="DC212" t="s">
        <v>3</v>
      </c>
      <c r="DD212" t="s">
        <v>3</v>
      </c>
      <c r="DE212" t="s">
        <v>20</v>
      </c>
      <c r="DF212" t="s">
        <v>20</v>
      </c>
      <c r="DG212" t="s">
        <v>21</v>
      </c>
      <c r="DH212" t="s">
        <v>3</v>
      </c>
      <c r="DI212" t="s">
        <v>21</v>
      </c>
      <c r="DJ212" t="s">
        <v>20</v>
      </c>
      <c r="DK212" t="s">
        <v>3</v>
      </c>
      <c r="DL212" t="s">
        <v>3</v>
      </c>
      <c r="DM212" t="s">
        <v>3</v>
      </c>
      <c r="DN212">
        <v>0</v>
      </c>
      <c r="DO212">
        <v>0</v>
      </c>
      <c r="DP212">
        <v>1</v>
      </c>
      <c r="DQ212">
        <v>1</v>
      </c>
      <c r="DU212">
        <v>1013</v>
      </c>
      <c r="DV212" t="s">
        <v>394</v>
      </c>
      <c r="DW212" t="s">
        <v>394</v>
      </c>
      <c r="DX212">
        <v>1</v>
      </c>
      <c r="EE212">
        <v>63940303</v>
      </c>
      <c r="EF212">
        <v>2</v>
      </c>
      <c r="EG212" t="s">
        <v>22</v>
      </c>
      <c r="EH212">
        <v>0</v>
      </c>
      <c r="EI212" t="s">
        <v>3</v>
      </c>
      <c r="EJ212">
        <v>1</v>
      </c>
      <c r="EK212">
        <v>17001</v>
      </c>
      <c r="EL212" t="s">
        <v>396</v>
      </c>
      <c r="EM212" t="s">
        <v>397</v>
      </c>
      <c r="EO212" t="s">
        <v>25</v>
      </c>
      <c r="EQ212">
        <v>0</v>
      </c>
      <c r="ER212">
        <v>1609.25</v>
      </c>
      <c r="ES212">
        <v>1377.35</v>
      </c>
      <c r="ET212">
        <v>23.63</v>
      </c>
      <c r="EU212">
        <v>1.76</v>
      </c>
      <c r="EV212">
        <v>208.27</v>
      </c>
      <c r="EW212">
        <v>21.65</v>
      </c>
      <c r="EX212">
        <v>0.13</v>
      </c>
      <c r="EY212">
        <v>0</v>
      </c>
      <c r="FQ212">
        <v>0</v>
      </c>
      <c r="FR212">
        <f t="shared" si="197"/>
        <v>0</v>
      </c>
      <c r="FS212">
        <v>0</v>
      </c>
      <c r="FT212" t="s">
        <v>26</v>
      </c>
      <c r="FU212" t="s">
        <v>27</v>
      </c>
      <c r="FX212">
        <v>115.2</v>
      </c>
      <c r="FY212">
        <v>70.55</v>
      </c>
      <c r="GA212" t="s">
        <v>3</v>
      </c>
      <c r="GD212">
        <v>1</v>
      </c>
      <c r="GF212">
        <v>-1317751891</v>
      </c>
      <c r="GG212">
        <v>2</v>
      </c>
      <c r="GH212">
        <v>1</v>
      </c>
      <c r="GI212">
        <v>2</v>
      </c>
      <c r="GJ212">
        <v>0</v>
      </c>
      <c r="GK212">
        <v>0</v>
      </c>
      <c r="GL212">
        <f t="shared" si="198"/>
        <v>0</v>
      </c>
      <c r="GM212">
        <f t="shared" si="199"/>
        <v>3454.66</v>
      </c>
      <c r="GN212">
        <f t="shared" si="200"/>
        <v>3454.66</v>
      </c>
      <c r="GO212">
        <f t="shared" si="201"/>
        <v>0</v>
      </c>
      <c r="GP212">
        <f t="shared" si="202"/>
        <v>0</v>
      </c>
      <c r="GR212">
        <v>0</v>
      </c>
      <c r="GS212">
        <v>3</v>
      </c>
      <c r="GT212">
        <v>0</v>
      </c>
      <c r="GU212" t="s">
        <v>3</v>
      </c>
      <c r="GV212">
        <f t="shared" si="203"/>
        <v>0</v>
      </c>
      <c r="GW212">
        <v>1</v>
      </c>
      <c r="GX212">
        <f t="shared" si="204"/>
        <v>0</v>
      </c>
      <c r="HA212">
        <v>0</v>
      </c>
      <c r="HB212">
        <v>0</v>
      </c>
      <c r="HC212">
        <f t="shared" si="205"/>
        <v>0</v>
      </c>
      <c r="IK212">
        <v>0</v>
      </c>
    </row>
    <row r="213" spans="1:245" x14ac:dyDescent="0.4">
      <c r="A213">
        <v>18</v>
      </c>
      <c r="B213">
        <v>1</v>
      </c>
      <c r="C213">
        <v>423</v>
      </c>
      <c r="E213" t="s">
        <v>440</v>
      </c>
      <c r="F213" t="s">
        <v>418</v>
      </c>
      <c r="G213" t="s">
        <v>419</v>
      </c>
      <c r="H213" t="s">
        <v>103</v>
      </c>
      <c r="I213">
        <f>I212*J213</f>
        <v>-1</v>
      </c>
      <c r="J213">
        <v>-10</v>
      </c>
      <c r="O213">
        <f t="shared" si="171"/>
        <v>-1432.6</v>
      </c>
      <c r="P213">
        <f t="shared" si="172"/>
        <v>-1432.6</v>
      </c>
      <c r="Q213">
        <f t="shared" si="173"/>
        <v>0</v>
      </c>
      <c r="R213">
        <f t="shared" si="174"/>
        <v>0</v>
      </c>
      <c r="S213">
        <f t="shared" si="175"/>
        <v>0</v>
      </c>
      <c r="T213">
        <f t="shared" si="176"/>
        <v>0</v>
      </c>
      <c r="U213">
        <f t="shared" si="177"/>
        <v>0</v>
      </c>
      <c r="V213">
        <f t="shared" si="178"/>
        <v>0</v>
      </c>
      <c r="W213">
        <f t="shared" si="179"/>
        <v>0</v>
      </c>
      <c r="X213">
        <f t="shared" si="180"/>
        <v>0</v>
      </c>
      <c r="Y213">
        <f t="shared" si="181"/>
        <v>0</v>
      </c>
      <c r="AA213">
        <v>68187018</v>
      </c>
      <c r="AB213">
        <f t="shared" si="182"/>
        <v>130</v>
      </c>
      <c r="AC213">
        <f t="shared" si="183"/>
        <v>130</v>
      </c>
      <c r="AD213">
        <f>ROUND((((ET213)-(EU213))+AE213),6)</f>
        <v>0</v>
      </c>
      <c r="AE213">
        <f t="shared" ref="AE213:AF215" si="213">ROUND((EU213),6)</f>
        <v>0</v>
      </c>
      <c r="AF213">
        <f t="shared" si="213"/>
        <v>0</v>
      </c>
      <c r="AG213">
        <f t="shared" si="184"/>
        <v>0</v>
      </c>
      <c r="AH213">
        <f t="shared" ref="AH213:AI215" si="214">(EW213)</f>
        <v>0</v>
      </c>
      <c r="AI213">
        <f t="shared" si="214"/>
        <v>0</v>
      </c>
      <c r="AJ213">
        <f t="shared" si="185"/>
        <v>0</v>
      </c>
      <c r="AK213">
        <v>130</v>
      </c>
      <c r="AL213">
        <v>130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1</v>
      </c>
      <c r="AZ213">
        <v>1</v>
      </c>
      <c r="BA213">
        <v>1</v>
      </c>
      <c r="BB213">
        <v>1</v>
      </c>
      <c r="BC213">
        <v>11.02</v>
      </c>
      <c r="BD213" t="s">
        <v>3</v>
      </c>
      <c r="BE213" t="s">
        <v>3</v>
      </c>
      <c r="BF213" t="s">
        <v>3</v>
      </c>
      <c r="BG213" t="s">
        <v>3</v>
      </c>
      <c r="BH213">
        <v>3</v>
      </c>
      <c r="BI213">
        <v>1</v>
      </c>
      <c r="BJ213" t="s">
        <v>420</v>
      </c>
      <c r="BM213">
        <v>500001</v>
      </c>
      <c r="BN213">
        <v>0</v>
      </c>
      <c r="BO213" t="s">
        <v>418</v>
      </c>
      <c r="BP213">
        <v>1</v>
      </c>
      <c r="BQ213">
        <v>8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0</v>
      </c>
      <c r="CA213">
        <v>0</v>
      </c>
      <c r="CE213">
        <v>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86"/>
        <v>-1432.6</v>
      </c>
      <c r="CQ213">
        <f t="shared" si="187"/>
        <v>1432.6</v>
      </c>
      <c r="CR213">
        <f t="shared" si="188"/>
        <v>0</v>
      </c>
      <c r="CS213">
        <f t="shared" si="189"/>
        <v>0</v>
      </c>
      <c r="CT213">
        <f t="shared" si="190"/>
        <v>0</v>
      </c>
      <c r="CU213">
        <f t="shared" si="191"/>
        <v>0</v>
      </c>
      <c r="CV213">
        <f t="shared" si="192"/>
        <v>0</v>
      </c>
      <c r="CW213">
        <f t="shared" si="193"/>
        <v>0</v>
      </c>
      <c r="CX213">
        <f t="shared" si="194"/>
        <v>0</v>
      </c>
      <c r="CY213">
        <f t="shared" si="195"/>
        <v>0</v>
      </c>
      <c r="CZ213">
        <f t="shared" si="196"/>
        <v>0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0</v>
      </c>
      <c r="DO213">
        <v>0</v>
      </c>
      <c r="DP213">
        <v>1</v>
      </c>
      <c r="DQ213">
        <v>1</v>
      </c>
      <c r="DU213">
        <v>1013</v>
      </c>
      <c r="DV213" t="s">
        <v>103</v>
      </c>
      <c r="DW213" t="s">
        <v>103</v>
      </c>
      <c r="DX213">
        <v>1</v>
      </c>
      <c r="EE213">
        <v>63940454</v>
      </c>
      <c r="EF213">
        <v>8</v>
      </c>
      <c r="EG213" t="s">
        <v>33</v>
      </c>
      <c r="EH213">
        <v>0</v>
      </c>
      <c r="EI213" t="s">
        <v>3</v>
      </c>
      <c r="EJ213">
        <v>1</v>
      </c>
      <c r="EK213">
        <v>500001</v>
      </c>
      <c r="EL213" t="s">
        <v>34</v>
      </c>
      <c r="EM213" t="s">
        <v>35</v>
      </c>
      <c r="EO213" t="s">
        <v>3</v>
      </c>
      <c r="EQ213">
        <v>0</v>
      </c>
      <c r="ER213">
        <v>130</v>
      </c>
      <c r="ES213">
        <v>130</v>
      </c>
      <c r="ET213">
        <v>0</v>
      </c>
      <c r="EU213">
        <v>0</v>
      </c>
      <c r="EV213">
        <v>0</v>
      </c>
      <c r="EW213">
        <v>0</v>
      </c>
      <c r="EX213">
        <v>0</v>
      </c>
      <c r="FQ213">
        <v>0</v>
      </c>
      <c r="FR213">
        <f t="shared" si="197"/>
        <v>0</v>
      </c>
      <c r="FS213">
        <v>0</v>
      </c>
      <c r="FX213">
        <v>0</v>
      </c>
      <c r="FY213">
        <v>0</v>
      </c>
      <c r="GA213" t="s">
        <v>3</v>
      </c>
      <c r="GD213">
        <v>1</v>
      </c>
      <c r="GF213">
        <v>-1944775516</v>
      </c>
      <c r="GG213">
        <v>2</v>
      </c>
      <c r="GH213">
        <v>1</v>
      </c>
      <c r="GI213">
        <v>2</v>
      </c>
      <c r="GJ213">
        <v>0</v>
      </c>
      <c r="GK213">
        <v>0</v>
      </c>
      <c r="GL213">
        <f t="shared" si="198"/>
        <v>0</v>
      </c>
      <c r="GM213">
        <f t="shared" si="199"/>
        <v>-1432.6</v>
      </c>
      <c r="GN213">
        <f t="shared" si="200"/>
        <v>-1432.6</v>
      </c>
      <c r="GO213">
        <f t="shared" si="201"/>
        <v>0</v>
      </c>
      <c r="GP213">
        <f t="shared" si="202"/>
        <v>0</v>
      </c>
      <c r="GR213">
        <v>0</v>
      </c>
      <c r="GS213">
        <v>3</v>
      </c>
      <c r="GT213">
        <v>0</v>
      </c>
      <c r="GU213" t="s">
        <v>3</v>
      </c>
      <c r="GV213">
        <f t="shared" si="203"/>
        <v>0</v>
      </c>
      <c r="GW213">
        <v>1</v>
      </c>
      <c r="GX213">
        <f t="shared" si="204"/>
        <v>0</v>
      </c>
      <c r="HA213">
        <v>0</v>
      </c>
      <c r="HB213">
        <v>0</v>
      </c>
      <c r="HC213">
        <f t="shared" si="205"/>
        <v>0</v>
      </c>
      <c r="IK213">
        <v>0</v>
      </c>
    </row>
    <row r="214" spans="1:245" x14ac:dyDescent="0.4">
      <c r="A214">
        <v>18</v>
      </c>
      <c r="B214">
        <v>1</v>
      </c>
      <c r="C214">
        <v>424</v>
      </c>
      <c r="E214" t="s">
        <v>441</v>
      </c>
      <c r="F214" t="s">
        <v>221</v>
      </c>
      <c r="G214" t="s">
        <v>442</v>
      </c>
      <c r="H214" t="s">
        <v>72</v>
      </c>
      <c r="I214">
        <f>I212*J214</f>
        <v>1</v>
      </c>
      <c r="J214">
        <v>10</v>
      </c>
      <c r="O214">
        <f t="shared" si="171"/>
        <v>33991.5</v>
      </c>
      <c r="P214">
        <f t="shared" si="172"/>
        <v>33991.5</v>
      </c>
      <c r="Q214">
        <f t="shared" si="173"/>
        <v>0</v>
      </c>
      <c r="R214">
        <f t="shared" si="174"/>
        <v>0</v>
      </c>
      <c r="S214">
        <f t="shared" si="175"/>
        <v>0</v>
      </c>
      <c r="T214">
        <f t="shared" si="176"/>
        <v>0</v>
      </c>
      <c r="U214">
        <f t="shared" si="177"/>
        <v>0</v>
      </c>
      <c r="V214">
        <f t="shared" si="178"/>
        <v>0</v>
      </c>
      <c r="W214">
        <f t="shared" si="179"/>
        <v>0</v>
      </c>
      <c r="X214">
        <f t="shared" si="180"/>
        <v>0</v>
      </c>
      <c r="Y214">
        <f t="shared" si="181"/>
        <v>0</v>
      </c>
      <c r="AA214">
        <v>68187018</v>
      </c>
      <c r="AB214">
        <f t="shared" si="182"/>
        <v>33991.5</v>
      </c>
      <c r="AC214">
        <f t="shared" si="183"/>
        <v>33991.5</v>
      </c>
      <c r="AD214">
        <f>ROUND((((ET214)-(EU214))+AE214),6)</f>
        <v>0</v>
      </c>
      <c r="AE214">
        <f t="shared" si="213"/>
        <v>0</v>
      </c>
      <c r="AF214">
        <f t="shared" si="213"/>
        <v>0</v>
      </c>
      <c r="AG214">
        <f t="shared" si="184"/>
        <v>0</v>
      </c>
      <c r="AH214">
        <f t="shared" si="214"/>
        <v>0</v>
      </c>
      <c r="AI214">
        <f t="shared" si="214"/>
        <v>0</v>
      </c>
      <c r="AJ214">
        <f t="shared" si="185"/>
        <v>0</v>
      </c>
      <c r="AK214">
        <v>33991.5</v>
      </c>
      <c r="AL214">
        <v>33991.5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1</v>
      </c>
      <c r="AW214">
        <v>1</v>
      </c>
      <c r="AZ214">
        <v>1</v>
      </c>
      <c r="BA214">
        <v>1</v>
      </c>
      <c r="BB214">
        <v>1</v>
      </c>
      <c r="BC214">
        <v>1</v>
      </c>
      <c r="BD214" t="s">
        <v>3</v>
      </c>
      <c r="BE214" t="s">
        <v>3</v>
      </c>
      <c r="BF214" t="s">
        <v>3</v>
      </c>
      <c r="BG214" t="s">
        <v>3</v>
      </c>
      <c r="BH214">
        <v>3</v>
      </c>
      <c r="BI214">
        <v>4</v>
      </c>
      <c r="BJ214" t="s">
        <v>3</v>
      </c>
      <c r="BM214">
        <v>0</v>
      </c>
      <c r="BN214">
        <v>0</v>
      </c>
      <c r="BO214" t="s">
        <v>3</v>
      </c>
      <c r="BP214">
        <v>0</v>
      </c>
      <c r="BQ214">
        <v>16</v>
      </c>
      <c r="BR214">
        <v>0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 t="s">
        <v>3</v>
      </c>
      <c r="BZ214">
        <v>0</v>
      </c>
      <c r="CA214">
        <v>0</v>
      </c>
      <c r="CE214">
        <v>0</v>
      </c>
      <c r="CF214">
        <v>0</v>
      </c>
      <c r="CG214">
        <v>0</v>
      </c>
      <c r="CM214">
        <v>0</v>
      </c>
      <c r="CN214" t="s">
        <v>3</v>
      </c>
      <c r="CO214">
        <v>0</v>
      </c>
      <c r="CP214">
        <f t="shared" si="186"/>
        <v>33991.5</v>
      </c>
      <c r="CQ214">
        <f t="shared" si="187"/>
        <v>33991.5</v>
      </c>
      <c r="CR214">
        <f t="shared" si="188"/>
        <v>0</v>
      </c>
      <c r="CS214">
        <f t="shared" si="189"/>
        <v>0</v>
      </c>
      <c r="CT214">
        <f t="shared" si="190"/>
        <v>0</v>
      </c>
      <c r="CU214">
        <f t="shared" si="191"/>
        <v>0</v>
      </c>
      <c r="CV214">
        <f t="shared" si="192"/>
        <v>0</v>
      </c>
      <c r="CW214">
        <f t="shared" si="193"/>
        <v>0</v>
      </c>
      <c r="CX214">
        <f t="shared" si="194"/>
        <v>0</v>
      </c>
      <c r="CY214">
        <f t="shared" si="195"/>
        <v>0</v>
      </c>
      <c r="CZ214">
        <f t="shared" si="196"/>
        <v>0</v>
      </c>
      <c r="DC214" t="s">
        <v>3</v>
      </c>
      <c r="DD214" t="s">
        <v>3</v>
      </c>
      <c r="DE214" t="s">
        <v>3</v>
      </c>
      <c r="DF214" t="s">
        <v>3</v>
      </c>
      <c r="DG214" t="s">
        <v>3</v>
      </c>
      <c r="DH214" t="s">
        <v>3</v>
      </c>
      <c r="DI214" t="s">
        <v>3</v>
      </c>
      <c r="DJ214" t="s">
        <v>3</v>
      </c>
      <c r="DK214" t="s">
        <v>3</v>
      </c>
      <c r="DL214" t="s">
        <v>3</v>
      </c>
      <c r="DM214" t="s">
        <v>3</v>
      </c>
      <c r="DN214">
        <v>0</v>
      </c>
      <c r="DO214">
        <v>0</v>
      </c>
      <c r="DP214">
        <v>1</v>
      </c>
      <c r="DQ214">
        <v>1</v>
      </c>
      <c r="DU214">
        <v>1010</v>
      </c>
      <c r="DV214" t="s">
        <v>72</v>
      </c>
      <c r="DW214" t="s">
        <v>72</v>
      </c>
      <c r="DX214">
        <v>1</v>
      </c>
      <c r="EE214">
        <v>63940116</v>
      </c>
      <c r="EF214">
        <v>16</v>
      </c>
      <c r="EG214" t="s">
        <v>223</v>
      </c>
      <c r="EH214">
        <v>0</v>
      </c>
      <c r="EI214" t="s">
        <v>3</v>
      </c>
      <c r="EJ214">
        <v>4</v>
      </c>
      <c r="EK214">
        <v>0</v>
      </c>
      <c r="EL214" t="s">
        <v>224</v>
      </c>
      <c r="EM214" t="s">
        <v>225</v>
      </c>
      <c r="EO214" t="s">
        <v>3</v>
      </c>
      <c r="EQ214">
        <v>0</v>
      </c>
      <c r="ER214">
        <v>33991.5</v>
      </c>
      <c r="ES214">
        <v>33991.5</v>
      </c>
      <c r="ET214">
        <v>0</v>
      </c>
      <c r="EU214">
        <v>0</v>
      </c>
      <c r="EV214">
        <v>0</v>
      </c>
      <c r="EW214">
        <v>0</v>
      </c>
      <c r="EX214">
        <v>0</v>
      </c>
      <c r="EZ214">
        <v>5</v>
      </c>
      <c r="FC214">
        <v>1</v>
      </c>
      <c r="FD214">
        <v>18</v>
      </c>
      <c r="FF214">
        <v>39990</v>
      </c>
      <c r="FQ214">
        <v>0</v>
      </c>
      <c r="FR214">
        <f t="shared" si="197"/>
        <v>0</v>
      </c>
      <c r="FS214">
        <v>0</v>
      </c>
      <c r="FX214">
        <v>0</v>
      </c>
      <c r="FY214">
        <v>0</v>
      </c>
      <c r="GA214" t="s">
        <v>443</v>
      </c>
      <c r="GD214">
        <v>1</v>
      </c>
      <c r="GF214">
        <v>523837998</v>
      </c>
      <c r="GG214">
        <v>2</v>
      </c>
      <c r="GH214">
        <v>3</v>
      </c>
      <c r="GI214">
        <v>-2</v>
      </c>
      <c r="GJ214">
        <v>0</v>
      </c>
      <c r="GK214">
        <v>0</v>
      </c>
      <c r="GL214">
        <f t="shared" si="198"/>
        <v>0</v>
      </c>
      <c r="GM214">
        <f t="shared" si="199"/>
        <v>33991.5</v>
      </c>
      <c r="GN214">
        <f t="shared" si="200"/>
        <v>0</v>
      </c>
      <c r="GO214">
        <f t="shared" si="201"/>
        <v>0</v>
      </c>
      <c r="GP214">
        <f t="shared" si="202"/>
        <v>33991.5</v>
      </c>
      <c r="GR214">
        <v>1</v>
      </c>
      <c r="GS214">
        <v>1</v>
      </c>
      <c r="GT214">
        <v>0</v>
      </c>
      <c r="GU214" t="s">
        <v>3</v>
      </c>
      <c r="GV214">
        <f t="shared" si="203"/>
        <v>0</v>
      </c>
      <c r="GW214">
        <v>1</v>
      </c>
      <c r="GX214">
        <f t="shared" si="204"/>
        <v>0</v>
      </c>
      <c r="HA214">
        <v>0</v>
      </c>
      <c r="HB214">
        <v>0</v>
      </c>
      <c r="HC214">
        <f t="shared" si="205"/>
        <v>0</v>
      </c>
      <c r="IK214">
        <v>0</v>
      </c>
    </row>
    <row r="215" spans="1:245" x14ac:dyDescent="0.4">
      <c r="A215">
        <v>18</v>
      </c>
      <c r="B215">
        <v>1</v>
      </c>
      <c r="C215">
        <v>422</v>
      </c>
      <c r="E215" t="s">
        <v>444</v>
      </c>
      <c r="F215" t="s">
        <v>445</v>
      </c>
      <c r="G215" t="s">
        <v>446</v>
      </c>
      <c r="H215" t="s">
        <v>103</v>
      </c>
      <c r="I215">
        <f>I212*J215</f>
        <v>1</v>
      </c>
      <c r="J215">
        <v>10</v>
      </c>
      <c r="O215">
        <f t="shared" si="171"/>
        <v>1445.34</v>
      </c>
      <c r="P215">
        <f t="shared" si="172"/>
        <v>1445.34</v>
      </c>
      <c r="Q215">
        <f t="shared" si="173"/>
        <v>0</v>
      </c>
      <c r="R215">
        <f t="shared" si="174"/>
        <v>0</v>
      </c>
      <c r="S215">
        <f t="shared" si="175"/>
        <v>0</v>
      </c>
      <c r="T215">
        <f t="shared" si="176"/>
        <v>0</v>
      </c>
      <c r="U215">
        <f t="shared" si="177"/>
        <v>0</v>
      </c>
      <c r="V215">
        <f t="shared" si="178"/>
        <v>0</v>
      </c>
      <c r="W215">
        <f t="shared" si="179"/>
        <v>0.15</v>
      </c>
      <c r="X215">
        <f t="shared" si="180"/>
        <v>0</v>
      </c>
      <c r="Y215">
        <f t="shared" si="181"/>
        <v>0</v>
      </c>
      <c r="AA215">
        <v>68187018</v>
      </c>
      <c r="AB215">
        <f t="shared" si="182"/>
        <v>267.16000000000003</v>
      </c>
      <c r="AC215">
        <f t="shared" si="183"/>
        <v>267.16000000000003</v>
      </c>
      <c r="AD215">
        <f>ROUND((((ET215)-(EU215))+AE215),6)</f>
        <v>0</v>
      </c>
      <c r="AE215">
        <f t="shared" si="213"/>
        <v>0</v>
      </c>
      <c r="AF215">
        <f t="shared" si="213"/>
        <v>0</v>
      </c>
      <c r="AG215">
        <f t="shared" si="184"/>
        <v>0</v>
      </c>
      <c r="AH215">
        <f t="shared" si="214"/>
        <v>0</v>
      </c>
      <c r="AI215">
        <f t="shared" si="214"/>
        <v>0</v>
      </c>
      <c r="AJ215">
        <f t="shared" si="185"/>
        <v>0.15</v>
      </c>
      <c r="AK215">
        <v>267.16000000000003</v>
      </c>
      <c r="AL215">
        <v>267.16000000000003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0.15</v>
      </c>
      <c r="AT215">
        <v>0</v>
      </c>
      <c r="AU215">
        <v>0</v>
      </c>
      <c r="AV215">
        <v>1</v>
      </c>
      <c r="AW215">
        <v>1</v>
      </c>
      <c r="AZ215">
        <v>1</v>
      </c>
      <c r="BA215">
        <v>1</v>
      </c>
      <c r="BB215">
        <v>1</v>
      </c>
      <c r="BC215">
        <v>5.41</v>
      </c>
      <c r="BD215" t="s">
        <v>3</v>
      </c>
      <c r="BE215" t="s">
        <v>3</v>
      </c>
      <c r="BF215" t="s">
        <v>3</v>
      </c>
      <c r="BG215" t="s">
        <v>3</v>
      </c>
      <c r="BH215">
        <v>3</v>
      </c>
      <c r="BI215">
        <v>1</v>
      </c>
      <c r="BJ215" t="s">
        <v>447</v>
      </c>
      <c r="BM215">
        <v>500001</v>
      </c>
      <c r="BN215">
        <v>0</v>
      </c>
      <c r="BO215" t="s">
        <v>3</v>
      </c>
      <c r="BP215">
        <v>0</v>
      </c>
      <c r="BQ215">
        <v>8</v>
      </c>
      <c r="BR215">
        <v>0</v>
      </c>
      <c r="BS215">
        <v>1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0</v>
      </c>
      <c r="CA215">
        <v>0</v>
      </c>
      <c r="CE215">
        <v>0</v>
      </c>
      <c r="CF215">
        <v>0</v>
      </c>
      <c r="CG215">
        <v>0</v>
      </c>
      <c r="CM215">
        <v>0</v>
      </c>
      <c r="CN215" t="s">
        <v>3</v>
      </c>
      <c r="CO215">
        <v>0</v>
      </c>
      <c r="CP215">
        <f t="shared" si="186"/>
        <v>1445.34</v>
      </c>
      <c r="CQ215">
        <f t="shared" si="187"/>
        <v>1445.3356000000001</v>
      </c>
      <c r="CR215">
        <f t="shared" si="188"/>
        <v>0</v>
      </c>
      <c r="CS215">
        <f t="shared" si="189"/>
        <v>0</v>
      </c>
      <c r="CT215">
        <f t="shared" si="190"/>
        <v>0</v>
      </c>
      <c r="CU215">
        <f t="shared" si="191"/>
        <v>0</v>
      </c>
      <c r="CV215">
        <f t="shared" si="192"/>
        <v>0</v>
      </c>
      <c r="CW215">
        <f t="shared" si="193"/>
        <v>0</v>
      </c>
      <c r="CX215">
        <f t="shared" si="194"/>
        <v>0.15</v>
      </c>
      <c r="CY215">
        <f t="shared" si="195"/>
        <v>0</v>
      </c>
      <c r="CZ215">
        <f t="shared" si="196"/>
        <v>0</v>
      </c>
      <c r="DC215" t="s">
        <v>3</v>
      </c>
      <c r="DD215" t="s">
        <v>3</v>
      </c>
      <c r="DE215" t="s">
        <v>3</v>
      </c>
      <c r="DF215" t="s">
        <v>3</v>
      </c>
      <c r="DG215" t="s">
        <v>3</v>
      </c>
      <c r="DH215" t="s">
        <v>3</v>
      </c>
      <c r="DI215" t="s">
        <v>3</v>
      </c>
      <c r="DJ215" t="s">
        <v>3</v>
      </c>
      <c r="DK215" t="s">
        <v>3</v>
      </c>
      <c r="DL215" t="s">
        <v>3</v>
      </c>
      <c r="DM215" t="s">
        <v>3</v>
      </c>
      <c r="DN215">
        <v>0</v>
      </c>
      <c r="DO215">
        <v>0</v>
      </c>
      <c r="DP215">
        <v>1</v>
      </c>
      <c r="DQ215">
        <v>1</v>
      </c>
      <c r="DU215">
        <v>1013</v>
      </c>
      <c r="DV215" t="s">
        <v>103</v>
      </c>
      <c r="DW215" t="s">
        <v>103</v>
      </c>
      <c r="DX215">
        <v>1</v>
      </c>
      <c r="EE215">
        <v>63940454</v>
      </c>
      <c r="EF215">
        <v>8</v>
      </c>
      <c r="EG215" t="s">
        <v>33</v>
      </c>
      <c r="EH215">
        <v>0</v>
      </c>
      <c r="EI215" t="s">
        <v>3</v>
      </c>
      <c r="EJ215">
        <v>1</v>
      </c>
      <c r="EK215">
        <v>500001</v>
      </c>
      <c r="EL215" t="s">
        <v>34</v>
      </c>
      <c r="EM215" t="s">
        <v>35</v>
      </c>
      <c r="EO215" t="s">
        <v>3</v>
      </c>
      <c r="EQ215">
        <v>0</v>
      </c>
      <c r="ER215">
        <v>267.16000000000003</v>
      </c>
      <c r="ES215">
        <v>267.16000000000003</v>
      </c>
      <c r="ET215">
        <v>0</v>
      </c>
      <c r="EU215">
        <v>0</v>
      </c>
      <c r="EV215">
        <v>0</v>
      </c>
      <c r="EW215">
        <v>0</v>
      </c>
      <c r="EX215">
        <v>0</v>
      </c>
      <c r="FQ215">
        <v>0</v>
      </c>
      <c r="FR215">
        <f t="shared" si="197"/>
        <v>0</v>
      </c>
      <c r="FS215">
        <v>0</v>
      </c>
      <c r="FX215">
        <v>0</v>
      </c>
      <c r="FY215">
        <v>0</v>
      </c>
      <c r="GA215" t="s">
        <v>3</v>
      </c>
      <c r="GD215">
        <v>1</v>
      </c>
      <c r="GF215">
        <v>1519291211</v>
      </c>
      <c r="GG215">
        <v>2</v>
      </c>
      <c r="GH215">
        <v>1</v>
      </c>
      <c r="GI215">
        <v>3</v>
      </c>
      <c r="GJ215">
        <v>0</v>
      </c>
      <c r="GK215">
        <v>0</v>
      </c>
      <c r="GL215">
        <f t="shared" si="198"/>
        <v>0</v>
      </c>
      <c r="GM215">
        <f t="shared" si="199"/>
        <v>1445.34</v>
      </c>
      <c r="GN215">
        <f t="shared" si="200"/>
        <v>1445.34</v>
      </c>
      <c r="GO215">
        <f t="shared" si="201"/>
        <v>0</v>
      </c>
      <c r="GP215">
        <f t="shared" si="202"/>
        <v>0</v>
      </c>
      <c r="GR215">
        <v>0</v>
      </c>
      <c r="GS215">
        <v>3</v>
      </c>
      <c r="GT215">
        <v>0</v>
      </c>
      <c r="GU215" t="s">
        <v>3</v>
      </c>
      <c r="GV215">
        <f t="shared" si="203"/>
        <v>0</v>
      </c>
      <c r="GW215">
        <v>1</v>
      </c>
      <c r="GX215">
        <f t="shared" si="204"/>
        <v>0</v>
      </c>
      <c r="HA215">
        <v>0</v>
      </c>
      <c r="HB215">
        <v>0</v>
      </c>
      <c r="HC215">
        <f t="shared" si="205"/>
        <v>0</v>
      </c>
      <c r="IK215">
        <v>0</v>
      </c>
    </row>
    <row r="216" spans="1:245" x14ac:dyDescent="0.4">
      <c r="A216">
        <v>17</v>
      </c>
      <c r="B216">
        <v>1</v>
      </c>
      <c r="C216">
        <f>ROW(SmtRes!A439)</f>
        <v>439</v>
      </c>
      <c r="D216">
        <f>ROW(EtalonRes!A429)</f>
        <v>429</v>
      </c>
      <c r="E216" t="s">
        <v>448</v>
      </c>
      <c r="F216" t="s">
        <v>449</v>
      </c>
      <c r="G216" t="s">
        <v>450</v>
      </c>
      <c r="H216" t="s">
        <v>394</v>
      </c>
      <c r="I216">
        <f>ROUND((1)/10,9)</f>
        <v>0.1</v>
      </c>
      <c r="J216">
        <v>0</v>
      </c>
      <c r="O216">
        <f t="shared" si="171"/>
        <v>1414.14</v>
      </c>
      <c r="P216">
        <f t="shared" si="172"/>
        <v>847.81</v>
      </c>
      <c r="Q216">
        <f t="shared" si="173"/>
        <v>21.57</v>
      </c>
      <c r="R216">
        <f t="shared" si="174"/>
        <v>6.25</v>
      </c>
      <c r="S216">
        <f t="shared" si="175"/>
        <v>544.76</v>
      </c>
      <c r="T216">
        <f t="shared" si="176"/>
        <v>0</v>
      </c>
      <c r="U216">
        <f t="shared" si="177"/>
        <v>1.9918</v>
      </c>
      <c r="V216">
        <f t="shared" si="178"/>
        <v>1.6250000000000001E-2</v>
      </c>
      <c r="W216">
        <f t="shared" si="179"/>
        <v>0</v>
      </c>
      <c r="X216">
        <f t="shared" si="180"/>
        <v>633.66</v>
      </c>
      <c r="Y216">
        <f t="shared" si="181"/>
        <v>391.22</v>
      </c>
      <c r="AA216">
        <v>68187018</v>
      </c>
      <c r="AB216">
        <f t="shared" si="182"/>
        <v>3105.9780000000001</v>
      </c>
      <c r="AC216">
        <f t="shared" si="183"/>
        <v>2893.54</v>
      </c>
      <c r="AD216">
        <f>ROUND(((((ET216*1.25))-((EU216*1.25)))+AE216),6)</f>
        <v>20.824999999999999</v>
      </c>
      <c r="AE216">
        <f>ROUND(((EU216*1.25)),6)</f>
        <v>2.2000000000000002</v>
      </c>
      <c r="AF216">
        <f>ROUND(((EV216*1.15)),6)</f>
        <v>191.613</v>
      </c>
      <c r="AG216">
        <f t="shared" si="184"/>
        <v>0</v>
      </c>
      <c r="AH216">
        <f>((EW216*1.15))</f>
        <v>19.917999999999999</v>
      </c>
      <c r="AI216">
        <f>((EX216*1.25))</f>
        <v>0.16250000000000001</v>
      </c>
      <c r="AJ216">
        <f t="shared" si="185"/>
        <v>0</v>
      </c>
      <c r="AK216">
        <v>3076.82</v>
      </c>
      <c r="AL216">
        <v>2893.54</v>
      </c>
      <c r="AM216">
        <v>16.66</v>
      </c>
      <c r="AN216">
        <v>1.76</v>
      </c>
      <c r="AO216">
        <v>166.62</v>
      </c>
      <c r="AP216">
        <v>0</v>
      </c>
      <c r="AQ216">
        <v>17.32</v>
      </c>
      <c r="AR216">
        <v>0.13</v>
      </c>
      <c r="AS216">
        <v>0</v>
      </c>
      <c r="AT216">
        <v>115</v>
      </c>
      <c r="AU216">
        <v>71</v>
      </c>
      <c r="AV216">
        <v>1</v>
      </c>
      <c r="AW216">
        <v>1</v>
      </c>
      <c r="AZ216">
        <v>1</v>
      </c>
      <c r="BA216">
        <v>28.43</v>
      </c>
      <c r="BB216">
        <v>10.36</v>
      </c>
      <c r="BC216">
        <v>2.93</v>
      </c>
      <c r="BD216" t="s">
        <v>3</v>
      </c>
      <c r="BE216" t="s">
        <v>3</v>
      </c>
      <c r="BF216" t="s">
        <v>3</v>
      </c>
      <c r="BG216" t="s">
        <v>3</v>
      </c>
      <c r="BH216">
        <v>0</v>
      </c>
      <c r="BI216">
        <v>1</v>
      </c>
      <c r="BJ216" t="s">
        <v>451</v>
      </c>
      <c r="BM216">
        <v>17001</v>
      </c>
      <c r="BN216">
        <v>0</v>
      </c>
      <c r="BO216" t="s">
        <v>449</v>
      </c>
      <c r="BP216">
        <v>1</v>
      </c>
      <c r="BQ216">
        <v>2</v>
      </c>
      <c r="BR216">
        <v>0</v>
      </c>
      <c r="BS216">
        <v>28.43</v>
      </c>
      <c r="BT216">
        <v>1</v>
      </c>
      <c r="BU216">
        <v>1</v>
      </c>
      <c r="BV216">
        <v>1</v>
      </c>
      <c r="BW216">
        <v>1</v>
      </c>
      <c r="BX216">
        <v>1</v>
      </c>
      <c r="BY216" t="s">
        <v>3</v>
      </c>
      <c r="BZ216">
        <v>128</v>
      </c>
      <c r="CA216">
        <v>83</v>
      </c>
      <c r="CE216">
        <v>0</v>
      </c>
      <c r="CF216">
        <v>0</v>
      </c>
      <c r="CG216">
        <v>0</v>
      </c>
      <c r="CM216">
        <v>0</v>
      </c>
      <c r="CN216" t="s">
        <v>1223</v>
      </c>
      <c r="CO216">
        <v>0</v>
      </c>
      <c r="CP216">
        <f t="shared" si="186"/>
        <v>1414.1399999999999</v>
      </c>
      <c r="CQ216">
        <f t="shared" si="187"/>
        <v>8478.0722000000005</v>
      </c>
      <c r="CR216">
        <f t="shared" si="188"/>
        <v>215.74699999999999</v>
      </c>
      <c r="CS216">
        <f t="shared" si="189"/>
        <v>62.546000000000006</v>
      </c>
      <c r="CT216">
        <f t="shared" si="190"/>
        <v>5447.5575900000003</v>
      </c>
      <c r="CU216">
        <f t="shared" si="191"/>
        <v>0</v>
      </c>
      <c r="CV216">
        <f t="shared" si="192"/>
        <v>19.917999999999999</v>
      </c>
      <c r="CW216">
        <f t="shared" si="193"/>
        <v>0.16250000000000001</v>
      </c>
      <c r="CX216">
        <f t="shared" si="194"/>
        <v>0</v>
      </c>
      <c r="CY216">
        <f t="shared" si="195"/>
        <v>633.66150000000005</v>
      </c>
      <c r="CZ216">
        <f t="shared" si="196"/>
        <v>391.21710000000002</v>
      </c>
      <c r="DC216" t="s">
        <v>3</v>
      </c>
      <c r="DD216" t="s">
        <v>3</v>
      </c>
      <c r="DE216" t="s">
        <v>20</v>
      </c>
      <c r="DF216" t="s">
        <v>20</v>
      </c>
      <c r="DG216" t="s">
        <v>21</v>
      </c>
      <c r="DH216" t="s">
        <v>3</v>
      </c>
      <c r="DI216" t="s">
        <v>21</v>
      </c>
      <c r="DJ216" t="s">
        <v>20</v>
      </c>
      <c r="DK216" t="s">
        <v>3</v>
      </c>
      <c r="DL216" t="s">
        <v>3</v>
      </c>
      <c r="DM216" t="s">
        <v>3</v>
      </c>
      <c r="DN216">
        <v>0</v>
      </c>
      <c r="DO216">
        <v>0</v>
      </c>
      <c r="DP216">
        <v>1</v>
      </c>
      <c r="DQ216">
        <v>1</v>
      </c>
      <c r="DU216">
        <v>1013</v>
      </c>
      <c r="DV216" t="s">
        <v>394</v>
      </c>
      <c r="DW216" t="s">
        <v>394</v>
      </c>
      <c r="DX216">
        <v>1</v>
      </c>
      <c r="EE216">
        <v>63940303</v>
      </c>
      <c r="EF216">
        <v>2</v>
      </c>
      <c r="EG216" t="s">
        <v>22</v>
      </c>
      <c r="EH216">
        <v>0</v>
      </c>
      <c r="EI216" t="s">
        <v>3</v>
      </c>
      <c r="EJ216">
        <v>1</v>
      </c>
      <c r="EK216">
        <v>17001</v>
      </c>
      <c r="EL216" t="s">
        <v>396</v>
      </c>
      <c r="EM216" t="s">
        <v>397</v>
      </c>
      <c r="EO216" t="s">
        <v>25</v>
      </c>
      <c r="EQ216">
        <v>0</v>
      </c>
      <c r="ER216">
        <v>3076.82</v>
      </c>
      <c r="ES216">
        <v>2893.54</v>
      </c>
      <c r="ET216">
        <v>16.66</v>
      </c>
      <c r="EU216">
        <v>1.76</v>
      </c>
      <c r="EV216">
        <v>166.62</v>
      </c>
      <c r="EW216">
        <v>17.32</v>
      </c>
      <c r="EX216">
        <v>0.13</v>
      </c>
      <c r="EY216">
        <v>0</v>
      </c>
      <c r="FQ216">
        <v>0</v>
      </c>
      <c r="FR216">
        <f t="shared" si="197"/>
        <v>0</v>
      </c>
      <c r="FS216">
        <v>0</v>
      </c>
      <c r="FT216" t="s">
        <v>26</v>
      </c>
      <c r="FU216" t="s">
        <v>27</v>
      </c>
      <c r="FX216">
        <v>115.2</v>
      </c>
      <c r="FY216">
        <v>70.55</v>
      </c>
      <c r="GA216" t="s">
        <v>3</v>
      </c>
      <c r="GD216">
        <v>1</v>
      </c>
      <c r="GF216">
        <v>-713418071</v>
      </c>
      <c r="GG216">
        <v>2</v>
      </c>
      <c r="GH216">
        <v>1</v>
      </c>
      <c r="GI216">
        <v>2</v>
      </c>
      <c r="GJ216">
        <v>0</v>
      </c>
      <c r="GK216">
        <v>0</v>
      </c>
      <c r="GL216">
        <f t="shared" si="198"/>
        <v>0</v>
      </c>
      <c r="GM216">
        <f t="shared" si="199"/>
        <v>2439.02</v>
      </c>
      <c r="GN216">
        <f t="shared" si="200"/>
        <v>2439.02</v>
      </c>
      <c r="GO216">
        <f t="shared" si="201"/>
        <v>0</v>
      </c>
      <c r="GP216">
        <f t="shared" si="202"/>
        <v>0</v>
      </c>
      <c r="GR216">
        <v>0</v>
      </c>
      <c r="GS216">
        <v>3</v>
      </c>
      <c r="GT216">
        <v>0</v>
      </c>
      <c r="GU216" t="s">
        <v>3</v>
      </c>
      <c r="GV216">
        <f t="shared" si="203"/>
        <v>0</v>
      </c>
      <c r="GW216">
        <v>1</v>
      </c>
      <c r="GX216">
        <f t="shared" si="204"/>
        <v>0</v>
      </c>
      <c r="HA216">
        <v>0</v>
      </c>
      <c r="HB216">
        <v>0</v>
      </c>
      <c r="HC216">
        <f t="shared" si="205"/>
        <v>0</v>
      </c>
      <c r="IK216">
        <v>0</v>
      </c>
    </row>
    <row r="217" spans="1:245" x14ac:dyDescent="0.4">
      <c r="A217">
        <v>18</v>
      </c>
      <c r="B217">
        <v>1</v>
      </c>
      <c r="C217">
        <v>438</v>
      </c>
      <c r="E217" t="s">
        <v>452</v>
      </c>
      <c r="F217" t="s">
        <v>453</v>
      </c>
      <c r="G217" t="s">
        <v>454</v>
      </c>
      <c r="H217" t="s">
        <v>103</v>
      </c>
      <c r="I217">
        <f>I216*J217</f>
        <v>-1</v>
      </c>
      <c r="J217">
        <v>-10</v>
      </c>
      <c r="O217">
        <f t="shared" si="171"/>
        <v>-806.4</v>
      </c>
      <c r="P217">
        <f t="shared" si="172"/>
        <v>-806.4</v>
      </c>
      <c r="Q217">
        <f t="shared" si="173"/>
        <v>0</v>
      </c>
      <c r="R217">
        <f t="shared" si="174"/>
        <v>0</v>
      </c>
      <c r="S217">
        <f t="shared" si="175"/>
        <v>0</v>
      </c>
      <c r="T217">
        <f t="shared" si="176"/>
        <v>0</v>
      </c>
      <c r="U217">
        <f t="shared" si="177"/>
        <v>0</v>
      </c>
      <c r="V217">
        <f t="shared" si="178"/>
        <v>0</v>
      </c>
      <c r="W217">
        <f t="shared" si="179"/>
        <v>0</v>
      </c>
      <c r="X217">
        <f t="shared" si="180"/>
        <v>0</v>
      </c>
      <c r="Y217">
        <f t="shared" si="181"/>
        <v>0</v>
      </c>
      <c r="AA217">
        <v>68187018</v>
      </c>
      <c r="AB217">
        <f t="shared" si="182"/>
        <v>280</v>
      </c>
      <c r="AC217">
        <f t="shared" si="183"/>
        <v>280</v>
      </c>
      <c r="AD217">
        <f>ROUND((((ET217)-(EU217))+AE217),6)</f>
        <v>0</v>
      </c>
      <c r="AE217">
        <f>ROUND((EU217),6)</f>
        <v>0</v>
      </c>
      <c r="AF217">
        <f>ROUND((EV217),6)</f>
        <v>0</v>
      </c>
      <c r="AG217">
        <f t="shared" si="184"/>
        <v>0</v>
      </c>
      <c r="AH217">
        <f>(EW217)</f>
        <v>0</v>
      </c>
      <c r="AI217">
        <f>(EX217)</f>
        <v>0</v>
      </c>
      <c r="AJ217">
        <f t="shared" si="185"/>
        <v>0</v>
      </c>
      <c r="AK217">
        <v>280</v>
      </c>
      <c r="AL217">
        <v>280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1</v>
      </c>
      <c r="AZ217">
        <v>1</v>
      </c>
      <c r="BA217">
        <v>1</v>
      </c>
      <c r="BB217">
        <v>1</v>
      </c>
      <c r="BC217">
        <v>2.88</v>
      </c>
      <c r="BD217" t="s">
        <v>3</v>
      </c>
      <c r="BE217" t="s">
        <v>3</v>
      </c>
      <c r="BF217" t="s">
        <v>3</v>
      </c>
      <c r="BG217" t="s">
        <v>3</v>
      </c>
      <c r="BH217">
        <v>3</v>
      </c>
      <c r="BI217">
        <v>1</v>
      </c>
      <c r="BJ217" t="s">
        <v>455</v>
      </c>
      <c r="BM217">
        <v>500001</v>
      </c>
      <c r="BN217">
        <v>0</v>
      </c>
      <c r="BO217" t="s">
        <v>453</v>
      </c>
      <c r="BP217">
        <v>1</v>
      </c>
      <c r="BQ217">
        <v>8</v>
      </c>
      <c r="BR217">
        <v>1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0</v>
      </c>
      <c r="CA217">
        <v>0</v>
      </c>
      <c r="CE217">
        <v>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 t="shared" si="186"/>
        <v>-806.4</v>
      </c>
      <c r="CQ217">
        <f t="shared" si="187"/>
        <v>806.4</v>
      </c>
      <c r="CR217">
        <f t="shared" si="188"/>
        <v>0</v>
      </c>
      <c r="CS217">
        <f t="shared" si="189"/>
        <v>0</v>
      </c>
      <c r="CT217">
        <f t="shared" si="190"/>
        <v>0</v>
      </c>
      <c r="CU217">
        <f t="shared" si="191"/>
        <v>0</v>
      </c>
      <c r="CV217">
        <f t="shared" si="192"/>
        <v>0</v>
      </c>
      <c r="CW217">
        <f t="shared" si="193"/>
        <v>0</v>
      </c>
      <c r="CX217">
        <f t="shared" si="194"/>
        <v>0</v>
      </c>
      <c r="CY217">
        <f t="shared" si="195"/>
        <v>0</v>
      </c>
      <c r="CZ217">
        <f t="shared" si="196"/>
        <v>0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0</v>
      </c>
      <c r="DO217">
        <v>0</v>
      </c>
      <c r="DP217">
        <v>1</v>
      </c>
      <c r="DQ217">
        <v>1</v>
      </c>
      <c r="DU217">
        <v>1013</v>
      </c>
      <c r="DV217" t="s">
        <v>103</v>
      </c>
      <c r="DW217" t="s">
        <v>103</v>
      </c>
      <c r="DX217">
        <v>1</v>
      </c>
      <c r="EE217">
        <v>63940454</v>
      </c>
      <c r="EF217">
        <v>8</v>
      </c>
      <c r="EG217" t="s">
        <v>33</v>
      </c>
      <c r="EH217">
        <v>0</v>
      </c>
      <c r="EI217" t="s">
        <v>3</v>
      </c>
      <c r="EJ217">
        <v>1</v>
      </c>
      <c r="EK217">
        <v>500001</v>
      </c>
      <c r="EL217" t="s">
        <v>34</v>
      </c>
      <c r="EM217" t="s">
        <v>35</v>
      </c>
      <c r="EO217" t="s">
        <v>3</v>
      </c>
      <c r="EQ217">
        <v>0</v>
      </c>
      <c r="ER217">
        <v>280</v>
      </c>
      <c r="ES217">
        <v>280</v>
      </c>
      <c r="ET217">
        <v>0</v>
      </c>
      <c r="EU217">
        <v>0</v>
      </c>
      <c r="EV217">
        <v>0</v>
      </c>
      <c r="EW217">
        <v>0</v>
      </c>
      <c r="EX217">
        <v>0</v>
      </c>
      <c r="FQ217">
        <v>0</v>
      </c>
      <c r="FR217">
        <f t="shared" si="197"/>
        <v>0</v>
      </c>
      <c r="FS217">
        <v>0</v>
      </c>
      <c r="FX217">
        <v>0</v>
      </c>
      <c r="FY217">
        <v>0</v>
      </c>
      <c r="GA217" t="s">
        <v>3</v>
      </c>
      <c r="GD217">
        <v>1</v>
      </c>
      <c r="GF217">
        <v>784721042</v>
      </c>
      <c r="GG217">
        <v>2</v>
      </c>
      <c r="GH217">
        <v>1</v>
      </c>
      <c r="GI217">
        <v>2</v>
      </c>
      <c r="GJ217">
        <v>0</v>
      </c>
      <c r="GK217">
        <v>0</v>
      </c>
      <c r="GL217">
        <f t="shared" si="198"/>
        <v>0</v>
      </c>
      <c r="GM217">
        <f t="shared" si="199"/>
        <v>-806.4</v>
      </c>
      <c r="GN217">
        <f t="shared" si="200"/>
        <v>-806.4</v>
      </c>
      <c r="GO217">
        <f t="shared" si="201"/>
        <v>0</v>
      </c>
      <c r="GP217">
        <f t="shared" si="202"/>
        <v>0</v>
      </c>
      <c r="GR217">
        <v>0</v>
      </c>
      <c r="GS217">
        <v>3</v>
      </c>
      <c r="GT217">
        <v>0</v>
      </c>
      <c r="GU217" t="s">
        <v>3</v>
      </c>
      <c r="GV217">
        <f t="shared" si="203"/>
        <v>0</v>
      </c>
      <c r="GW217">
        <v>1</v>
      </c>
      <c r="GX217">
        <f t="shared" si="204"/>
        <v>0</v>
      </c>
      <c r="HA217">
        <v>0</v>
      </c>
      <c r="HB217">
        <v>0</v>
      </c>
      <c r="HC217">
        <f t="shared" si="205"/>
        <v>0</v>
      </c>
      <c r="IK217">
        <v>0</v>
      </c>
    </row>
    <row r="218" spans="1:245" x14ac:dyDescent="0.4">
      <c r="A218">
        <v>18</v>
      </c>
      <c r="B218">
        <v>1</v>
      </c>
      <c r="C218">
        <v>437</v>
      </c>
      <c r="E218" t="s">
        <v>456</v>
      </c>
      <c r="F218" t="s">
        <v>457</v>
      </c>
      <c r="G218" t="s">
        <v>458</v>
      </c>
      <c r="H218" t="s">
        <v>103</v>
      </c>
      <c r="I218">
        <f>I216*J218</f>
        <v>1</v>
      </c>
      <c r="J218">
        <v>10</v>
      </c>
      <c r="O218">
        <f t="shared" si="171"/>
        <v>1244.67</v>
      </c>
      <c r="P218">
        <f t="shared" si="172"/>
        <v>1244.67</v>
      </c>
      <c r="Q218">
        <f t="shared" si="173"/>
        <v>0</v>
      </c>
      <c r="R218">
        <f t="shared" si="174"/>
        <v>0</v>
      </c>
      <c r="S218">
        <f t="shared" si="175"/>
        <v>0</v>
      </c>
      <c r="T218">
        <f t="shared" si="176"/>
        <v>0</v>
      </c>
      <c r="U218">
        <f t="shared" si="177"/>
        <v>0</v>
      </c>
      <c r="V218">
        <f t="shared" si="178"/>
        <v>0</v>
      </c>
      <c r="W218">
        <f t="shared" si="179"/>
        <v>0.28999999999999998</v>
      </c>
      <c r="X218">
        <f t="shared" si="180"/>
        <v>0</v>
      </c>
      <c r="Y218">
        <f t="shared" si="181"/>
        <v>0</v>
      </c>
      <c r="AA218">
        <v>68187018</v>
      </c>
      <c r="AB218">
        <f t="shared" si="182"/>
        <v>1914.88</v>
      </c>
      <c r="AC218">
        <f t="shared" si="183"/>
        <v>1914.88</v>
      </c>
      <c r="AD218">
        <f>ROUND((((ET218)-(EU218))+AE218),6)</f>
        <v>0</v>
      </c>
      <c r="AE218">
        <f>ROUND((EU218),6)</f>
        <v>0</v>
      </c>
      <c r="AF218">
        <f>ROUND((EV218),6)</f>
        <v>0</v>
      </c>
      <c r="AG218">
        <f t="shared" si="184"/>
        <v>0</v>
      </c>
      <c r="AH218">
        <f>(EW218)</f>
        <v>0</v>
      </c>
      <c r="AI218">
        <f>(EX218)</f>
        <v>0</v>
      </c>
      <c r="AJ218">
        <f t="shared" si="185"/>
        <v>0.28999999999999998</v>
      </c>
      <c r="AK218">
        <v>1914.88</v>
      </c>
      <c r="AL218">
        <v>1914.88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0.28999999999999998</v>
      </c>
      <c r="AT218">
        <v>0</v>
      </c>
      <c r="AU218">
        <v>0</v>
      </c>
      <c r="AV218">
        <v>1</v>
      </c>
      <c r="AW218">
        <v>1</v>
      </c>
      <c r="AZ218">
        <v>1</v>
      </c>
      <c r="BA218">
        <v>1</v>
      </c>
      <c r="BB218">
        <v>1</v>
      </c>
      <c r="BC218">
        <v>0.65</v>
      </c>
      <c r="BD218" t="s">
        <v>3</v>
      </c>
      <c r="BE218" t="s">
        <v>3</v>
      </c>
      <c r="BF218" t="s">
        <v>3</v>
      </c>
      <c r="BG218" t="s">
        <v>3</v>
      </c>
      <c r="BH218">
        <v>3</v>
      </c>
      <c r="BI218">
        <v>1</v>
      </c>
      <c r="BJ218" t="s">
        <v>459</v>
      </c>
      <c r="BM218">
        <v>500001</v>
      </c>
      <c r="BN218">
        <v>0</v>
      </c>
      <c r="BO218" t="s">
        <v>457</v>
      </c>
      <c r="BP218">
        <v>1</v>
      </c>
      <c r="BQ218">
        <v>8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0</v>
      </c>
      <c r="CA218">
        <v>0</v>
      </c>
      <c r="CE218">
        <v>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 t="shared" si="186"/>
        <v>1244.67</v>
      </c>
      <c r="CQ218">
        <f t="shared" si="187"/>
        <v>1244.672</v>
      </c>
      <c r="CR218">
        <f t="shared" si="188"/>
        <v>0</v>
      </c>
      <c r="CS218">
        <f t="shared" si="189"/>
        <v>0</v>
      </c>
      <c r="CT218">
        <f t="shared" si="190"/>
        <v>0</v>
      </c>
      <c r="CU218">
        <f t="shared" si="191"/>
        <v>0</v>
      </c>
      <c r="CV218">
        <f t="shared" si="192"/>
        <v>0</v>
      </c>
      <c r="CW218">
        <f t="shared" si="193"/>
        <v>0</v>
      </c>
      <c r="CX218">
        <f t="shared" si="194"/>
        <v>0.28999999999999998</v>
      </c>
      <c r="CY218">
        <f t="shared" si="195"/>
        <v>0</v>
      </c>
      <c r="CZ218">
        <f t="shared" si="196"/>
        <v>0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1013</v>
      </c>
      <c r="DV218" t="s">
        <v>103</v>
      </c>
      <c r="DW218" t="s">
        <v>103</v>
      </c>
      <c r="DX218">
        <v>1</v>
      </c>
      <c r="EE218">
        <v>63940454</v>
      </c>
      <c r="EF218">
        <v>8</v>
      </c>
      <c r="EG218" t="s">
        <v>33</v>
      </c>
      <c r="EH218">
        <v>0</v>
      </c>
      <c r="EI218" t="s">
        <v>3</v>
      </c>
      <c r="EJ218">
        <v>1</v>
      </c>
      <c r="EK218">
        <v>500001</v>
      </c>
      <c r="EL218" t="s">
        <v>34</v>
      </c>
      <c r="EM218" t="s">
        <v>35</v>
      </c>
      <c r="EO218" t="s">
        <v>3</v>
      </c>
      <c r="EQ218">
        <v>0</v>
      </c>
      <c r="ER218">
        <v>1914.88</v>
      </c>
      <c r="ES218">
        <v>1914.88</v>
      </c>
      <c r="ET218">
        <v>0</v>
      </c>
      <c r="EU218">
        <v>0</v>
      </c>
      <c r="EV218">
        <v>0</v>
      </c>
      <c r="EW218">
        <v>0</v>
      </c>
      <c r="EX218">
        <v>0</v>
      </c>
      <c r="FQ218">
        <v>0</v>
      </c>
      <c r="FR218">
        <f t="shared" si="197"/>
        <v>0</v>
      </c>
      <c r="FS218">
        <v>0</v>
      </c>
      <c r="FX218">
        <v>0</v>
      </c>
      <c r="FY218">
        <v>0</v>
      </c>
      <c r="GA218" t="s">
        <v>3</v>
      </c>
      <c r="GD218">
        <v>1</v>
      </c>
      <c r="GF218">
        <v>-90032847</v>
      </c>
      <c r="GG218">
        <v>2</v>
      </c>
      <c r="GH218">
        <v>1</v>
      </c>
      <c r="GI218">
        <v>2</v>
      </c>
      <c r="GJ218">
        <v>0</v>
      </c>
      <c r="GK218">
        <v>0</v>
      </c>
      <c r="GL218">
        <f t="shared" si="198"/>
        <v>0</v>
      </c>
      <c r="GM218">
        <f t="shared" si="199"/>
        <v>1244.67</v>
      </c>
      <c r="GN218">
        <f t="shared" si="200"/>
        <v>1244.67</v>
      </c>
      <c r="GO218">
        <f t="shared" si="201"/>
        <v>0</v>
      </c>
      <c r="GP218">
        <f t="shared" si="202"/>
        <v>0</v>
      </c>
      <c r="GR218">
        <v>0</v>
      </c>
      <c r="GS218">
        <v>3</v>
      </c>
      <c r="GT218">
        <v>0</v>
      </c>
      <c r="GU218" t="s">
        <v>3</v>
      </c>
      <c r="GV218">
        <f t="shared" si="203"/>
        <v>0</v>
      </c>
      <c r="GW218">
        <v>1</v>
      </c>
      <c r="GX218">
        <f t="shared" si="204"/>
        <v>0</v>
      </c>
      <c r="HA218">
        <v>0</v>
      </c>
      <c r="HB218">
        <v>0</v>
      </c>
      <c r="HC218">
        <f t="shared" si="205"/>
        <v>0</v>
      </c>
      <c r="IK218">
        <v>0</v>
      </c>
    </row>
    <row r="220" spans="1:245" x14ac:dyDescent="0.4">
      <c r="A220" s="2">
        <v>51</v>
      </c>
      <c r="B220" s="2">
        <f>B187</f>
        <v>1</v>
      </c>
      <c r="C220" s="2">
        <f>A187</f>
        <v>5</v>
      </c>
      <c r="D220" s="2">
        <f>ROW(A187)</f>
        <v>187</v>
      </c>
      <c r="E220" s="2"/>
      <c r="F220" s="2" t="str">
        <f>IF(F187&lt;&gt;"",F187,"")</f>
        <v>Новый подраздел</v>
      </c>
      <c r="G220" s="2" t="str">
        <f>IF(G187&lt;&gt;"",G187,"")</f>
        <v>Сантехнические работы</v>
      </c>
      <c r="H220" s="2">
        <v>0</v>
      </c>
      <c r="I220" s="2"/>
      <c r="J220" s="2"/>
      <c r="K220" s="2"/>
      <c r="L220" s="2"/>
      <c r="M220" s="2"/>
      <c r="N220" s="2"/>
      <c r="O220" s="2">
        <f t="shared" ref="O220:T220" si="215">ROUND(AB220,2)</f>
        <v>101475.1</v>
      </c>
      <c r="P220" s="2">
        <f t="shared" si="215"/>
        <v>83704.100000000006</v>
      </c>
      <c r="Q220" s="2">
        <f t="shared" si="215"/>
        <v>665.06</v>
      </c>
      <c r="R220" s="2">
        <f t="shared" si="215"/>
        <v>82.46</v>
      </c>
      <c r="S220" s="2">
        <f t="shared" si="215"/>
        <v>17105.939999999999</v>
      </c>
      <c r="T220" s="2">
        <f t="shared" si="215"/>
        <v>0</v>
      </c>
      <c r="U220" s="2">
        <f>AH220</f>
        <v>63.289844999999985</v>
      </c>
      <c r="V220" s="2">
        <f>AI220</f>
        <v>0.21362500000000001</v>
      </c>
      <c r="W220" s="2">
        <f>ROUND(AJ220,2)</f>
        <v>0.56000000000000005</v>
      </c>
      <c r="X220" s="2">
        <f>ROUND(AK220,2)</f>
        <v>19683.75</v>
      </c>
      <c r="Y220" s="2">
        <f>ROUND(AL220,2)</f>
        <v>12132.3</v>
      </c>
      <c r="Z220" s="2"/>
      <c r="AA220" s="2"/>
      <c r="AB220" s="2">
        <f>ROUND(SUMIF(AA191:AA218,"=68187018",O191:O218),2)</f>
        <v>101475.1</v>
      </c>
      <c r="AC220" s="2">
        <f>ROUND(SUMIF(AA191:AA218,"=68187018",P191:P218),2)</f>
        <v>83704.100000000006</v>
      </c>
      <c r="AD220" s="2">
        <f>ROUND(SUMIF(AA191:AA218,"=68187018",Q191:Q218),2)</f>
        <v>665.06</v>
      </c>
      <c r="AE220" s="2">
        <f>ROUND(SUMIF(AA191:AA218,"=68187018",R191:R218),2)</f>
        <v>82.46</v>
      </c>
      <c r="AF220" s="2">
        <f>ROUND(SUMIF(AA191:AA218,"=68187018",S191:S218),2)</f>
        <v>17105.939999999999</v>
      </c>
      <c r="AG220" s="2">
        <f>ROUND(SUMIF(AA191:AA218,"=68187018",T191:T218),2)</f>
        <v>0</v>
      </c>
      <c r="AH220" s="2">
        <f>SUMIF(AA191:AA218,"=68187018",U191:U218)</f>
        <v>63.289844999999985</v>
      </c>
      <c r="AI220" s="2">
        <f>SUMIF(AA191:AA218,"=68187018",V191:V218)</f>
        <v>0.21362500000000001</v>
      </c>
      <c r="AJ220" s="2">
        <f>ROUND(SUMIF(AA191:AA218,"=68187018",W191:W218),2)</f>
        <v>0.56000000000000005</v>
      </c>
      <c r="AK220" s="2">
        <f>ROUND(SUMIF(AA191:AA218,"=68187018",X191:X218),2)</f>
        <v>19683.75</v>
      </c>
      <c r="AL220" s="2">
        <f>ROUND(SUMIF(AA191:AA218,"=68187018",Y191:Y218),2)</f>
        <v>12132.3</v>
      </c>
      <c r="AM220" s="2"/>
      <c r="AN220" s="2"/>
      <c r="AO220" s="2">
        <f t="shared" ref="AO220:BC220" si="216">ROUND(BX220,2)</f>
        <v>0</v>
      </c>
      <c r="AP220" s="2">
        <f t="shared" si="216"/>
        <v>0</v>
      </c>
      <c r="AQ220" s="2">
        <f t="shared" si="216"/>
        <v>0</v>
      </c>
      <c r="AR220" s="2">
        <f t="shared" si="216"/>
        <v>133291.15</v>
      </c>
      <c r="AS220" s="2">
        <f t="shared" si="216"/>
        <v>69005.649999999994</v>
      </c>
      <c r="AT220" s="2">
        <f t="shared" si="216"/>
        <v>0</v>
      </c>
      <c r="AU220" s="2">
        <f t="shared" si="216"/>
        <v>64285.5</v>
      </c>
      <c r="AV220" s="2">
        <f t="shared" si="216"/>
        <v>83704.100000000006</v>
      </c>
      <c r="AW220" s="2">
        <f t="shared" si="216"/>
        <v>83704.100000000006</v>
      </c>
      <c r="AX220" s="2">
        <f t="shared" si="216"/>
        <v>0</v>
      </c>
      <c r="AY220" s="2">
        <f t="shared" si="216"/>
        <v>83704.100000000006</v>
      </c>
      <c r="AZ220" s="2">
        <f t="shared" si="216"/>
        <v>0</v>
      </c>
      <c r="BA220" s="2">
        <f t="shared" si="216"/>
        <v>0</v>
      </c>
      <c r="BB220" s="2">
        <f t="shared" si="216"/>
        <v>0</v>
      </c>
      <c r="BC220" s="2">
        <f t="shared" si="216"/>
        <v>0</v>
      </c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>
        <f>ROUND(SUMIF(AA191:AA218,"=68187018",FQ191:FQ218),2)</f>
        <v>0</v>
      </c>
      <c r="BY220" s="2">
        <f>ROUND(SUMIF(AA191:AA218,"=68187018",FR191:FR218),2)</f>
        <v>0</v>
      </c>
      <c r="BZ220" s="2">
        <f>ROUND(SUMIF(AA191:AA218,"=68187018",GL191:GL218),2)</f>
        <v>0</v>
      </c>
      <c r="CA220" s="2">
        <f>ROUND(SUMIF(AA191:AA218,"=68187018",GM191:GM218),2)</f>
        <v>133291.15</v>
      </c>
      <c r="CB220" s="2">
        <f>ROUND(SUMIF(AA191:AA218,"=68187018",GN191:GN218),2)</f>
        <v>69005.649999999994</v>
      </c>
      <c r="CC220" s="2">
        <f>ROUND(SUMIF(AA191:AA218,"=68187018",GO191:GO218),2)</f>
        <v>0</v>
      </c>
      <c r="CD220" s="2">
        <f>ROUND(SUMIF(AA191:AA218,"=68187018",GP191:GP218),2)</f>
        <v>64285.5</v>
      </c>
      <c r="CE220" s="2">
        <f>AC220-BX220</f>
        <v>83704.100000000006</v>
      </c>
      <c r="CF220" s="2">
        <f>AC220-BY220</f>
        <v>83704.100000000006</v>
      </c>
      <c r="CG220" s="2">
        <f>BX220-BZ220</f>
        <v>0</v>
      </c>
      <c r="CH220" s="2">
        <f>AC220-BX220-BY220+BZ220</f>
        <v>83704.100000000006</v>
      </c>
      <c r="CI220" s="2">
        <f>BY220-BZ220</f>
        <v>0</v>
      </c>
      <c r="CJ220" s="2">
        <f>ROUND(SUMIF(AA191:AA218,"=68187018",GX191:GX218),2)</f>
        <v>0</v>
      </c>
      <c r="CK220" s="2">
        <f>ROUND(SUMIF(AA191:AA218,"=68187018",GY191:GY218),2)</f>
        <v>0</v>
      </c>
      <c r="CL220" s="2">
        <f>ROUND(SUMIF(AA191:AA218,"=68187018",GZ191:GZ218),2)</f>
        <v>0</v>
      </c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>
        <v>0</v>
      </c>
    </row>
    <row r="222" spans="1:245" x14ac:dyDescent="0.4">
      <c r="A222" s="4">
        <v>50</v>
      </c>
      <c r="B222" s="4">
        <v>0</v>
      </c>
      <c r="C222" s="4">
        <v>0</v>
      </c>
      <c r="D222" s="4">
        <v>1</v>
      </c>
      <c r="E222" s="4">
        <v>201</v>
      </c>
      <c r="F222" s="4">
        <f>ROUND(Source!O220,O222)</f>
        <v>101475.1</v>
      </c>
      <c r="G222" s="4" t="s">
        <v>148</v>
      </c>
      <c r="H222" s="4" t="s">
        <v>149</v>
      </c>
      <c r="I222" s="4"/>
      <c r="J222" s="4"/>
      <c r="K222" s="4">
        <v>201</v>
      </c>
      <c r="L222" s="4">
        <v>1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45" x14ac:dyDescent="0.4">
      <c r="A223" s="4">
        <v>50</v>
      </c>
      <c r="B223" s="4">
        <v>0</v>
      </c>
      <c r="C223" s="4">
        <v>0</v>
      </c>
      <c r="D223" s="4">
        <v>1</v>
      </c>
      <c r="E223" s="4">
        <v>202</v>
      </c>
      <c r="F223" s="4">
        <f>ROUND(Source!P220,O223)</f>
        <v>83704.100000000006</v>
      </c>
      <c r="G223" s="4" t="s">
        <v>150</v>
      </c>
      <c r="H223" s="4" t="s">
        <v>151</v>
      </c>
      <c r="I223" s="4"/>
      <c r="J223" s="4"/>
      <c r="K223" s="4">
        <v>202</v>
      </c>
      <c r="L223" s="4">
        <v>2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45" x14ac:dyDescent="0.4">
      <c r="A224" s="4">
        <v>50</v>
      </c>
      <c r="B224" s="4">
        <v>0</v>
      </c>
      <c r="C224" s="4">
        <v>0</v>
      </c>
      <c r="D224" s="4">
        <v>1</v>
      </c>
      <c r="E224" s="4">
        <v>222</v>
      </c>
      <c r="F224" s="4">
        <f>ROUND(Source!AO220,O224)</f>
        <v>0</v>
      </c>
      <c r="G224" s="4" t="s">
        <v>152</v>
      </c>
      <c r="H224" s="4" t="s">
        <v>153</v>
      </c>
      <c r="I224" s="4"/>
      <c r="J224" s="4"/>
      <c r="K224" s="4">
        <v>222</v>
      </c>
      <c r="L224" s="4">
        <v>3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4">
      <c r="A225" s="4">
        <v>50</v>
      </c>
      <c r="B225" s="4">
        <v>0</v>
      </c>
      <c r="C225" s="4">
        <v>0</v>
      </c>
      <c r="D225" s="4">
        <v>1</v>
      </c>
      <c r="E225" s="4">
        <v>225</v>
      </c>
      <c r="F225" s="4">
        <f>ROUND(Source!AV220,O225)</f>
        <v>83704.100000000006</v>
      </c>
      <c r="G225" s="4" t="s">
        <v>154</v>
      </c>
      <c r="H225" s="4" t="s">
        <v>155</v>
      </c>
      <c r="I225" s="4"/>
      <c r="J225" s="4"/>
      <c r="K225" s="4">
        <v>225</v>
      </c>
      <c r="L225" s="4">
        <v>4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4">
      <c r="A226" s="4">
        <v>50</v>
      </c>
      <c r="B226" s="4">
        <v>0</v>
      </c>
      <c r="C226" s="4">
        <v>0</v>
      </c>
      <c r="D226" s="4">
        <v>1</v>
      </c>
      <c r="E226" s="4">
        <v>226</v>
      </c>
      <c r="F226" s="4">
        <f>ROUND(Source!AW220,O226)</f>
        <v>83704.100000000006</v>
      </c>
      <c r="G226" s="4" t="s">
        <v>156</v>
      </c>
      <c r="H226" s="4" t="s">
        <v>157</v>
      </c>
      <c r="I226" s="4"/>
      <c r="J226" s="4"/>
      <c r="K226" s="4">
        <v>226</v>
      </c>
      <c r="L226" s="4">
        <v>5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4">
      <c r="A227" s="4">
        <v>50</v>
      </c>
      <c r="B227" s="4">
        <v>0</v>
      </c>
      <c r="C227" s="4">
        <v>0</v>
      </c>
      <c r="D227" s="4">
        <v>1</v>
      </c>
      <c r="E227" s="4">
        <v>227</v>
      </c>
      <c r="F227" s="4">
        <f>ROUND(Source!AX220,O227)</f>
        <v>0</v>
      </c>
      <c r="G227" s="4" t="s">
        <v>158</v>
      </c>
      <c r="H227" s="4" t="s">
        <v>159</v>
      </c>
      <c r="I227" s="4"/>
      <c r="J227" s="4"/>
      <c r="K227" s="4">
        <v>227</v>
      </c>
      <c r="L227" s="4">
        <v>6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4">
      <c r="A228" s="4">
        <v>50</v>
      </c>
      <c r="B228" s="4">
        <v>0</v>
      </c>
      <c r="C228" s="4">
        <v>0</v>
      </c>
      <c r="D228" s="4">
        <v>1</v>
      </c>
      <c r="E228" s="4">
        <v>228</v>
      </c>
      <c r="F228" s="4">
        <f>ROUND(Source!AY220,O228)</f>
        <v>83704.100000000006</v>
      </c>
      <c r="G228" s="4" t="s">
        <v>160</v>
      </c>
      <c r="H228" s="4" t="s">
        <v>161</v>
      </c>
      <c r="I228" s="4"/>
      <c r="J228" s="4"/>
      <c r="K228" s="4">
        <v>228</v>
      </c>
      <c r="L228" s="4">
        <v>7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4">
      <c r="A229" s="4">
        <v>50</v>
      </c>
      <c r="B229" s="4">
        <v>0</v>
      </c>
      <c r="C229" s="4">
        <v>0</v>
      </c>
      <c r="D229" s="4">
        <v>1</v>
      </c>
      <c r="E229" s="4">
        <v>216</v>
      </c>
      <c r="F229" s="4">
        <f>ROUND(Source!AP220,O229)</f>
        <v>0</v>
      </c>
      <c r="G229" s="4" t="s">
        <v>162</v>
      </c>
      <c r="H229" s="4" t="s">
        <v>163</v>
      </c>
      <c r="I229" s="4"/>
      <c r="J229" s="4"/>
      <c r="K229" s="4">
        <v>216</v>
      </c>
      <c r="L229" s="4">
        <v>8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4">
      <c r="A230" s="4">
        <v>50</v>
      </c>
      <c r="B230" s="4">
        <v>0</v>
      </c>
      <c r="C230" s="4">
        <v>0</v>
      </c>
      <c r="D230" s="4">
        <v>1</v>
      </c>
      <c r="E230" s="4">
        <v>223</v>
      </c>
      <c r="F230" s="4">
        <f>ROUND(Source!AQ220,O230)</f>
        <v>0</v>
      </c>
      <c r="G230" s="4" t="s">
        <v>164</v>
      </c>
      <c r="H230" s="4" t="s">
        <v>165</v>
      </c>
      <c r="I230" s="4"/>
      <c r="J230" s="4"/>
      <c r="K230" s="4">
        <v>223</v>
      </c>
      <c r="L230" s="4">
        <v>9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4">
      <c r="A231" s="4">
        <v>50</v>
      </c>
      <c r="B231" s="4">
        <v>0</v>
      </c>
      <c r="C231" s="4">
        <v>0</v>
      </c>
      <c r="D231" s="4">
        <v>1</v>
      </c>
      <c r="E231" s="4">
        <v>229</v>
      </c>
      <c r="F231" s="4">
        <f>ROUND(Source!AZ220,O231)</f>
        <v>0</v>
      </c>
      <c r="G231" s="4" t="s">
        <v>166</v>
      </c>
      <c r="H231" s="4" t="s">
        <v>167</v>
      </c>
      <c r="I231" s="4"/>
      <c r="J231" s="4"/>
      <c r="K231" s="4">
        <v>229</v>
      </c>
      <c r="L231" s="4">
        <v>10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4">
      <c r="A232" s="4">
        <v>50</v>
      </c>
      <c r="B232" s="4">
        <v>0</v>
      </c>
      <c r="C232" s="4">
        <v>0</v>
      </c>
      <c r="D232" s="4">
        <v>1</v>
      </c>
      <c r="E232" s="4">
        <v>203</v>
      </c>
      <c r="F232" s="4">
        <f>ROUND(Source!Q220,O232)</f>
        <v>665.06</v>
      </c>
      <c r="G232" s="4" t="s">
        <v>168</v>
      </c>
      <c r="H232" s="4" t="s">
        <v>169</v>
      </c>
      <c r="I232" s="4"/>
      <c r="J232" s="4"/>
      <c r="K232" s="4">
        <v>203</v>
      </c>
      <c r="L232" s="4">
        <v>11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4">
      <c r="A233" s="4">
        <v>50</v>
      </c>
      <c r="B233" s="4">
        <v>0</v>
      </c>
      <c r="C233" s="4">
        <v>0</v>
      </c>
      <c r="D233" s="4">
        <v>1</v>
      </c>
      <c r="E233" s="4">
        <v>231</v>
      </c>
      <c r="F233" s="4">
        <f>ROUND(Source!BB220,O233)</f>
        <v>0</v>
      </c>
      <c r="G233" s="4" t="s">
        <v>170</v>
      </c>
      <c r="H233" s="4" t="s">
        <v>171</v>
      </c>
      <c r="I233" s="4"/>
      <c r="J233" s="4"/>
      <c r="K233" s="4">
        <v>231</v>
      </c>
      <c r="L233" s="4">
        <v>12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4">
      <c r="A234" s="4">
        <v>50</v>
      </c>
      <c r="B234" s="4">
        <v>0</v>
      </c>
      <c r="C234" s="4">
        <v>0</v>
      </c>
      <c r="D234" s="4">
        <v>1</v>
      </c>
      <c r="E234" s="4">
        <v>204</v>
      </c>
      <c r="F234" s="4">
        <f>ROUND(Source!R220,O234)</f>
        <v>82.46</v>
      </c>
      <c r="G234" s="4" t="s">
        <v>172</v>
      </c>
      <c r="H234" s="4" t="s">
        <v>173</v>
      </c>
      <c r="I234" s="4"/>
      <c r="J234" s="4"/>
      <c r="K234" s="4">
        <v>204</v>
      </c>
      <c r="L234" s="4">
        <v>13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4">
      <c r="A235" s="4">
        <v>50</v>
      </c>
      <c r="B235" s="4">
        <v>0</v>
      </c>
      <c r="C235" s="4">
        <v>0</v>
      </c>
      <c r="D235" s="4">
        <v>1</v>
      </c>
      <c r="E235" s="4">
        <v>205</v>
      </c>
      <c r="F235" s="4">
        <f>ROUND(Source!S220,O235)</f>
        <v>17105.939999999999</v>
      </c>
      <c r="G235" s="4" t="s">
        <v>174</v>
      </c>
      <c r="H235" s="4" t="s">
        <v>175</v>
      </c>
      <c r="I235" s="4"/>
      <c r="J235" s="4"/>
      <c r="K235" s="4">
        <v>205</v>
      </c>
      <c r="L235" s="4">
        <v>14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4">
      <c r="A236" s="4">
        <v>50</v>
      </c>
      <c r="B236" s="4">
        <v>0</v>
      </c>
      <c r="C236" s="4">
        <v>0</v>
      </c>
      <c r="D236" s="4">
        <v>1</v>
      </c>
      <c r="E236" s="4">
        <v>232</v>
      </c>
      <c r="F236" s="4">
        <f>ROUND(Source!BC220,O236)</f>
        <v>0</v>
      </c>
      <c r="G236" s="4" t="s">
        <v>176</v>
      </c>
      <c r="H236" s="4" t="s">
        <v>177</v>
      </c>
      <c r="I236" s="4"/>
      <c r="J236" s="4"/>
      <c r="K236" s="4">
        <v>232</v>
      </c>
      <c r="L236" s="4">
        <v>15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4">
      <c r="A237" s="4">
        <v>50</v>
      </c>
      <c r="B237" s="4">
        <v>0</v>
      </c>
      <c r="C237" s="4">
        <v>0</v>
      </c>
      <c r="D237" s="4">
        <v>1</v>
      </c>
      <c r="E237" s="4">
        <v>214</v>
      </c>
      <c r="F237" s="4">
        <f>ROUND(Source!AS220,O237)</f>
        <v>69005.649999999994</v>
      </c>
      <c r="G237" s="4" t="s">
        <v>178</v>
      </c>
      <c r="H237" s="4" t="s">
        <v>179</v>
      </c>
      <c r="I237" s="4"/>
      <c r="J237" s="4"/>
      <c r="K237" s="4">
        <v>214</v>
      </c>
      <c r="L237" s="4">
        <v>16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4">
      <c r="A238" s="4">
        <v>50</v>
      </c>
      <c r="B238" s="4">
        <v>0</v>
      </c>
      <c r="C238" s="4">
        <v>0</v>
      </c>
      <c r="D238" s="4">
        <v>1</v>
      </c>
      <c r="E238" s="4">
        <v>215</v>
      </c>
      <c r="F238" s="4">
        <f>ROUND(Source!AT220,O238)</f>
        <v>0</v>
      </c>
      <c r="G238" s="4" t="s">
        <v>180</v>
      </c>
      <c r="H238" s="4" t="s">
        <v>181</v>
      </c>
      <c r="I238" s="4"/>
      <c r="J238" s="4"/>
      <c r="K238" s="4">
        <v>215</v>
      </c>
      <c r="L238" s="4">
        <v>17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4">
      <c r="A239" s="4">
        <v>50</v>
      </c>
      <c r="B239" s="4">
        <v>0</v>
      </c>
      <c r="C239" s="4">
        <v>0</v>
      </c>
      <c r="D239" s="4">
        <v>1</v>
      </c>
      <c r="E239" s="4">
        <v>217</v>
      </c>
      <c r="F239" s="4">
        <f>ROUND(Source!AU220,O239)</f>
        <v>64285.5</v>
      </c>
      <c r="G239" s="4" t="s">
        <v>182</v>
      </c>
      <c r="H239" s="4" t="s">
        <v>183</v>
      </c>
      <c r="I239" s="4"/>
      <c r="J239" s="4"/>
      <c r="K239" s="4">
        <v>217</v>
      </c>
      <c r="L239" s="4">
        <v>18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4">
      <c r="A240" s="4">
        <v>50</v>
      </c>
      <c r="B240" s="4">
        <v>0</v>
      </c>
      <c r="C240" s="4">
        <v>0</v>
      </c>
      <c r="D240" s="4">
        <v>1</v>
      </c>
      <c r="E240" s="4">
        <v>230</v>
      </c>
      <c r="F240" s="4">
        <f>ROUND(Source!BA220,O240)</f>
        <v>0</v>
      </c>
      <c r="G240" s="4" t="s">
        <v>184</v>
      </c>
      <c r="H240" s="4" t="s">
        <v>185</v>
      </c>
      <c r="I240" s="4"/>
      <c r="J240" s="4"/>
      <c r="K240" s="4">
        <v>230</v>
      </c>
      <c r="L240" s="4">
        <v>19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45" x14ac:dyDescent="0.4">
      <c r="A241" s="4">
        <v>50</v>
      </c>
      <c r="B241" s="4">
        <v>0</v>
      </c>
      <c r="C241" s="4">
        <v>0</v>
      </c>
      <c r="D241" s="4">
        <v>1</v>
      </c>
      <c r="E241" s="4">
        <v>206</v>
      </c>
      <c r="F241" s="4">
        <f>ROUND(Source!T220,O241)</f>
        <v>0</v>
      </c>
      <c r="G241" s="4" t="s">
        <v>186</v>
      </c>
      <c r="H241" s="4" t="s">
        <v>187</v>
      </c>
      <c r="I241" s="4"/>
      <c r="J241" s="4"/>
      <c r="K241" s="4">
        <v>206</v>
      </c>
      <c r="L241" s="4">
        <v>20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45" x14ac:dyDescent="0.4">
      <c r="A242" s="4">
        <v>50</v>
      </c>
      <c r="B242" s="4">
        <v>0</v>
      </c>
      <c r="C242" s="4">
        <v>0</v>
      </c>
      <c r="D242" s="4">
        <v>1</v>
      </c>
      <c r="E242" s="4">
        <v>207</v>
      </c>
      <c r="F242" s="4">
        <f>Source!U220</f>
        <v>63.289844999999985</v>
      </c>
      <c r="G242" s="4" t="s">
        <v>188</v>
      </c>
      <c r="H242" s="4" t="s">
        <v>189</v>
      </c>
      <c r="I242" s="4"/>
      <c r="J242" s="4"/>
      <c r="K242" s="4">
        <v>207</v>
      </c>
      <c r="L242" s="4">
        <v>21</v>
      </c>
      <c r="M242" s="4">
        <v>3</v>
      </c>
      <c r="N242" s="4" t="s">
        <v>3</v>
      </c>
      <c r="O242" s="4">
        <v>-1</v>
      </c>
      <c r="P242" s="4"/>
      <c r="Q242" s="4"/>
      <c r="R242" s="4"/>
      <c r="S242" s="4"/>
      <c r="T242" s="4"/>
      <c r="U242" s="4"/>
      <c r="V242" s="4"/>
      <c r="W242" s="4"/>
    </row>
    <row r="243" spans="1:245" x14ac:dyDescent="0.4">
      <c r="A243" s="4">
        <v>50</v>
      </c>
      <c r="B243" s="4">
        <v>0</v>
      </c>
      <c r="C243" s="4">
        <v>0</v>
      </c>
      <c r="D243" s="4">
        <v>1</v>
      </c>
      <c r="E243" s="4">
        <v>208</v>
      </c>
      <c r="F243" s="4">
        <f>Source!V220</f>
        <v>0.21362500000000001</v>
      </c>
      <c r="G243" s="4" t="s">
        <v>190</v>
      </c>
      <c r="H243" s="4" t="s">
        <v>191</v>
      </c>
      <c r="I243" s="4"/>
      <c r="J243" s="4"/>
      <c r="K243" s="4">
        <v>208</v>
      </c>
      <c r="L243" s="4">
        <v>22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/>
    </row>
    <row r="244" spans="1:245" x14ac:dyDescent="0.4">
      <c r="A244" s="4">
        <v>50</v>
      </c>
      <c r="B244" s="4">
        <v>0</v>
      </c>
      <c r="C244" s="4">
        <v>0</v>
      </c>
      <c r="D244" s="4">
        <v>1</v>
      </c>
      <c r="E244" s="4">
        <v>209</v>
      </c>
      <c r="F244" s="4">
        <f>ROUND(Source!W220,O244)</f>
        <v>0.56000000000000005</v>
      </c>
      <c r="G244" s="4" t="s">
        <v>192</v>
      </c>
      <c r="H244" s="4" t="s">
        <v>193</v>
      </c>
      <c r="I244" s="4"/>
      <c r="J244" s="4"/>
      <c r="K244" s="4">
        <v>209</v>
      </c>
      <c r="L244" s="4">
        <v>23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45" x14ac:dyDescent="0.4">
      <c r="A245" s="4">
        <v>50</v>
      </c>
      <c r="B245" s="4">
        <v>0</v>
      </c>
      <c r="C245" s="4">
        <v>0</v>
      </c>
      <c r="D245" s="4">
        <v>1</v>
      </c>
      <c r="E245" s="4">
        <v>210</v>
      </c>
      <c r="F245" s="4">
        <f>ROUND(Source!X220,O245)</f>
        <v>19683.75</v>
      </c>
      <c r="G245" s="4" t="s">
        <v>194</v>
      </c>
      <c r="H245" s="4" t="s">
        <v>195</v>
      </c>
      <c r="I245" s="4"/>
      <c r="J245" s="4"/>
      <c r="K245" s="4">
        <v>210</v>
      </c>
      <c r="L245" s="4">
        <v>24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45" x14ac:dyDescent="0.4">
      <c r="A246" s="4">
        <v>50</v>
      </c>
      <c r="B246" s="4">
        <v>0</v>
      </c>
      <c r="C246" s="4">
        <v>0</v>
      </c>
      <c r="D246" s="4">
        <v>1</v>
      </c>
      <c r="E246" s="4">
        <v>211</v>
      </c>
      <c r="F246" s="4">
        <f>ROUND(Source!Y220,O246)</f>
        <v>12132.3</v>
      </c>
      <c r="G246" s="4" t="s">
        <v>196</v>
      </c>
      <c r="H246" s="4" t="s">
        <v>197</v>
      </c>
      <c r="I246" s="4"/>
      <c r="J246" s="4"/>
      <c r="K246" s="4">
        <v>211</v>
      </c>
      <c r="L246" s="4">
        <v>25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45" x14ac:dyDescent="0.4">
      <c r="A247" s="4">
        <v>50</v>
      </c>
      <c r="B247" s="4">
        <v>0</v>
      </c>
      <c r="C247" s="4">
        <v>0</v>
      </c>
      <c r="D247" s="4">
        <v>1</v>
      </c>
      <c r="E247" s="4">
        <v>224</v>
      </c>
      <c r="F247" s="4">
        <f>ROUND(Source!AR220,O247)</f>
        <v>133291.15</v>
      </c>
      <c r="G247" s="4" t="s">
        <v>198</v>
      </c>
      <c r="H247" s="4" t="s">
        <v>199</v>
      </c>
      <c r="I247" s="4"/>
      <c r="J247" s="4"/>
      <c r="K247" s="4">
        <v>224</v>
      </c>
      <c r="L247" s="4">
        <v>26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9" spans="1:245" x14ac:dyDescent="0.4">
      <c r="A249" s="1">
        <v>5</v>
      </c>
      <c r="B249" s="1">
        <v>1</v>
      </c>
      <c r="C249" s="1"/>
      <c r="D249" s="1">
        <f>ROW(A262)</f>
        <v>262</v>
      </c>
      <c r="E249" s="1"/>
      <c r="F249" s="1" t="s">
        <v>13</v>
      </c>
      <c r="G249" s="1" t="s">
        <v>49</v>
      </c>
      <c r="H249" s="1" t="s">
        <v>3</v>
      </c>
      <c r="I249" s="1">
        <v>0</v>
      </c>
      <c r="J249" s="1"/>
      <c r="K249" s="1"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 t="s">
        <v>3</v>
      </c>
      <c r="V249" s="1">
        <v>0</v>
      </c>
      <c r="W249" s="1"/>
      <c r="X249" s="1"/>
      <c r="Y249" s="1"/>
      <c r="Z249" s="1"/>
      <c r="AA249" s="1"/>
      <c r="AB249" s="1" t="s">
        <v>3</v>
      </c>
      <c r="AC249" s="1" t="s">
        <v>3</v>
      </c>
      <c r="AD249" s="1" t="s">
        <v>3</v>
      </c>
      <c r="AE249" s="1" t="s">
        <v>3</v>
      </c>
      <c r="AF249" s="1" t="s">
        <v>3</v>
      </c>
      <c r="AG249" s="1" t="s">
        <v>3</v>
      </c>
      <c r="AH249" s="1"/>
      <c r="AI249" s="1"/>
      <c r="AJ249" s="1"/>
      <c r="AK249" s="1"/>
      <c r="AL249" s="1"/>
      <c r="AM249" s="1"/>
      <c r="AN249" s="1"/>
      <c r="AO249" s="1"/>
      <c r="AP249" s="1" t="s">
        <v>3</v>
      </c>
      <c r="AQ249" s="1" t="s">
        <v>3</v>
      </c>
      <c r="AR249" s="1" t="s">
        <v>3</v>
      </c>
      <c r="AS249" s="1"/>
      <c r="AT249" s="1"/>
      <c r="AU249" s="1"/>
      <c r="AV249" s="1"/>
      <c r="AW249" s="1"/>
      <c r="AX249" s="1"/>
      <c r="AY249" s="1"/>
      <c r="AZ249" s="1" t="s">
        <v>3</v>
      </c>
      <c r="BA249" s="1"/>
      <c r="BB249" s="1" t="s">
        <v>3</v>
      </c>
      <c r="BC249" s="1" t="s">
        <v>3</v>
      </c>
      <c r="BD249" s="1" t="s">
        <v>3</v>
      </c>
      <c r="BE249" s="1" t="s">
        <v>3</v>
      </c>
      <c r="BF249" s="1" t="s">
        <v>3</v>
      </c>
      <c r="BG249" s="1" t="s">
        <v>3</v>
      </c>
      <c r="BH249" s="1" t="s">
        <v>3</v>
      </c>
      <c r="BI249" s="1" t="s">
        <v>3</v>
      </c>
      <c r="BJ249" s="1" t="s">
        <v>3</v>
      </c>
      <c r="BK249" s="1" t="s">
        <v>3</v>
      </c>
      <c r="BL249" s="1" t="s">
        <v>3</v>
      </c>
      <c r="BM249" s="1" t="s">
        <v>3</v>
      </c>
      <c r="BN249" s="1" t="s">
        <v>3</v>
      </c>
      <c r="BO249" s="1" t="s">
        <v>3</v>
      </c>
      <c r="BP249" s="1" t="s">
        <v>3</v>
      </c>
      <c r="BQ249" s="1"/>
      <c r="BR249" s="1"/>
      <c r="BS249" s="1"/>
      <c r="BT249" s="1"/>
      <c r="BU249" s="1"/>
      <c r="BV249" s="1"/>
      <c r="BW249" s="1"/>
      <c r="BX249" s="1">
        <v>0</v>
      </c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>
        <v>0</v>
      </c>
    </row>
    <row r="251" spans="1:245" x14ac:dyDescent="0.4">
      <c r="A251" s="2">
        <v>52</v>
      </c>
      <c r="B251" s="2">
        <f t="shared" ref="B251:G251" si="217">B262</f>
        <v>1</v>
      </c>
      <c r="C251" s="2">
        <f t="shared" si="217"/>
        <v>5</v>
      </c>
      <c r="D251" s="2">
        <f t="shared" si="217"/>
        <v>249</v>
      </c>
      <c r="E251" s="2">
        <f t="shared" si="217"/>
        <v>0</v>
      </c>
      <c r="F251" s="2" t="str">
        <f t="shared" si="217"/>
        <v>Новый подраздел</v>
      </c>
      <c r="G251" s="2" t="str">
        <f t="shared" si="217"/>
        <v>Полы</v>
      </c>
      <c r="H251" s="2"/>
      <c r="I251" s="2"/>
      <c r="J251" s="2"/>
      <c r="K251" s="2"/>
      <c r="L251" s="2"/>
      <c r="M251" s="2"/>
      <c r="N251" s="2"/>
      <c r="O251" s="2">
        <f t="shared" ref="O251:AT251" si="218">O262</f>
        <v>37726.730000000003</v>
      </c>
      <c r="P251" s="2">
        <f t="shared" si="218"/>
        <v>19737.93</v>
      </c>
      <c r="Q251" s="2">
        <f t="shared" si="218"/>
        <v>630.75</v>
      </c>
      <c r="R251" s="2">
        <f t="shared" si="218"/>
        <v>209.72</v>
      </c>
      <c r="S251" s="2">
        <f t="shared" si="218"/>
        <v>17358.05</v>
      </c>
      <c r="T251" s="2">
        <f t="shared" si="218"/>
        <v>0</v>
      </c>
      <c r="U251" s="2">
        <f t="shared" si="218"/>
        <v>67.040256249999999</v>
      </c>
      <c r="V251" s="2">
        <f t="shared" si="218"/>
        <v>0.62046875000000012</v>
      </c>
      <c r="W251" s="2">
        <f t="shared" si="218"/>
        <v>4.9400000000000004</v>
      </c>
      <c r="X251" s="2">
        <f t="shared" si="218"/>
        <v>19500.23</v>
      </c>
      <c r="Y251" s="2">
        <f t="shared" si="218"/>
        <v>11243.38</v>
      </c>
      <c r="Z251" s="2">
        <f t="shared" si="218"/>
        <v>0</v>
      </c>
      <c r="AA251" s="2">
        <f t="shared" si="218"/>
        <v>0</v>
      </c>
      <c r="AB251" s="2">
        <f t="shared" si="218"/>
        <v>37726.730000000003</v>
      </c>
      <c r="AC251" s="2">
        <f t="shared" si="218"/>
        <v>19737.93</v>
      </c>
      <c r="AD251" s="2">
        <f t="shared" si="218"/>
        <v>630.75</v>
      </c>
      <c r="AE251" s="2">
        <f t="shared" si="218"/>
        <v>209.72</v>
      </c>
      <c r="AF251" s="2">
        <f t="shared" si="218"/>
        <v>17358.05</v>
      </c>
      <c r="AG251" s="2">
        <f t="shared" si="218"/>
        <v>0</v>
      </c>
      <c r="AH251" s="2">
        <f t="shared" si="218"/>
        <v>67.040256249999999</v>
      </c>
      <c r="AI251" s="2">
        <f t="shared" si="218"/>
        <v>0.62046875000000012</v>
      </c>
      <c r="AJ251" s="2">
        <f t="shared" si="218"/>
        <v>4.9400000000000004</v>
      </c>
      <c r="AK251" s="2">
        <f t="shared" si="218"/>
        <v>19500.23</v>
      </c>
      <c r="AL251" s="2">
        <f t="shared" si="218"/>
        <v>11243.38</v>
      </c>
      <c r="AM251" s="2">
        <f t="shared" si="218"/>
        <v>0</v>
      </c>
      <c r="AN251" s="2">
        <f t="shared" si="218"/>
        <v>0</v>
      </c>
      <c r="AO251" s="2">
        <f t="shared" si="218"/>
        <v>0</v>
      </c>
      <c r="AP251" s="2">
        <f t="shared" si="218"/>
        <v>0</v>
      </c>
      <c r="AQ251" s="2">
        <f t="shared" si="218"/>
        <v>0</v>
      </c>
      <c r="AR251" s="2">
        <f t="shared" si="218"/>
        <v>68470.34</v>
      </c>
      <c r="AS251" s="2">
        <f t="shared" si="218"/>
        <v>68470.34</v>
      </c>
      <c r="AT251" s="2">
        <f t="shared" si="218"/>
        <v>0</v>
      </c>
      <c r="AU251" s="2">
        <f t="shared" ref="AU251:BZ251" si="219">AU262</f>
        <v>0</v>
      </c>
      <c r="AV251" s="2">
        <f t="shared" si="219"/>
        <v>19737.93</v>
      </c>
      <c r="AW251" s="2">
        <f t="shared" si="219"/>
        <v>19737.93</v>
      </c>
      <c r="AX251" s="2">
        <f t="shared" si="219"/>
        <v>0</v>
      </c>
      <c r="AY251" s="2">
        <f t="shared" si="219"/>
        <v>19737.93</v>
      </c>
      <c r="AZ251" s="2">
        <f t="shared" si="219"/>
        <v>0</v>
      </c>
      <c r="BA251" s="2">
        <f t="shared" si="219"/>
        <v>0</v>
      </c>
      <c r="BB251" s="2">
        <f t="shared" si="219"/>
        <v>0</v>
      </c>
      <c r="BC251" s="2">
        <f t="shared" si="219"/>
        <v>0</v>
      </c>
      <c r="BD251" s="2">
        <f t="shared" si="219"/>
        <v>0</v>
      </c>
      <c r="BE251" s="2">
        <f t="shared" si="219"/>
        <v>0</v>
      </c>
      <c r="BF251" s="2">
        <f t="shared" si="219"/>
        <v>0</v>
      </c>
      <c r="BG251" s="2">
        <f t="shared" si="219"/>
        <v>0</v>
      </c>
      <c r="BH251" s="2">
        <f t="shared" si="219"/>
        <v>0</v>
      </c>
      <c r="BI251" s="2">
        <f t="shared" si="219"/>
        <v>0</v>
      </c>
      <c r="BJ251" s="2">
        <f t="shared" si="219"/>
        <v>0</v>
      </c>
      <c r="BK251" s="2">
        <f t="shared" si="219"/>
        <v>0</v>
      </c>
      <c r="BL251" s="2">
        <f t="shared" si="219"/>
        <v>0</v>
      </c>
      <c r="BM251" s="2">
        <f t="shared" si="219"/>
        <v>0</v>
      </c>
      <c r="BN251" s="2">
        <f t="shared" si="219"/>
        <v>0</v>
      </c>
      <c r="BO251" s="2">
        <f t="shared" si="219"/>
        <v>0</v>
      </c>
      <c r="BP251" s="2">
        <f t="shared" si="219"/>
        <v>0</v>
      </c>
      <c r="BQ251" s="2">
        <f t="shared" si="219"/>
        <v>0</v>
      </c>
      <c r="BR251" s="2">
        <f t="shared" si="219"/>
        <v>0</v>
      </c>
      <c r="BS251" s="2">
        <f t="shared" si="219"/>
        <v>0</v>
      </c>
      <c r="BT251" s="2">
        <f t="shared" si="219"/>
        <v>0</v>
      </c>
      <c r="BU251" s="2">
        <f t="shared" si="219"/>
        <v>0</v>
      </c>
      <c r="BV251" s="2">
        <f t="shared" si="219"/>
        <v>0</v>
      </c>
      <c r="BW251" s="2">
        <f t="shared" si="219"/>
        <v>0</v>
      </c>
      <c r="BX251" s="2">
        <f t="shared" si="219"/>
        <v>0</v>
      </c>
      <c r="BY251" s="2">
        <f t="shared" si="219"/>
        <v>0</v>
      </c>
      <c r="BZ251" s="2">
        <f t="shared" si="219"/>
        <v>0</v>
      </c>
      <c r="CA251" s="2">
        <f t="shared" ref="CA251:DF251" si="220">CA262</f>
        <v>68470.34</v>
      </c>
      <c r="CB251" s="2">
        <f t="shared" si="220"/>
        <v>68470.34</v>
      </c>
      <c r="CC251" s="2">
        <f t="shared" si="220"/>
        <v>0</v>
      </c>
      <c r="CD251" s="2">
        <f t="shared" si="220"/>
        <v>0</v>
      </c>
      <c r="CE251" s="2">
        <f t="shared" si="220"/>
        <v>19737.93</v>
      </c>
      <c r="CF251" s="2">
        <f t="shared" si="220"/>
        <v>19737.93</v>
      </c>
      <c r="CG251" s="2">
        <f t="shared" si="220"/>
        <v>0</v>
      </c>
      <c r="CH251" s="2">
        <f t="shared" si="220"/>
        <v>19737.93</v>
      </c>
      <c r="CI251" s="2">
        <f t="shared" si="220"/>
        <v>0</v>
      </c>
      <c r="CJ251" s="2">
        <f t="shared" si="220"/>
        <v>0</v>
      </c>
      <c r="CK251" s="2">
        <f t="shared" si="220"/>
        <v>0</v>
      </c>
      <c r="CL251" s="2">
        <f t="shared" si="220"/>
        <v>0</v>
      </c>
      <c r="CM251" s="2">
        <f t="shared" si="220"/>
        <v>0</v>
      </c>
      <c r="CN251" s="2">
        <f t="shared" si="220"/>
        <v>0</v>
      </c>
      <c r="CO251" s="2">
        <f t="shared" si="220"/>
        <v>0</v>
      </c>
      <c r="CP251" s="2">
        <f t="shared" si="220"/>
        <v>0</v>
      </c>
      <c r="CQ251" s="2">
        <f t="shared" si="220"/>
        <v>0</v>
      </c>
      <c r="CR251" s="2">
        <f t="shared" si="220"/>
        <v>0</v>
      </c>
      <c r="CS251" s="2">
        <f t="shared" si="220"/>
        <v>0</v>
      </c>
      <c r="CT251" s="2">
        <f t="shared" si="220"/>
        <v>0</v>
      </c>
      <c r="CU251" s="2">
        <f t="shared" si="220"/>
        <v>0</v>
      </c>
      <c r="CV251" s="2">
        <f t="shared" si="220"/>
        <v>0</v>
      </c>
      <c r="CW251" s="2">
        <f t="shared" si="220"/>
        <v>0</v>
      </c>
      <c r="CX251" s="2">
        <f t="shared" si="220"/>
        <v>0</v>
      </c>
      <c r="CY251" s="2">
        <f t="shared" si="220"/>
        <v>0</v>
      </c>
      <c r="CZ251" s="2">
        <f t="shared" si="220"/>
        <v>0</v>
      </c>
      <c r="DA251" s="2">
        <f t="shared" si="220"/>
        <v>0</v>
      </c>
      <c r="DB251" s="2">
        <f t="shared" si="220"/>
        <v>0</v>
      </c>
      <c r="DC251" s="2">
        <f t="shared" si="220"/>
        <v>0</v>
      </c>
      <c r="DD251" s="2">
        <f t="shared" si="220"/>
        <v>0</v>
      </c>
      <c r="DE251" s="2">
        <f t="shared" si="220"/>
        <v>0</v>
      </c>
      <c r="DF251" s="2">
        <f t="shared" si="220"/>
        <v>0</v>
      </c>
      <c r="DG251" s="3">
        <f t="shared" ref="DG251:EL251" si="221">DG262</f>
        <v>0</v>
      </c>
      <c r="DH251" s="3">
        <f t="shared" si="221"/>
        <v>0</v>
      </c>
      <c r="DI251" s="3">
        <f t="shared" si="221"/>
        <v>0</v>
      </c>
      <c r="DJ251" s="3">
        <f t="shared" si="221"/>
        <v>0</v>
      </c>
      <c r="DK251" s="3">
        <f t="shared" si="221"/>
        <v>0</v>
      </c>
      <c r="DL251" s="3">
        <f t="shared" si="221"/>
        <v>0</v>
      </c>
      <c r="DM251" s="3">
        <f t="shared" si="221"/>
        <v>0</v>
      </c>
      <c r="DN251" s="3">
        <f t="shared" si="221"/>
        <v>0</v>
      </c>
      <c r="DO251" s="3">
        <f t="shared" si="221"/>
        <v>0</v>
      </c>
      <c r="DP251" s="3">
        <f t="shared" si="221"/>
        <v>0</v>
      </c>
      <c r="DQ251" s="3">
        <f t="shared" si="221"/>
        <v>0</v>
      </c>
      <c r="DR251" s="3">
        <f t="shared" si="221"/>
        <v>0</v>
      </c>
      <c r="DS251" s="3">
        <f t="shared" si="221"/>
        <v>0</v>
      </c>
      <c r="DT251" s="3">
        <f t="shared" si="221"/>
        <v>0</v>
      </c>
      <c r="DU251" s="3">
        <f t="shared" si="221"/>
        <v>0</v>
      </c>
      <c r="DV251" s="3">
        <f t="shared" si="221"/>
        <v>0</v>
      </c>
      <c r="DW251" s="3">
        <f t="shared" si="221"/>
        <v>0</v>
      </c>
      <c r="DX251" s="3">
        <f t="shared" si="221"/>
        <v>0</v>
      </c>
      <c r="DY251" s="3">
        <f t="shared" si="221"/>
        <v>0</v>
      </c>
      <c r="DZ251" s="3">
        <f t="shared" si="221"/>
        <v>0</v>
      </c>
      <c r="EA251" s="3">
        <f t="shared" si="221"/>
        <v>0</v>
      </c>
      <c r="EB251" s="3">
        <f t="shared" si="221"/>
        <v>0</v>
      </c>
      <c r="EC251" s="3">
        <f t="shared" si="221"/>
        <v>0</v>
      </c>
      <c r="ED251" s="3">
        <f t="shared" si="221"/>
        <v>0</v>
      </c>
      <c r="EE251" s="3">
        <f t="shared" si="221"/>
        <v>0</v>
      </c>
      <c r="EF251" s="3">
        <f t="shared" si="221"/>
        <v>0</v>
      </c>
      <c r="EG251" s="3">
        <f t="shared" si="221"/>
        <v>0</v>
      </c>
      <c r="EH251" s="3">
        <f t="shared" si="221"/>
        <v>0</v>
      </c>
      <c r="EI251" s="3">
        <f t="shared" si="221"/>
        <v>0</v>
      </c>
      <c r="EJ251" s="3">
        <f t="shared" si="221"/>
        <v>0</v>
      </c>
      <c r="EK251" s="3">
        <f t="shared" si="221"/>
        <v>0</v>
      </c>
      <c r="EL251" s="3">
        <f t="shared" si="221"/>
        <v>0</v>
      </c>
      <c r="EM251" s="3">
        <f t="shared" ref="EM251:FR251" si="222">EM262</f>
        <v>0</v>
      </c>
      <c r="EN251" s="3">
        <f t="shared" si="222"/>
        <v>0</v>
      </c>
      <c r="EO251" s="3">
        <f t="shared" si="222"/>
        <v>0</v>
      </c>
      <c r="EP251" s="3">
        <f t="shared" si="222"/>
        <v>0</v>
      </c>
      <c r="EQ251" s="3">
        <f t="shared" si="222"/>
        <v>0</v>
      </c>
      <c r="ER251" s="3">
        <f t="shared" si="222"/>
        <v>0</v>
      </c>
      <c r="ES251" s="3">
        <f t="shared" si="222"/>
        <v>0</v>
      </c>
      <c r="ET251" s="3">
        <f t="shared" si="222"/>
        <v>0</v>
      </c>
      <c r="EU251" s="3">
        <f t="shared" si="222"/>
        <v>0</v>
      </c>
      <c r="EV251" s="3">
        <f t="shared" si="222"/>
        <v>0</v>
      </c>
      <c r="EW251" s="3">
        <f t="shared" si="222"/>
        <v>0</v>
      </c>
      <c r="EX251" s="3">
        <f t="shared" si="222"/>
        <v>0</v>
      </c>
      <c r="EY251" s="3">
        <f t="shared" si="222"/>
        <v>0</v>
      </c>
      <c r="EZ251" s="3">
        <f t="shared" si="222"/>
        <v>0</v>
      </c>
      <c r="FA251" s="3">
        <f t="shared" si="222"/>
        <v>0</v>
      </c>
      <c r="FB251" s="3">
        <f t="shared" si="222"/>
        <v>0</v>
      </c>
      <c r="FC251" s="3">
        <f t="shared" si="222"/>
        <v>0</v>
      </c>
      <c r="FD251" s="3">
        <f t="shared" si="222"/>
        <v>0</v>
      </c>
      <c r="FE251" s="3">
        <f t="shared" si="222"/>
        <v>0</v>
      </c>
      <c r="FF251" s="3">
        <f t="shared" si="222"/>
        <v>0</v>
      </c>
      <c r="FG251" s="3">
        <f t="shared" si="222"/>
        <v>0</v>
      </c>
      <c r="FH251" s="3">
        <f t="shared" si="222"/>
        <v>0</v>
      </c>
      <c r="FI251" s="3">
        <f t="shared" si="222"/>
        <v>0</v>
      </c>
      <c r="FJ251" s="3">
        <f t="shared" si="222"/>
        <v>0</v>
      </c>
      <c r="FK251" s="3">
        <f t="shared" si="222"/>
        <v>0</v>
      </c>
      <c r="FL251" s="3">
        <f t="shared" si="222"/>
        <v>0</v>
      </c>
      <c r="FM251" s="3">
        <f t="shared" si="222"/>
        <v>0</v>
      </c>
      <c r="FN251" s="3">
        <f t="shared" si="222"/>
        <v>0</v>
      </c>
      <c r="FO251" s="3">
        <f t="shared" si="222"/>
        <v>0</v>
      </c>
      <c r="FP251" s="3">
        <f t="shared" si="222"/>
        <v>0</v>
      </c>
      <c r="FQ251" s="3">
        <f t="shared" si="222"/>
        <v>0</v>
      </c>
      <c r="FR251" s="3">
        <f t="shared" si="222"/>
        <v>0</v>
      </c>
      <c r="FS251" s="3">
        <f t="shared" ref="FS251:GX251" si="223">FS262</f>
        <v>0</v>
      </c>
      <c r="FT251" s="3">
        <f t="shared" si="223"/>
        <v>0</v>
      </c>
      <c r="FU251" s="3">
        <f t="shared" si="223"/>
        <v>0</v>
      </c>
      <c r="FV251" s="3">
        <f t="shared" si="223"/>
        <v>0</v>
      </c>
      <c r="FW251" s="3">
        <f t="shared" si="223"/>
        <v>0</v>
      </c>
      <c r="FX251" s="3">
        <f t="shared" si="223"/>
        <v>0</v>
      </c>
      <c r="FY251" s="3">
        <f t="shared" si="223"/>
        <v>0</v>
      </c>
      <c r="FZ251" s="3">
        <f t="shared" si="223"/>
        <v>0</v>
      </c>
      <c r="GA251" s="3">
        <f t="shared" si="223"/>
        <v>0</v>
      </c>
      <c r="GB251" s="3">
        <f t="shared" si="223"/>
        <v>0</v>
      </c>
      <c r="GC251" s="3">
        <f t="shared" si="223"/>
        <v>0</v>
      </c>
      <c r="GD251" s="3">
        <f t="shared" si="223"/>
        <v>0</v>
      </c>
      <c r="GE251" s="3">
        <f t="shared" si="223"/>
        <v>0</v>
      </c>
      <c r="GF251" s="3">
        <f t="shared" si="223"/>
        <v>0</v>
      </c>
      <c r="GG251" s="3">
        <f t="shared" si="223"/>
        <v>0</v>
      </c>
      <c r="GH251" s="3">
        <f t="shared" si="223"/>
        <v>0</v>
      </c>
      <c r="GI251" s="3">
        <f t="shared" si="223"/>
        <v>0</v>
      </c>
      <c r="GJ251" s="3">
        <f t="shared" si="223"/>
        <v>0</v>
      </c>
      <c r="GK251" s="3">
        <f t="shared" si="223"/>
        <v>0</v>
      </c>
      <c r="GL251" s="3">
        <f t="shared" si="223"/>
        <v>0</v>
      </c>
      <c r="GM251" s="3">
        <f t="shared" si="223"/>
        <v>0</v>
      </c>
      <c r="GN251" s="3">
        <f t="shared" si="223"/>
        <v>0</v>
      </c>
      <c r="GO251" s="3">
        <f t="shared" si="223"/>
        <v>0</v>
      </c>
      <c r="GP251" s="3">
        <f t="shared" si="223"/>
        <v>0</v>
      </c>
      <c r="GQ251" s="3">
        <f t="shared" si="223"/>
        <v>0</v>
      </c>
      <c r="GR251" s="3">
        <f t="shared" si="223"/>
        <v>0</v>
      </c>
      <c r="GS251" s="3">
        <f t="shared" si="223"/>
        <v>0</v>
      </c>
      <c r="GT251" s="3">
        <f t="shared" si="223"/>
        <v>0</v>
      </c>
      <c r="GU251" s="3">
        <f t="shared" si="223"/>
        <v>0</v>
      </c>
      <c r="GV251" s="3">
        <f t="shared" si="223"/>
        <v>0</v>
      </c>
      <c r="GW251" s="3">
        <f t="shared" si="223"/>
        <v>0</v>
      </c>
      <c r="GX251" s="3">
        <f t="shared" si="223"/>
        <v>0</v>
      </c>
    </row>
    <row r="253" spans="1:245" x14ac:dyDescent="0.4">
      <c r="A253">
        <v>17</v>
      </c>
      <c r="B253">
        <v>1</v>
      </c>
      <c r="C253">
        <f>ROW(SmtRes!A453)</f>
        <v>453</v>
      </c>
      <c r="D253">
        <f>ROW(EtalonRes!A442)</f>
        <v>442</v>
      </c>
      <c r="E253" t="s">
        <v>460</v>
      </c>
      <c r="F253" t="s">
        <v>461</v>
      </c>
      <c r="G253" t="s">
        <v>462</v>
      </c>
      <c r="H253" t="s">
        <v>463</v>
      </c>
      <c r="I253">
        <f>ROUND((13.75)/100,9)</f>
        <v>0.13750000000000001</v>
      </c>
      <c r="J253">
        <v>0</v>
      </c>
      <c r="O253">
        <f t="shared" ref="O253:O260" si="224">ROUND(CP253,2)</f>
        <v>5298.08</v>
      </c>
      <c r="P253">
        <f t="shared" ref="P253:P260" si="225">ROUND(CQ253*I253,2)</f>
        <v>2666.8</v>
      </c>
      <c r="Q253">
        <f t="shared" ref="Q253:Q260" si="226">ROUND(CR253*I253,2)</f>
        <v>291.60000000000002</v>
      </c>
      <c r="R253">
        <f t="shared" ref="R253:R260" si="227">ROUND(CS253*I253,2)</f>
        <v>25.75</v>
      </c>
      <c r="S253">
        <f t="shared" ref="S253:S260" si="228">ROUND(CT253*I253,2)</f>
        <v>2339.6799999999998</v>
      </c>
      <c r="T253">
        <f t="shared" ref="T253:T260" si="229">ROUND(CU253*I253,2)</f>
        <v>0</v>
      </c>
      <c r="U253">
        <f t="shared" ref="U253:U260" si="230">CV253*I253</f>
        <v>7.3022124999999996</v>
      </c>
      <c r="V253">
        <f t="shared" ref="V253:V260" si="231">CW253*I253</f>
        <v>6.7031250000000014E-2</v>
      </c>
      <c r="W253">
        <f t="shared" ref="W253:W260" si="232">ROUND(CX253*I253,2)</f>
        <v>0</v>
      </c>
      <c r="X253">
        <f t="shared" ref="X253:Y260" si="233">ROUND(CY253,2)</f>
        <v>2625.63</v>
      </c>
      <c r="Y253">
        <f t="shared" si="233"/>
        <v>1513.88</v>
      </c>
      <c r="AA253">
        <v>68187018</v>
      </c>
      <c r="AB253">
        <f t="shared" ref="AB253:AB260" si="234">ROUND((AC253+AD253+AF253),6)</f>
        <v>2909.1174999999998</v>
      </c>
      <c r="AC253">
        <f t="shared" ref="AC253:AC260" si="235">ROUND((ES253),6)</f>
        <v>1908.95</v>
      </c>
      <c r="AD253">
        <f>ROUND(((((ET253*1.25))-((EU253*1.25)))+AE253),6)</f>
        <v>401.65</v>
      </c>
      <c r="AE253">
        <f>ROUND(((EU253*1.25)),6)</f>
        <v>6.5875000000000004</v>
      </c>
      <c r="AF253">
        <f>ROUND(((EV253*1.15)),6)</f>
        <v>598.51750000000004</v>
      </c>
      <c r="AG253">
        <f t="shared" ref="AG253:AG260" si="236">ROUND((AP253),6)</f>
        <v>0</v>
      </c>
      <c r="AH253">
        <f>((EW253*1.15))</f>
        <v>53.106999999999992</v>
      </c>
      <c r="AI253">
        <f>((EX253*1.25))</f>
        <v>0.48750000000000004</v>
      </c>
      <c r="AJ253">
        <f t="shared" ref="AJ253:AJ260" si="237">(AS253)</f>
        <v>0</v>
      </c>
      <c r="AK253">
        <v>2750.72</v>
      </c>
      <c r="AL253">
        <v>1908.95</v>
      </c>
      <c r="AM253">
        <v>321.32</v>
      </c>
      <c r="AN253">
        <v>5.27</v>
      </c>
      <c r="AO253">
        <v>520.45000000000005</v>
      </c>
      <c r="AP253">
        <v>0</v>
      </c>
      <c r="AQ253">
        <v>46.18</v>
      </c>
      <c r="AR253">
        <v>0.39</v>
      </c>
      <c r="AS253">
        <v>0</v>
      </c>
      <c r="AT253">
        <v>111</v>
      </c>
      <c r="AU253">
        <v>64</v>
      </c>
      <c r="AV253">
        <v>1</v>
      </c>
      <c r="AW253">
        <v>1</v>
      </c>
      <c r="AZ253">
        <v>1</v>
      </c>
      <c r="BA253">
        <v>28.43</v>
      </c>
      <c r="BB253">
        <v>5.28</v>
      </c>
      <c r="BC253">
        <v>10.16</v>
      </c>
      <c r="BD253" t="s">
        <v>3</v>
      </c>
      <c r="BE253" t="s">
        <v>3</v>
      </c>
      <c r="BF253" t="s">
        <v>3</v>
      </c>
      <c r="BG253" t="s">
        <v>3</v>
      </c>
      <c r="BH253">
        <v>0</v>
      </c>
      <c r="BI253">
        <v>1</v>
      </c>
      <c r="BJ253" t="s">
        <v>464</v>
      </c>
      <c r="BM253">
        <v>11001</v>
      </c>
      <c r="BN253">
        <v>0</v>
      </c>
      <c r="BO253" t="s">
        <v>461</v>
      </c>
      <c r="BP253">
        <v>1</v>
      </c>
      <c r="BQ253">
        <v>2</v>
      </c>
      <c r="BR253">
        <v>0</v>
      </c>
      <c r="BS253">
        <v>28.43</v>
      </c>
      <c r="BT253">
        <v>1</v>
      </c>
      <c r="BU253">
        <v>1</v>
      </c>
      <c r="BV253">
        <v>1</v>
      </c>
      <c r="BW253">
        <v>1</v>
      </c>
      <c r="BX253">
        <v>1</v>
      </c>
      <c r="BY253" t="s">
        <v>3</v>
      </c>
      <c r="BZ253">
        <v>123</v>
      </c>
      <c r="CA253">
        <v>75</v>
      </c>
      <c r="CE253">
        <v>0</v>
      </c>
      <c r="CF253">
        <v>0</v>
      </c>
      <c r="CG253">
        <v>0</v>
      </c>
      <c r="CM253">
        <v>0</v>
      </c>
      <c r="CN253" t="s">
        <v>1223</v>
      </c>
      <c r="CO253">
        <v>0</v>
      </c>
      <c r="CP253">
        <f t="shared" ref="CP253:CP260" si="238">(P253+Q253+S253)</f>
        <v>5298.08</v>
      </c>
      <c r="CQ253">
        <f t="shared" ref="CQ253:CQ260" si="239">AC253*BC253</f>
        <v>19394.932000000001</v>
      </c>
      <c r="CR253">
        <f t="shared" ref="CR253:CR260" si="240">AD253*BB253</f>
        <v>2120.712</v>
      </c>
      <c r="CS253">
        <f t="shared" ref="CS253:CS260" si="241">AE253*BS253</f>
        <v>187.282625</v>
      </c>
      <c r="CT253">
        <f t="shared" ref="CT253:CT260" si="242">AF253*BA253</f>
        <v>17015.852525000002</v>
      </c>
      <c r="CU253">
        <f t="shared" ref="CU253:CX260" si="243">AG253</f>
        <v>0</v>
      </c>
      <c r="CV253">
        <f t="shared" si="243"/>
        <v>53.106999999999992</v>
      </c>
      <c r="CW253">
        <f t="shared" si="243"/>
        <v>0.48750000000000004</v>
      </c>
      <c r="CX253">
        <f t="shared" si="243"/>
        <v>0</v>
      </c>
      <c r="CY253">
        <f t="shared" ref="CY253:CY260" si="244">(((S253+R253)*AT253)/100)</f>
        <v>2625.6272999999997</v>
      </c>
      <c r="CZ253">
        <f t="shared" ref="CZ253:CZ260" si="245">(((S253+R253)*AU253)/100)</f>
        <v>1513.8751999999999</v>
      </c>
      <c r="DC253" t="s">
        <v>3</v>
      </c>
      <c r="DD253" t="s">
        <v>3</v>
      </c>
      <c r="DE253" t="s">
        <v>20</v>
      </c>
      <c r="DF253" t="s">
        <v>20</v>
      </c>
      <c r="DG253" t="s">
        <v>21</v>
      </c>
      <c r="DH253" t="s">
        <v>3</v>
      </c>
      <c r="DI253" t="s">
        <v>21</v>
      </c>
      <c r="DJ253" t="s">
        <v>20</v>
      </c>
      <c r="DK253" t="s">
        <v>3</v>
      </c>
      <c r="DL253" t="s">
        <v>3</v>
      </c>
      <c r="DM253" t="s">
        <v>3</v>
      </c>
      <c r="DN253">
        <v>0</v>
      </c>
      <c r="DO253">
        <v>0</v>
      </c>
      <c r="DP253">
        <v>1</v>
      </c>
      <c r="DQ253">
        <v>1</v>
      </c>
      <c r="DU253">
        <v>1005</v>
      </c>
      <c r="DV253" t="s">
        <v>463</v>
      </c>
      <c r="DW253" t="s">
        <v>463</v>
      </c>
      <c r="DX253">
        <v>100</v>
      </c>
      <c r="EE253">
        <v>63940279</v>
      </c>
      <c r="EF253">
        <v>2</v>
      </c>
      <c r="EG253" t="s">
        <v>22</v>
      </c>
      <c r="EH253">
        <v>0</v>
      </c>
      <c r="EI253" t="s">
        <v>3</v>
      </c>
      <c r="EJ253">
        <v>1</v>
      </c>
      <c r="EK253">
        <v>11001</v>
      </c>
      <c r="EL253" t="s">
        <v>49</v>
      </c>
      <c r="EM253" t="s">
        <v>50</v>
      </c>
      <c r="EO253" t="s">
        <v>25</v>
      </c>
      <c r="EQ253">
        <v>0</v>
      </c>
      <c r="ER253">
        <v>2750.72</v>
      </c>
      <c r="ES253">
        <v>1908.95</v>
      </c>
      <c r="ET253">
        <v>321.32</v>
      </c>
      <c r="EU253">
        <v>5.27</v>
      </c>
      <c r="EV253">
        <v>520.45000000000005</v>
      </c>
      <c r="EW253">
        <v>46.18</v>
      </c>
      <c r="EX253">
        <v>0.39</v>
      </c>
      <c r="EY253">
        <v>0</v>
      </c>
      <c r="FQ253">
        <v>0</v>
      </c>
      <c r="FR253">
        <f t="shared" ref="FR253:FR260" si="246">ROUND(IF(AND(BH253=3,BI253=3),P253,0),2)</f>
        <v>0</v>
      </c>
      <c r="FS253">
        <v>0</v>
      </c>
      <c r="FT253" t="s">
        <v>26</v>
      </c>
      <c r="FU253" t="s">
        <v>27</v>
      </c>
      <c r="FX253">
        <v>110.7</v>
      </c>
      <c r="FY253">
        <v>63.75</v>
      </c>
      <c r="GA253" t="s">
        <v>3</v>
      </c>
      <c r="GD253">
        <v>1</v>
      </c>
      <c r="GF253">
        <v>-1980413330</v>
      </c>
      <c r="GG253">
        <v>2</v>
      </c>
      <c r="GH253">
        <v>1</v>
      </c>
      <c r="GI253">
        <v>2</v>
      </c>
      <c r="GJ253">
        <v>0</v>
      </c>
      <c r="GK253">
        <v>0</v>
      </c>
      <c r="GL253">
        <f t="shared" ref="GL253:GL260" si="247">ROUND(IF(AND(BH253=3,BI253=3,FS253&lt;&gt;0),P253,0),2)</f>
        <v>0</v>
      </c>
      <c r="GM253">
        <f t="shared" ref="GM253:GM260" si="248">ROUND(O253+X253+Y253,2)+GX253</f>
        <v>9437.59</v>
      </c>
      <c r="GN253">
        <f t="shared" ref="GN253:GN260" si="249">IF(OR(BI253=0,BI253=1),ROUND(O253+X253+Y253,2),0)</f>
        <v>9437.59</v>
      </c>
      <c r="GO253">
        <f t="shared" ref="GO253:GO260" si="250">IF(BI253=2,ROUND(O253+X253+Y253,2),0)</f>
        <v>0</v>
      </c>
      <c r="GP253">
        <f t="shared" ref="GP253:GP260" si="251">IF(BI253=4,ROUND(O253+X253+Y253,2)+GX253,0)</f>
        <v>0</v>
      </c>
      <c r="GR253">
        <v>0</v>
      </c>
      <c r="GS253">
        <v>3</v>
      </c>
      <c r="GT253">
        <v>0</v>
      </c>
      <c r="GU253" t="s">
        <v>3</v>
      </c>
      <c r="GV253">
        <f t="shared" ref="GV253:GV260" si="252">ROUND((GT253),6)</f>
        <v>0</v>
      </c>
      <c r="GW253">
        <v>1</v>
      </c>
      <c r="GX253">
        <f t="shared" ref="GX253:GX260" si="253">ROUND(HC253*I253,2)</f>
        <v>0</v>
      </c>
      <c r="HA253">
        <v>0</v>
      </c>
      <c r="HB253">
        <v>0</v>
      </c>
      <c r="HC253">
        <f t="shared" ref="HC253:HC260" si="254">GV253*GW253</f>
        <v>0</v>
      </c>
      <c r="IK253">
        <v>0</v>
      </c>
    </row>
    <row r="254" spans="1:245" x14ac:dyDescent="0.4">
      <c r="A254">
        <v>18</v>
      </c>
      <c r="B254">
        <v>1</v>
      </c>
      <c r="C254">
        <v>449</v>
      </c>
      <c r="E254" t="s">
        <v>465</v>
      </c>
      <c r="F254" t="s">
        <v>466</v>
      </c>
      <c r="G254" t="s">
        <v>467</v>
      </c>
      <c r="H254" t="s">
        <v>31</v>
      </c>
      <c r="I254">
        <f>I253*J254</f>
        <v>-15.95</v>
      </c>
      <c r="J254">
        <v>-115.99999999999999</v>
      </c>
      <c r="O254">
        <f t="shared" si="224"/>
        <v>-475.41</v>
      </c>
      <c r="P254">
        <f t="shared" si="225"/>
        <v>-475.41</v>
      </c>
      <c r="Q254">
        <f t="shared" si="226"/>
        <v>0</v>
      </c>
      <c r="R254">
        <f t="shared" si="227"/>
        <v>0</v>
      </c>
      <c r="S254">
        <f t="shared" si="228"/>
        <v>0</v>
      </c>
      <c r="T254">
        <f t="shared" si="229"/>
        <v>0</v>
      </c>
      <c r="U254">
        <f t="shared" si="230"/>
        <v>0</v>
      </c>
      <c r="V254">
        <f t="shared" si="231"/>
        <v>0</v>
      </c>
      <c r="W254">
        <f t="shared" si="232"/>
        <v>0</v>
      </c>
      <c r="X254">
        <f t="shared" si="233"/>
        <v>0</v>
      </c>
      <c r="Y254">
        <f t="shared" si="233"/>
        <v>0</v>
      </c>
      <c r="AA254">
        <v>68187018</v>
      </c>
      <c r="AB254">
        <f t="shared" si="234"/>
        <v>5.71</v>
      </c>
      <c r="AC254">
        <f t="shared" si="235"/>
        <v>5.71</v>
      </c>
      <c r="AD254">
        <f>ROUND((((ET254)-(EU254))+AE254),6)</f>
        <v>0</v>
      </c>
      <c r="AE254">
        <f>ROUND((EU254),6)</f>
        <v>0</v>
      </c>
      <c r="AF254">
        <f>ROUND((EV254),6)</f>
        <v>0</v>
      </c>
      <c r="AG254">
        <f t="shared" si="236"/>
        <v>0</v>
      </c>
      <c r="AH254">
        <f>(EW254)</f>
        <v>0</v>
      </c>
      <c r="AI254">
        <f>(EX254)</f>
        <v>0</v>
      </c>
      <c r="AJ254">
        <f t="shared" si="237"/>
        <v>0</v>
      </c>
      <c r="AK254">
        <v>5.71</v>
      </c>
      <c r="AL254">
        <v>5.71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1</v>
      </c>
      <c r="AZ254">
        <v>1</v>
      </c>
      <c r="BA254">
        <v>1</v>
      </c>
      <c r="BB254">
        <v>1</v>
      </c>
      <c r="BC254">
        <v>5.22</v>
      </c>
      <c r="BD254" t="s">
        <v>3</v>
      </c>
      <c r="BE254" t="s">
        <v>3</v>
      </c>
      <c r="BF254" t="s">
        <v>3</v>
      </c>
      <c r="BG254" t="s">
        <v>3</v>
      </c>
      <c r="BH254">
        <v>3</v>
      </c>
      <c r="BI254">
        <v>1</v>
      </c>
      <c r="BJ254" t="s">
        <v>468</v>
      </c>
      <c r="BM254">
        <v>500001</v>
      </c>
      <c r="BN254">
        <v>0</v>
      </c>
      <c r="BO254" t="s">
        <v>466</v>
      </c>
      <c r="BP254">
        <v>1</v>
      </c>
      <c r="BQ254">
        <v>8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 t="s">
        <v>3</v>
      </c>
      <c r="BZ254">
        <v>0</v>
      </c>
      <c r="CA254">
        <v>0</v>
      </c>
      <c r="CE254">
        <v>0</v>
      </c>
      <c r="CF254">
        <v>0</v>
      </c>
      <c r="CG254">
        <v>0</v>
      </c>
      <c r="CM254">
        <v>0</v>
      </c>
      <c r="CN254" t="s">
        <v>3</v>
      </c>
      <c r="CO254">
        <v>0</v>
      </c>
      <c r="CP254">
        <f t="shared" si="238"/>
        <v>-475.41</v>
      </c>
      <c r="CQ254">
        <f t="shared" si="239"/>
        <v>29.806199999999997</v>
      </c>
      <c r="CR254">
        <f t="shared" si="240"/>
        <v>0</v>
      </c>
      <c r="CS254">
        <f t="shared" si="241"/>
        <v>0</v>
      </c>
      <c r="CT254">
        <f t="shared" si="242"/>
        <v>0</v>
      </c>
      <c r="CU254">
        <f t="shared" si="243"/>
        <v>0</v>
      </c>
      <c r="CV254">
        <f t="shared" si="243"/>
        <v>0</v>
      </c>
      <c r="CW254">
        <f t="shared" si="243"/>
        <v>0</v>
      </c>
      <c r="CX254">
        <f t="shared" si="243"/>
        <v>0</v>
      </c>
      <c r="CY254">
        <f t="shared" si="244"/>
        <v>0</v>
      </c>
      <c r="CZ254">
        <f t="shared" si="245"/>
        <v>0</v>
      </c>
      <c r="DC254" t="s">
        <v>3</v>
      </c>
      <c r="DD254" t="s">
        <v>3</v>
      </c>
      <c r="DE254" t="s">
        <v>3</v>
      </c>
      <c r="DF254" t="s">
        <v>3</v>
      </c>
      <c r="DG254" t="s">
        <v>3</v>
      </c>
      <c r="DH254" t="s">
        <v>3</v>
      </c>
      <c r="DI254" t="s">
        <v>3</v>
      </c>
      <c r="DJ254" t="s">
        <v>3</v>
      </c>
      <c r="DK254" t="s">
        <v>3</v>
      </c>
      <c r="DL254" t="s">
        <v>3</v>
      </c>
      <c r="DM254" t="s">
        <v>3</v>
      </c>
      <c r="DN254">
        <v>0</v>
      </c>
      <c r="DO254">
        <v>0</v>
      </c>
      <c r="DP254">
        <v>1</v>
      </c>
      <c r="DQ254">
        <v>1</v>
      </c>
      <c r="DU254">
        <v>1005</v>
      </c>
      <c r="DV254" t="s">
        <v>31</v>
      </c>
      <c r="DW254" t="s">
        <v>31</v>
      </c>
      <c r="DX254">
        <v>1</v>
      </c>
      <c r="EE254">
        <v>63940454</v>
      </c>
      <c r="EF254">
        <v>8</v>
      </c>
      <c r="EG254" t="s">
        <v>33</v>
      </c>
      <c r="EH254">
        <v>0</v>
      </c>
      <c r="EI254" t="s">
        <v>3</v>
      </c>
      <c r="EJ254">
        <v>1</v>
      </c>
      <c r="EK254">
        <v>500001</v>
      </c>
      <c r="EL254" t="s">
        <v>34</v>
      </c>
      <c r="EM254" t="s">
        <v>35</v>
      </c>
      <c r="EO254" t="s">
        <v>3</v>
      </c>
      <c r="EQ254">
        <v>0</v>
      </c>
      <c r="ER254">
        <v>5.71</v>
      </c>
      <c r="ES254">
        <v>5.71</v>
      </c>
      <c r="ET254">
        <v>0</v>
      </c>
      <c r="EU254">
        <v>0</v>
      </c>
      <c r="EV254">
        <v>0</v>
      </c>
      <c r="EW254">
        <v>0</v>
      </c>
      <c r="EX254">
        <v>0</v>
      </c>
      <c r="FQ254">
        <v>0</v>
      </c>
      <c r="FR254">
        <f t="shared" si="246"/>
        <v>0</v>
      </c>
      <c r="FS254">
        <v>0</v>
      </c>
      <c r="FX254">
        <v>0</v>
      </c>
      <c r="FY254">
        <v>0</v>
      </c>
      <c r="GA254" t="s">
        <v>3</v>
      </c>
      <c r="GD254">
        <v>1</v>
      </c>
      <c r="GF254">
        <v>328735001</v>
      </c>
      <c r="GG254">
        <v>2</v>
      </c>
      <c r="GH254">
        <v>1</v>
      </c>
      <c r="GI254">
        <v>2</v>
      </c>
      <c r="GJ254">
        <v>0</v>
      </c>
      <c r="GK254">
        <v>0</v>
      </c>
      <c r="GL254">
        <f t="shared" si="247"/>
        <v>0</v>
      </c>
      <c r="GM254">
        <f t="shared" si="248"/>
        <v>-475.41</v>
      </c>
      <c r="GN254">
        <f t="shared" si="249"/>
        <v>-475.41</v>
      </c>
      <c r="GO254">
        <f t="shared" si="250"/>
        <v>0</v>
      </c>
      <c r="GP254">
        <f t="shared" si="251"/>
        <v>0</v>
      </c>
      <c r="GR254">
        <v>0</v>
      </c>
      <c r="GS254">
        <v>3</v>
      </c>
      <c r="GT254">
        <v>0</v>
      </c>
      <c r="GU254" t="s">
        <v>3</v>
      </c>
      <c r="GV254">
        <f t="shared" si="252"/>
        <v>0</v>
      </c>
      <c r="GW254">
        <v>1</v>
      </c>
      <c r="GX254">
        <f t="shared" si="253"/>
        <v>0</v>
      </c>
      <c r="HA254">
        <v>0</v>
      </c>
      <c r="HB254">
        <v>0</v>
      </c>
      <c r="HC254">
        <f t="shared" si="254"/>
        <v>0</v>
      </c>
      <c r="IK254">
        <v>0</v>
      </c>
    </row>
    <row r="255" spans="1:245" x14ac:dyDescent="0.4">
      <c r="A255">
        <v>18</v>
      </c>
      <c r="B255">
        <v>1</v>
      </c>
      <c r="C255">
        <v>452</v>
      </c>
      <c r="E255" t="s">
        <v>469</v>
      </c>
      <c r="F255" t="s">
        <v>470</v>
      </c>
      <c r="G255" t="s">
        <v>471</v>
      </c>
      <c r="H255" t="s">
        <v>31</v>
      </c>
      <c r="I255">
        <f>I253*J255</f>
        <v>15.95</v>
      </c>
      <c r="J255">
        <v>115.99999999999999</v>
      </c>
      <c r="O255">
        <f t="shared" si="224"/>
        <v>2813.66</v>
      </c>
      <c r="P255">
        <f t="shared" si="225"/>
        <v>2813.66</v>
      </c>
      <c r="Q255">
        <f t="shared" si="226"/>
        <v>0</v>
      </c>
      <c r="R255">
        <f t="shared" si="227"/>
        <v>0</v>
      </c>
      <c r="S255">
        <f t="shared" si="228"/>
        <v>0</v>
      </c>
      <c r="T255">
        <f t="shared" si="229"/>
        <v>0</v>
      </c>
      <c r="U255">
        <f t="shared" si="230"/>
        <v>0</v>
      </c>
      <c r="V255">
        <f t="shared" si="231"/>
        <v>0</v>
      </c>
      <c r="W255">
        <f t="shared" si="232"/>
        <v>2.23</v>
      </c>
      <c r="X255">
        <f t="shared" si="233"/>
        <v>0</v>
      </c>
      <c r="Y255">
        <f t="shared" si="233"/>
        <v>0</v>
      </c>
      <c r="AA255">
        <v>68187018</v>
      </c>
      <c r="AB255">
        <f t="shared" si="234"/>
        <v>28.09</v>
      </c>
      <c r="AC255">
        <f t="shared" si="235"/>
        <v>28.09</v>
      </c>
      <c r="AD255">
        <f>ROUND((((ET255)-(EU255))+AE255),6)</f>
        <v>0</v>
      </c>
      <c r="AE255">
        <f>ROUND((EU255),6)</f>
        <v>0</v>
      </c>
      <c r="AF255">
        <f>ROUND((EV255),6)</f>
        <v>0</v>
      </c>
      <c r="AG255">
        <f t="shared" si="236"/>
        <v>0</v>
      </c>
      <c r="AH255">
        <f>(EW255)</f>
        <v>0</v>
      </c>
      <c r="AI255">
        <f>(EX255)</f>
        <v>0</v>
      </c>
      <c r="AJ255">
        <f t="shared" si="237"/>
        <v>0.14000000000000001</v>
      </c>
      <c r="AK255">
        <v>28.09</v>
      </c>
      <c r="AL255">
        <v>28.09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0.14000000000000001</v>
      </c>
      <c r="AT255">
        <v>0</v>
      </c>
      <c r="AU255">
        <v>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6.28</v>
      </c>
      <c r="BD255" t="s">
        <v>3</v>
      </c>
      <c r="BE255" t="s">
        <v>3</v>
      </c>
      <c r="BF255" t="s">
        <v>3</v>
      </c>
      <c r="BG255" t="s">
        <v>3</v>
      </c>
      <c r="BH255">
        <v>3</v>
      </c>
      <c r="BI255">
        <v>1</v>
      </c>
      <c r="BJ255" t="s">
        <v>472</v>
      </c>
      <c r="BM255">
        <v>500001</v>
      </c>
      <c r="BN255">
        <v>0</v>
      </c>
      <c r="BO255" t="s">
        <v>470</v>
      </c>
      <c r="BP255">
        <v>1</v>
      </c>
      <c r="BQ255">
        <v>8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0</v>
      </c>
      <c r="CA255">
        <v>0</v>
      </c>
      <c r="CE255">
        <v>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 t="shared" si="238"/>
        <v>2813.66</v>
      </c>
      <c r="CQ255">
        <f t="shared" si="239"/>
        <v>176.40520000000001</v>
      </c>
      <c r="CR255">
        <f t="shared" si="240"/>
        <v>0</v>
      </c>
      <c r="CS255">
        <f t="shared" si="241"/>
        <v>0</v>
      </c>
      <c r="CT255">
        <f t="shared" si="242"/>
        <v>0</v>
      </c>
      <c r="CU255">
        <f t="shared" si="243"/>
        <v>0</v>
      </c>
      <c r="CV255">
        <f t="shared" si="243"/>
        <v>0</v>
      </c>
      <c r="CW255">
        <f t="shared" si="243"/>
        <v>0</v>
      </c>
      <c r="CX255">
        <f t="shared" si="243"/>
        <v>0.14000000000000001</v>
      </c>
      <c r="CY255">
        <f t="shared" si="244"/>
        <v>0</v>
      </c>
      <c r="CZ255">
        <f t="shared" si="245"/>
        <v>0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0</v>
      </c>
      <c r="DO255">
        <v>0</v>
      </c>
      <c r="DP255">
        <v>1</v>
      </c>
      <c r="DQ255">
        <v>1</v>
      </c>
      <c r="DU255">
        <v>1005</v>
      </c>
      <c r="DV255" t="s">
        <v>31</v>
      </c>
      <c r="DW255" t="s">
        <v>31</v>
      </c>
      <c r="DX255">
        <v>1</v>
      </c>
      <c r="EE255">
        <v>63940454</v>
      </c>
      <c r="EF255">
        <v>8</v>
      </c>
      <c r="EG255" t="s">
        <v>33</v>
      </c>
      <c r="EH255">
        <v>0</v>
      </c>
      <c r="EI255" t="s">
        <v>3</v>
      </c>
      <c r="EJ255">
        <v>1</v>
      </c>
      <c r="EK255">
        <v>500001</v>
      </c>
      <c r="EL255" t="s">
        <v>34</v>
      </c>
      <c r="EM255" t="s">
        <v>35</v>
      </c>
      <c r="EO255" t="s">
        <v>3</v>
      </c>
      <c r="EQ255">
        <v>0</v>
      </c>
      <c r="ER255">
        <v>28.09</v>
      </c>
      <c r="ES255">
        <v>28.09</v>
      </c>
      <c r="ET255">
        <v>0</v>
      </c>
      <c r="EU255">
        <v>0</v>
      </c>
      <c r="EV255">
        <v>0</v>
      </c>
      <c r="EW255">
        <v>0</v>
      </c>
      <c r="EX255">
        <v>0</v>
      </c>
      <c r="FQ255">
        <v>0</v>
      </c>
      <c r="FR255">
        <f t="shared" si="246"/>
        <v>0</v>
      </c>
      <c r="FS255">
        <v>0</v>
      </c>
      <c r="FX255">
        <v>0</v>
      </c>
      <c r="FY255">
        <v>0</v>
      </c>
      <c r="GA255" t="s">
        <v>3</v>
      </c>
      <c r="GD255">
        <v>1</v>
      </c>
      <c r="GF255">
        <v>-783165229</v>
      </c>
      <c r="GG255">
        <v>2</v>
      </c>
      <c r="GH255">
        <v>1</v>
      </c>
      <c r="GI255">
        <v>2</v>
      </c>
      <c r="GJ255">
        <v>0</v>
      </c>
      <c r="GK255">
        <v>0</v>
      </c>
      <c r="GL255">
        <f t="shared" si="247"/>
        <v>0</v>
      </c>
      <c r="GM255">
        <f t="shared" si="248"/>
        <v>2813.66</v>
      </c>
      <c r="GN255">
        <f t="shared" si="249"/>
        <v>2813.66</v>
      </c>
      <c r="GO255">
        <f t="shared" si="250"/>
        <v>0</v>
      </c>
      <c r="GP255">
        <f t="shared" si="251"/>
        <v>0</v>
      </c>
      <c r="GR255">
        <v>0</v>
      </c>
      <c r="GS255">
        <v>3</v>
      </c>
      <c r="GT255">
        <v>0</v>
      </c>
      <c r="GU255" t="s">
        <v>3</v>
      </c>
      <c r="GV255">
        <f t="shared" si="252"/>
        <v>0</v>
      </c>
      <c r="GW255">
        <v>1</v>
      </c>
      <c r="GX255">
        <f t="shared" si="253"/>
        <v>0</v>
      </c>
      <c r="HA255">
        <v>0</v>
      </c>
      <c r="HB255">
        <v>0</v>
      </c>
      <c r="HC255">
        <f t="shared" si="254"/>
        <v>0</v>
      </c>
      <c r="IK255">
        <v>0</v>
      </c>
    </row>
    <row r="256" spans="1:245" x14ac:dyDescent="0.4">
      <c r="A256">
        <v>17</v>
      </c>
      <c r="B256">
        <v>1</v>
      </c>
      <c r="C256">
        <f>ROW(SmtRes!A466)</f>
        <v>466</v>
      </c>
      <c r="D256">
        <f>ROW(EtalonRes!A454)</f>
        <v>454</v>
      </c>
      <c r="E256" t="s">
        <v>473</v>
      </c>
      <c r="F256" t="s">
        <v>474</v>
      </c>
      <c r="G256" t="s">
        <v>475</v>
      </c>
      <c r="H256" t="s">
        <v>463</v>
      </c>
      <c r="I256">
        <f>ROUND(I253,9)</f>
        <v>0.13750000000000001</v>
      </c>
      <c r="J256">
        <v>0</v>
      </c>
      <c r="O256">
        <f t="shared" si="224"/>
        <v>3146.18</v>
      </c>
      <c r="P256">
        <f t="shared" si="225"/>
        <v>1585.11</v>
      </c>
      <c r="Q256">
        <f t="shared" si="226"/>
        <v>149.57</v>
      </c>
      <c r="R256">
        <f t="shared" si="227"/>
        <v>15.2</v>
      </c>
      <c r="S256">
        <f t="shared" si="228"/>
        <v>1411.5</v>
      </c>
      <c r="T256">
        <f t="shared" si="229"/>
        <v>0</v>
      </c>
      <c r="U256">
        <f t="shared" si="230"/>
        <v>4.4053624999999998</v>
      </c>
      <c r="V256">
        <f t="shared" si="231"/>
        <v>3.9531250000000011E-2</v>
      </c>
      <c r="W256">
        <f t="shared" si="232"/>
        <v>0</v>
      </c>
      <c r="X256">
        <f t="shared" si="233"/>
        <v>1583.64</v>
      </c>
      <c r="Y256">
        <f t="shared" si="233"/>
        <v>913.09</v>
      </c>
      <c r="AA256">
        <v>68187018</v>
      </c>
      <c r="AB256">
        <f t="shared" si="234"/>
        <v>1863.2945</v>
      </c>
      <c r="AC256">
        <f t="shared" si="235"/>
        <v>1304.08</v>
      </c>
      <c r="AD256">
        <f>ROUND(((((ET256*1.25))-((EU256*1.25)))+AE256),6)</f>
        <v>198.13749999999999</v>
      </c>
      <c r="AE256">
        <f>ROUND(((EU256*1.25)),6)</f>
        <v>3.8875000000000002</v>
      </c>
      <c r="AF256">
        <f>ROUND(((EV256*1.15)),6)</f>
        <v>361.077</v>
      </c>
      <c r="AG256">
        <f t="shared" si="236"/>
        <v>0</v>
      </c>
      <c r="AH256">
        <f>((EW256*1.15))</f>
        <v>32.038999999999994</v>
      </c>
      <c r="AI256">
        <f>((EX256*1.25))</f>
        <v>0.28750000000000003</v>
      </c>
      <c r="AJ256">
        <f t="shared" si="237"/>
        <v>0</v>
      </c>
      <c r="AK256">
        <v>1776.57</v>
      </c>
      <c r="AL256">
        <v>1304.08</v>
      </c>
      <c r="AM256">
        <v>158.51</v>
      </c>
      <c r="AN256">
        <v>3.11</v>
      </c>
      <c r="AO256">
        <v>313.98</v>
      </c>
      <c r="AP256">
        <v>0</v>
      </c>
      <c r="AQ256">
        <v>27.86</v>
      </c>
      <c r="AR256">
        <v>0.23</v>
      </c>
      <c r="AS256">
        <v>0</v>
      </c>
      <c r="AT256">
        <v>111</v>
      </c>
      <c r="AU256">
        <v>64</v>
      </c>
      <c r="AV256">
        <v>1</v>
      </c>
      <c r="AW256">
        <v>1</v>
      </c>
      <c r="AZ256">
        <v>1</v>
      </c>
      <c r="BA256">
        <v>28.43</v>
      </c>
      <c r="BB256">
        <v>5.49</v>
      </c>
      <c r="BC256">
        <v>8.84</v>
      </c>
      <c r="BD256" t="s">
        <v>3</v>
      </c>
      <c r="BE256" t="s">
        <v>3</v>
      </c>
      <c r="BF256" t="s">
        <v>3</v>
      </c>
      <c r="BG256" t="s">
        <v>3</v>
      </c>
      <c r="BH256">
        <v>0</v>
      </c>
      <c r="BI256">
        <v>1</v>
      </c>
      <c r="BJ256" t="s">
        <v>476</v>
      </c>
      <c r="BM256">
        <v>11001</v>
      </c>
      <c r="BN256">
        <v>0</v>
      </c>
      <c r="BO256" t="s">
        <v>474</v>
      </c>
      <c r="BP256">
        <v>1</v>
      </c>
      <c r="BQ256">
        <v>2</v>
      </c>
      <c r="BR256">
        <v>0</v>
      </c>
      <c r="BS256">
        <v>28.43</v>
      </c>
      <c r="BT256">
        <v>1</v>
      </c>
      <c r="BU256">
        <v>1</v>
      </c>
      <c r="BV256">
        <v>1</v>
      </c>
      <c r="BW256">
        <v>1</v>
      </c>
      <c r="BX256">
        <v>1</v>
      </c>
      <c r="BY256" t="s">
        <v>3</v>
      </c>
      <c r="BZ256">
        <v>123</v>
      </c>
      <c r="CA256">
        <v>75</v>
      </c>
      <c r="CE256">
        <v>0</v>
      </c>
      <c r="CF256">
        <v>0</v>
      </c>
      <c r="CG256">
        <v>0</v>
      </c>
      <c r="CM256">
        <v>0</v>
      </c>
      <c r="CN256" t="s">
        <v>1223</v>
      </c>
      <c r="CO256">
        <v>0</v>
      </c>
      <c r="CP256">
        <f t="shared" si="238"/>
        <v>3146.18</v>
      </c>
      <c r="CQ256">
        <f t="shared" si="239"/>
        <v>11528.0672</v>
      </c>
      <c r="CR256">
        <f t="shared" si="240"/>
        <v>1087.7748750000001</v>
      </c>
      <c r="CS256">
        <f t="shared" si="241"/>
        <v>110.521625</v>
      </c>
      <c r="CT256">
        <f t="shared" si="242"/>
        <v>10265.419110000001</v>
      </c>
      <c r="CU256">
        <f t="shared" si="243"/>
        <v>0</v>
      </c>
      <c r="CV256">
        <f t="shared" si="243"/>
        <v>32.038999999999994</v>
      </c>
      <c r="CW256">
        <f t="shared" si="243"/>
        <v>0.28750000000000003</v>
      </c>
      <c r="CX256">
        <f t="shared" si="243"/>
        <v>0</v>
      </c>
      <c r="CY256">
        <f t="shared" si="244"/>
        <v>1583.6370000000002</v>
      </c>
      <c r="CZ256">
        <f t="shared" si="245"/>
        <v>913.08800000000008</v>
      </c>
      <c r="DC256" t="s">
        <v>3</v>
      </c>
      <c r="DD256" t="s">
        <v>3</v>
      </c>
      <c r="DE256" t="s">
        <v>20</v>
      </c>
      <c r="DF256" t="s">
        <v>20</v>
      </c>
      <c r="DG256" t="s">
        <v>21</v>
      </c>
      <c r="DH256" t="s">
        <v>3</v>
      </c>
      <c r="DI256" t="s">
        <v>21</v>
      </c>
      <c r="DJ256" t="s">
        <v>20</v>
      </c>
      <c r="DK256" t="s">
        <v>3</v>
      </c>
      <c r="DL256" t="s">
        <v>3</v>
      </c>
      <c r="DM256" t="s">
        <v>3</v>
      </c>
      <c r="DN256">
        <v>0</v>
      </c>
      <c r="DO256">
        <v>0</v>
      </c>
      <c r="DP256">
        <v>1</v>
      </c>
      <c r="DQ256">
        <v>1</v>
      </c>
      <c r="DU256">
        <v>1005</v>
      </c>
      <c r="DV256" t="s">
        <v>463</v>
      </c>
      <c r="DW256" t="s">
        <v>463</v>
      </c>
      <c r="DX256">
        <v>100</v>
      </c>
      <c r="EE256">
        <v>63940279</v>
      </c>
      <c r="EF256">
        <v>2</v>
      </c>
      <c r="EG256" t="s">
        <v>22</v>
      </c>
      <c r="EH256">
        <v>0</v>
      </c>
      <c r="EI256" t="s">
        <v>3</v>
      </c>
      <c r="EJ256">
        <v>1</v>
      </c>
      <c r="EK256">
        <v>11001</v>
      </c>
      <c r="EL256" t="s">
        <v>49</v>
      </c>
      <c r="EM256" t="s">
        <v>50</v>
      </c>
      <c r="EO256" t="s">
        <v>25</v>
      </c>
      <c r="EQ256">
        <v>0</v>
      </c>
      <c r="ER256">
        <v>1776.57</v>
      </c>
      <c r="ES256">
        <v>1304.08</v>
      </c>
      <c r="ET256">
        <v>158.51</v>
      </c>
      <c r="EU256">
        <v>3.11</v>
      </c>
      <c r="EV256">
        <v>313.98</v>
      </c>
      <c r="EW256">
        <v>27.86</v>
      </c>
      <c r="EX256">
        <v>0.23</v>
      </c>
      <c r="EY256">
        <v>0</v>
      </c>
      <c r="FQ256">
        <v>0</v>
      </c>
      <c r="FR256">
        <f t="shared" si="246"/>
        <v>0</v>
      </c>
      <c r="FS256">
        <v>0</v>
      </c>
      <c r="FT256" t="s">
        <v>26</v>
      </c>
      <c r="FU256" t="s">
        <v>27</v>
      </c>
      <c r="FX256">
        <v>110.7</v>
      </c>
      <c r="FY256">
        <v>63.75</v>
      </c>
      <c r="GA256" t="s">
        <v>3</v>
      </c>
      <c r="GD256">
        <v>1</v>
      </c>
      <c r="GF256">
        <v>1841058597</v>
      </c>
      <c r="GG256">
        <v>2</v>
      </c>
      <c r="GH256">
        <v>1</v>
      </c>
      <c r="GI256">
        <v>2</v>
      </c>
      <c r="GJ256">
        <v>0</v>
      </c>
      <c r="GK256">
        <v>0</v>
      </c>
      <c r="GL256">
        <f t="shared" si="247"/>
        <v>0</v>
      </c>
      <c r="GM256">
        <f t="shared" si="248"/>
        <v>5642.91</v>
      </c>
      <c r="GN256">
        <f t="shared" si="249"/>
        <v>5642.91</v>
      </c>
      <c r="GO256">
        <f t="shared" si="250"/>
        <v>0</v>
      </c>
      <c r="GP256">
        <f t="shared" si="251"/>
        <v>0</v>
      </c>
      <c r="GR256">
        <v>0</v>
      </c>
      <c r="GS256">
        <v>3</v>
      </c>
      <c r="GT256">
        <v>0</v>
      </c>
      <c r="GU256" t="s">
        <v>3</v>
      </c>
      <c r="GV256">
        <f t="shared" si="252"/>
        <v>0</v>
      </c>
      <c r="GW256">
        <v>1</v>
      </c>
      <c r="GX256">
        <f t="shared" si="253"/>
        <v>0</v>
      </c>
      <c r="HA256">
        <v>0</v>
      </c>
      <c r="HB256">
        <v>0</v>
      </c>
      <c r="HC256">
        <f t="shared" si="254"/>
        <v>0</v>
      </c>
      <c r="IK256">
        <v>0</v>
      </c>
    </row>
    <row r="257" spans="1:245" x14ac:dyDescent="0.4">
      <c r="A257">
        <v>18</v>
      </c>
      <c r="B257">
        <v>1</v>
      </c>
      <c r="C257">
        <v>463</v>
      </c>
      <c r="E257" t="s">
        <v>477</v>
      </c>
      <c r="F257" t="s">
        <v>466</v>
      </c>
      <c r="G257" t="s">
        <v>467</v>
      </c>
      <c r="H257" t="s">
        <v>31</v>
      </c>
      <c r="I257">
        <f>I256*J257</f>
        <v>-15.95</v>
      </c>
      <c r="J257">
        <v>-115.99999999999999</v>
      </c>
      <c r="O257">
        <f t="shared" si="224"/>
        <v>-475.41</v>
      </c>
      <c r="P257">
        <f t="shared" si="225"/>
        <v>-475.41</v>
      </c>
      <c r="Q257">
        <f t="shared" si="226"/>
        <v>0</v>
      </c>
      <c r="R257">
        <f t="shared" si="227"/>
        <v>0</v>
      </c>
      <c r="S257">
        <f t="shared" si="228"/>
        <v>0</v>
      </c>
      <c r="T257">
        <f t="shared" si="229"/>
        <v>0</v>
      </c>
      <c r="U257">
        <f t="shared" si="230"/>
        <v>0</v>
      </c>
      <c r="V257">
        <f t="shared" si="231"/>
        <v>0</v>
      </c>
      <c r="W257">
        <f t="shared" si="232"/>
        <v>0</v>
      </c>
      <c r="X257">
        <f t="shared" si="233"/>
        <v>0</v>
      </c>
      <c r="Y257">
        <f t="shared" si="233"/>
        <v>0</v>
      </c>
      <c r="AA257">
        <v>68187018</v>
      </c>
      <c r="AB257">
        <f t="shared" si="234"/>
        <v>5.71</v>
      </c>
      <c r="AC257">
        <f t="shared" si="235"/>
        <v>5.71</v>
      </c>
      <c r="AD257">
        <f>ROUND((((ET257)-(EU257))+AE257),6)</f>
        <v>0</v>
      </c>
      <c r="AE257">
        <f>ROUND((EU257),6)</f>
        <v>0</v>
      </c>
      <c r="AF257">
        <f>ROUND((EV257),6)</f>
        <v>0</v>
      </c>
      <c r="AG257">
        <f t="shared" si="236"/>
        <v>0</v>
      </c>
      <c r="AH257">
        <f>(EW257)</f>
        <v>0</v>
      </c>
      <c r="AI257">
        <f>(EX257)</f>
        <v>0</v>
      </c>
      <c r="AJ257">
        <f t="shared" si="237"/>
        <v>0</v>
      </c>
      <c r="AK257">
        <v>5.71</v>
      </c>
      <c r="AL257">
        <v>5.71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5.22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1</v>
      </c>
      <c r="BJ257" t="s">
        <v>468</v>
      </c>
      <c r="BM257">
        <v>500001</v>
      </c>
      <c r="BN257">
        <v>0</v>
      </c>
      <c r="BO257" t="s">
        <v>466</v>
      </c>
      <c r="BP257">
        <v>1</v>
      </c>
      <c r="BQ257">
        <v>8</v>
      </c>
      <c r="BR257">
        <v>1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0</v>
      </c>
      <c r="CA257">
        <v>0</v>
      </c>
      <c r="CE257">
        <v>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 t="shared" si="238"/>
        <v>-475.41</v>
      </c>
      <c r="CQ257">
        <f t="shared" si="239"/>
        <v>29.806199999999997</v>
      </c>
      <c r="CR257">
        <f t="shared" si="240"/>
        <v>0</v>
      </c>
      <c r="CS257">
        <f t="shared" si="241"/>
        <v>0</v>
      </c>
      <c r="CT257">
        <f t="shared" si="242"/>
        <v>0</v>
      </c>
      <c r="CU257">
        <f t="shared" si="243"/>
        <v>0</v>
      </c>
      <c r="CV257">
        <f t="shared" si="243"/>
        <v>0</v>
      </c>
      <c r="CW257">
        <f t="shared" si="243"/>
        <v>0</v>
      </c>
      <c r="CX257">
        <f t="shared" si="243"/>
        <v>0</v>
      </c>
      <c r="CY257">
        <f t="shared" si="244"/>
        <v>0</v>
      </c>
      <c r="CZ257">
        <f t="shared" si="245"/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0</v>
      </c>
      <c r="DO257">
        <v>0</v>
      </c>
      <c r="DP257">
        <v>1</v>
      </c>
      <c r="DQ257">
        <v>1</v>
      </c>
      <c r="DU257">
        <v>1005</v>
      </c>
      <c r="DV257" t="s">
        <v>31</v>
      </c>
      <c r="DW257" t="s">
        <v>31</v>
      </c>
      <c r="DX257">
        <v>1</v>
      </c>
      <c r="EE257">
        <v>63940454</v>
      </c>
      <c r="EF257">
        <v>8</v>
      </c>
      <c r="EG257" t="s">
        <v>33</v>
      </c>
      <c r="EH257">
        <v>0</v>
      </c>
      <c r="EI257" t="s">
        <v>3</v>
      </c>
      <c r="EJ257">
        <v>1</v>
      </c>
      <c r="EK257">
        <v>500001</v>
      </c>
      <c r="EL257" t="s">
        <v>34</v>
      </c>
      <c r="EM257" t="s">
        <v>35</v>
      </c>
      <c r="EO257" t="s">
        <v>3</v>
      </c>
      <c r="EQ257">
        <v>0</v>
      </c>
      <c r="ER257">
        <v>5.71</v>
      </c>
      <c r="ES257">
        <v>5.71</v>
      </c>
      <c r="ET257">
        <v>0</v>
      </c>
      <c r="EU257">
        <v>0</v>
      </c>
      <c r="EV257">
        <v>0</v>
      </c>
      <c r="EW257">
        <v>0</v>
      </c>
      <c r="EX257">
        <v>0</v>
      </c>
      <c r="FQ257">
        <v>0</v>
      </c>
      <c r="FR257">
        <f t="shared" si="246"/>
        <v>0</v>
      </c>
      <c r="FS257">
        <v>0</v>
      </c>
      <c r="FX257">
        <v>0</v>
      </c>
      <c r="FY257">
        <v>0</v>
      </c>
      <c r="GA257" t="s">
        <v>3</v>
      </c>
      <c r="GD257">
        <v>1</v>
      </c>
      <c r="GF257">
        <v>328735001</v>
      </c>
      <c r="GG257">
        <v>2</v>
      </c>
      <c r="GH257">
        <v>1</v>
      </c>
      <c r="GI257">
        <v>2</v>
      </c>
      <c r="GJ257">
        <v>0</v>
      </c>
      <c r="GK257">
        <v>0</v>
      </c>
      <c r="GL257">
        <f t="shared" si="247"/>
        <v>0</v>
      </c>
      <c r="GM257">
        <f t="shared" si="248"/>
        <v>-475.41</v>
      </c>
      <c r="GN257">
        <f t="shared" si="249"/>
        <v>-475.41</v>
      </c>
      <c r="GO257">
        <f t="shared" si="250"/>
        <v>0</v>
      </c>
      <c r="GP257">
        <f t="shared" si="251"/>
        <v>0</v>
      </c>
      <c r="GR257">
        <v>0</v>
      </c>
      <c r="GS257">
        <v>3</v>
      </c>
      <c r="GT257">
        <v>0</v>
      </c>
      <c r="GU257" t="s">
        <v>3</v>
      </c>
      <c r="GV257">
        <f t="shared" si="252"/>
        <v>0</v>
      </c>
      <c r="GW257">
        <v>1</v>
      </c>
      <c r="GX257">
        <f t="shared" si="253"/>
        <v>0</v>
      </c>
      <c r="HA257">
        <v>0</v>
      </c>
      <c r="HB257">
        <v>0</v>
      </c>
      <c r="HC257">
        <f t="shared" si="254"/>
        <v>0</v>
      </c>
      <c r="IK257">
        <v>0</v>
      </c>
    </row>
    <row r="258" spans="1:245" x14ac:dyDescent="0.4">
      <c r="A258">
        <v>18</v>
      </c>
      <c r="B258">
        <v>1</v>
      </c>
      <c r="C258">
        <v>465</v>
      </c>
      <c r="E258" t="s">
        <v>478</v>
      </c>
      <c r="F258" t="s">
        <v>479</v>
      </c>
      <c r="G258" t="s">
        <v>480</v>
      </c>
      <c r="H258" t="s">
        <v>31</v>
      </c>
      <c r="I258">
        <f>I256*J258</f>
        <v>15.95</v>
      </c>
      <c r="J258">
        <v>115.99999999999999</v>
      </c>
      <c r="O258">
        <f t="shared" si="224"/>
        <v>2792.93</v>
      </c>
      <c r="P258">
        <f t="shared" si="225"/>
        <v>2792.93</v>
      </c>
      <c r="Q258">
        <f t="shared" si="226"/>
        <v>0</v>
      </c>
      <c r="R258">
        <f t="shared" si="227"/>
        <v>0</v>
      </c>
      <c r="S258">
        <f t="shared" si="228"/>
        <v>0</v>
      </c>
      <c r="T258">
        <f t="shared" si="229"/>
        <v>0</v>
      </c>
      <c r="U258">
        <f t="shared" si="230"/>
        <v>0</v>
      </c>
      <c r="V258">
        <f t="shared" si="231"/>
        <v>0</v>
      </c>
      <c r="W258">
        <f t="shared" si="232"/>
        <v>2.71</v>
      </c>
      <c r="X258">
        <f t="shared" si="233"/>
        <v>0</v>
      </c>
      <c r="Y258">
        <f t="shared" si="233"/>
        <v>0</v>
      </c>
      <c r="AA258">
        <v>68187018</v>
      </c>
      <c r="AB258">
        <f t="shared" si="234"/>
        <v>25.98</v>
      </c>
      <c r="AC258">
        <f t="shared" si="235"/>
        <v>25.98</v>
      </c>
      <c r="AD258">
        <f>ROUND((((ET258)-(EU258))+AE258),6)</f>
        <v>0</v>
      </c>
      <c r="AE258">
        <f>ROUND((EU258),6)</f>
        <v>0</v>
      </c>
      <c r="AF258">
        <f>ROUND((EV258),6)</f>
        <v>0</v>
      </c>
      <c r="AG258">
        <f t="shared" si="236"/>
        <v>0</v>
      </c>
      <c r="AH258">
        <f>(EW258)</f>
        <v>0</v>
      </c>
      <c r="AI258">
        <f>(EX258)</f>
        <v>0</v>
      </c>
      <c r="AJ258">
        <f t="shared" si="237"/>
        <v>0.17</v>
      </c>
      <c r="AK258">
        <v>25.98</v>
      </c>
      <c r="AL258">
        <v>25.98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0.17</v>
      </c>
      <c r="AT258">
        <v>0</v>
      </c>
      <c r="AU258">
        <v>0</v>
      </c>
      <c r="AV258">
        <v>1</v>
      </c>
      <c r="AW258">
        <v>1</v>
      </c>
      <c r="AZ258">
        <v>1</v>
      </c>
      <c r="BA258">
        <v>1</v>
      </c>
      <c r="BB258">
        <v>1</v>
      </c>
      <c r="BC258">
        <v>6.74</v>
      </c>
      <c r="BD258" t="s">
        <v>3</v>
      </c>
      <c r="BE258" t="s">
        <v>3</v>
      </c>
      <c r="BF258" t="s">
        <v>3</v>
      </c>
      <c r="BG258" t="s">
        <v>3</v>
      </c>
      <c r="BH258">
        <v>3</v>
      </c>
      <c r="BI258">
        <v>1</v>
      </c>
      <c r="BJ258" t="s">
        <v>481</v>
      </c>
      <c r="BM258">
        <v>500001</v>
      </c>
      <c r="BN258">
        <v>0</v>
      </c>
      <c r="BO258" t="s">
        <v>479</v>
      </c>
      <c r="BP258">
        <v>1</v>
      </c>
      <c r="BQ258">
        <v>8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 t="s">
        <v>3</v>
      </c>
      <c r="BZ258">
        <v>0</v>
      </c>
      <c r="CA258">
        <v>0</v>
      </c>
      <c r="CE258">
        <v>0</v>
      </c>
      <c r="CF258">
        <v>0</v>
      </c>
      <c r="CG258">
        <v>0</v>
      </c>
      <c r="CM258">
        <v>0</v>
      </c>
      <c r="CN258" t="s">
        <v>3</v>
      </c>
      <c r="CO258">
        <v>0</v>
      </c>
      <c r="CP258">
        <f t="shared" si="238"/>
        <v>2792.93</v>
      </c>
      <c r="CQ258">
        <f t="shared" si="239"/>
        <v>175.1052</v>
      </c>
      <c r="CR258">
        <f t="shared" si="240"/>
        <v>0</v>
      </c>
      <c r="CS258">
        <f t="shared" si="241"/>
        <v>0</v>
      </c>
      <c r="CT258">
        <f t="shared" si="242"/>
        <v>0</v>
      </c>
      <c r="CU258">
        <f t="shared" si="243"/>
        <v>0</v>
      </c>
      <c r="CV258">
        <f t="shared" si="243"/>
        <v>0</v>
      </c>
      <c r="CW258">
        <f t="shared" si="243"/>
        <v>0</v>
      </c>
      <c r="CX258">
        <f t="shared" si="243"/>
        <v>0.17</v>
      </c>
      <c r="CY258">
        <f t="shared" si="244"/>
        <v>0</v>
      </c>
      <c r="CZ258">
        <f t="shared" si="245"/>
        <v>0</v>
      </c>
      <c r="DC258" t="s">
        <v>3</v>
      </c>
      <c r="DD258" t="s">
        <v>3</v>
      </c>
      <c r="DE258" t="s">
        <v>3</v>
      </c>
      <c r="DF258" t="s">
        <v>3</v>
      </c>
      <c r="DG258" t="s">
        <v>3</v>
      </c>
      <c r="DH258" t="s">
        <v>3</v>
      </c>
      <c r="DI258" t="s">
        <v>3</v>
      </c>
      <c r="DJ258" t="s">
        <v>3</v>
      </c>
      <c r="DK258" t="s">
        <v>3</v>
      </c>
      <c r="DL258" t="s">
        <v>3</v>
      </c>
      <c r="DM258" t="s">
        <v>3</v>
      </c>
      <c r="DN258">
        <v>0</v>
      </c>
      <c r="DO258">
        <v>0</v>
      </c>
      <c r="DP258">
        <v>1</v>
      </c>
      <c r="DQ258">
        <v>1</v>
      </c>
      <c r="DU258">
        <v>1005</v>
      </c>
      <c r="DV258" t="s">
        <v>31</v>
      </c>
      <c r="DW258" t="s">
        <v>31</v>
      </c>
      <c r="DX258">
        <v>1</v>
      </c>
      <c r="EE258">
        <v>63940454</v>
      </c>
      <c r="EF258">
        <v>8</v>
      </c>
      <c r="EG258" t="s">
        <v>33</v>
      </c>
      <c r="EH258">
        <v>0</v>
      </c>
      <c r="EI258" t="s">
        <v>3</v>
      </c>
      <c r="EJ258">
        <v>1</v>
      </c>
      <c r="EK258">
        <v>500001</v>
      </c>
      <c r="EL258" t="s">
        <v>34</v>
      </c>
      <c r="EM258" t="s">
        <v>35</v>
      </c>
      <c r="EO258" t="s">
        <v>3</v>
      </c>
      <c r="EQ258">
        <v>0</v>
      </c>
      <c r="ER258">
        <v>25.98</v>
      </c>
      <c r="ES258">
        <v>25.98</v>
      </c>
      <c r="ET258">
        <v>0</v>
      </c>
      <c r="EU258">
        <v>0</v>
      </c>
      <c r="EV258">
        <v>0</v>
      </c>
      <c r="EW258">
        <v>0</v>
      </c>
      <c r="EX258">
        <v>0</v>
      </c>
      <c r="FQ258">
        <v>0</v>
      </c>
      <c r="FR258">
        <f t="shared" si="246"/>
        <v>0</v>
      </c>
      <c r="FS258">
        <v>0</v>
      </c>
      <c r="FX258">
        <v>0</v>
      </c>
      <c r="FY258">
        <v>0</v>
      </c>
      <c r="GA258" t="s">
        <v>3</v>
      </c>
      <c r="GD258">
        <v>1</v>
      </c>
      <c r="GF258">
        <v>2060168617</v>
      </c>
      <c r="GG258">
        <v>2</v>
      </c>
      <c r="GH258">
        <v>1</v>
      </c>
      <c r="GI258">
        <v>2</v>
      </c>
      <c r="GJ258">
        <v>0</v>
      </c>
      <c r="GK258">
        <v>0</v>
      </c>
      <c r="GL258">
        <f t="shared" si="247"/>
        <v>0</v>
      </c>
      <c r="GM258">
        <f t="shared" si="248"/>
        <v>2792.93</v>
      </c>
      <c r="GN258">
        <f t="shared" si="249"/>
        <v>2792.93</v>
      </c>
      <c r="GO258">
        <f t="shared" si="250"/>
        <v>0</v>
      </c>
      <c r="GP258">
        <f t="shared" si="251"/>
        <v>0</v>
      </c>
      <c r="GR258">
        <v>0</v>
      </c>
      <c r="GS258">
        <v>3</v>
      </c>
      <c r="GT258">
        <v>0</v>
      </c>
      <c r="GU258" t="s">
        <v>3</v>
      </c>
      <c r="GV258">
        <f t="shared" si="252"/>
        <v>0</v>
      </c>
      <c r="GW258">
        <v>1</v>
      </c>
      <c r="GX258">
        <f t="shared" si="253"/>
        <v>0</v>
      </c>
      <c r="HA258">
        <v>0</v>
      </c>
      <c r="HB258">
        <v>0</v>
      </c>
      <c r="HC258">
        <f t="shared" si="254"/>
        <v>0</v>
      </c>
      <c r="IK258">
        <v>0</v>
      </c>
    </row>
    <row r="259" spans="1:245" x14ac:dyDescent="0.4">
      <c r="A259">
        <v>17</v>
      </c>
      <c r="B259">
        <v>1</v>
      </c>
      <c r="C259">
        <f>ROW(SmtRes!A472)</f>
        <v>472</v>
      </c>
      <c r="D259">
        <f>ROW(EtalonRes!A460)</f>
        <v>460</v>
      </c>
      <c r="E259" t="s">
        <v>482</v>
      </c>
      <c r="F259" t="s">
        <v>483</v>
      </c>
      <c r="G259" t="s">
        <v>484</v>
      </c>
      <c r="H259" t="s">
        <v>485</v>
      </c>
      <c r="I259">
        <f>ROUND((13.75)/100,9)</f>
        <v>0.13750000000000001</v>
      </c>
      <c r="J259">
        <v>0</v>
      </c>
      <c r="O259">
        <f t="shared" si="224"/>
        <v>2456.81</v>
      </c>
      <c r="P259">
        <f t="shared" si="225"/>
        <v>953.08</v>
      </c>
      <c r="Q259">
        <f t="shared" si="226"/>
        <v>93.45</v>
      </c>
      <c r="R259">
        <f t="shared" si="227"/>
        <v>83.8</v>
      </c>
      <c r="S259">
        <f t="shared" si="228"/>
        <v>1410.28</v>
      </c>
      <c r="T259">
        <f t="shared" si="229"/>
        <v>0</v>
      </c>
      <c r="U259">
        <f t="shared" si="230"/>
        <v>6.2475187500000002</v>
      </c>
      <c r="V259">
        <f t="shared" si="231"/>
        <v>0.21828125000000001</v>
      </c>
      <c r="W259">
        <f t="shared" si="232"/>
        <v>0</v>
      </c>
      <c r="X259">
        <f t="shared" si="233"/>
        <v>1658.43</v>
      </c>
      <c r="Y259">
        <f t="shared" si="233"/>
        <v>956.21</v>
      </c>
      <c r="AA259">
        <v>68187018</v>
      </c>
      <c r="AB259">
        <f t="shared" si="234"/>
        <v>1543.1365000000001</v>
      </c>
      <c r="AC259">
        <f t="shared" si="235"/>
        <v>1127.07</v>
      </c>
      <c r="AD259">
        <f>ROUND(((((ET259*1.25))-((EU259*1.25)))+AE259),6)</f>
        <v>55.3</v>
      </c>
      <c r="AE259">
        <f>ROUND(((EU259*1.25)),6)</f>
        <v>21.4375</v>
      </c>
      <c r="AF259">
        <f>ROUND(((EV259*1.15)),6)</f>
        <v>360.76650000000001</v>
      </c>
      <c r="AG259">
        <f t="shared" si="236"/>
        <v>0</v>
      </c>
      <c r="AH259">
        <f>((EW259*1.15))</f>
        <v>45.436499999999995</v>
      </c>
      <c r="AI259">
        <f>((EX259*1.25))</f>
        <v>1.5874999999999999</v>
      </c>
      <c r="AJ259">
        <f t="shared" si="237"/>
        <v>0</v>
      </c>
      <c r="AK259">
        <v>1485.02</v>
      </c>
      <c r="AL259">
        <v>1127.07</v>
      </c>
      <c r="AM259">
        <v>44.24</v>
      </c>
      <c r="AN259">
        <v>17.149999999999999</v>
      </c>
      <c r="AO259">
        <v>313.70999999999998</v>
      </c>
      <c r="AP259">
        <v>0</v>
      </c>
      <c r="AQ259">
        <v>39.51</v>
      </c>
      <c r="AR259">
        <v>1.27</v>
      </c>
      <c r="AS259">
        <v>0</v>
      </c>
      <c r="AT259">
        <v>111</v>
      </c>
      <c r="AU259">
        <v>64</v>
      </c>
      <c r="AV259">
        <v>1</v>
      </c>
      <c r="AW259">
        <v>1</v>
      </c>
      <c r="AZ259">
        <v>1</v>
      </c>
      <c r="BA259">
        <v>28.43</v>
      </c>
      <c r="BB259">
        <v>12.29</v>
      </c>
      <c r="BC259">
        <v>6.15</v>
      </c>
      <c r="BD259" t="s">
        <v>3</v>
      </c>
      <c r="BE259" t="s">
        <v>3</v>
      </c>
      <c r="BF259" t="s">
        <v>3</v>
      </c>
      <c r="BG259" t="s">
        <v>3</v>
      </c>
      <c r="BH259">
        <v>0</v>
      </c>
      <c r="BI259">
        <v>1</v>
      </c>
      <c r="BJ259" t="s">
        <v>486</v>
      </c>
      <c r="BM259">
        <v>11001</v>
      </c>
      <c r="BN259">
        <v>0</v>
      </c>
      <c r="BO259" t="s">
        <v>483</v>
      </c>
      <c r="BP259">
        <v>1</v>
      </c>
      <c r="BQ259">
        <v>2</v>
      </c>
      <c r="BR259">
        <v>0</v>
      </c>
      <c r="BS259">
        <v>28.43</v>
      </c>
      <c r="BT259">
        <v>1</v>
      </c>
      <c r="BU259">
        <v>1</v>
      </c>
      <c r="BV259">
        <v>1</v>
      </c>
      <c r="BW259">
        <v>1</v>
      </c>
      <c r="BX259">
        <v>1</v>
      </c>
      <c r="BY259" t="s">
        <v>3</v>
      </c>
      <c r="BZ259">
        <v>123</v>
      </c>
      <c r="CA259">
        <v>75</v>
      </c>
      <c r="CE259">
        <v>0</v>
      </c>
      <c r="CF259">
        <v>0</v>
      </c>
      <c r="CG259">
        <v>0</v>
      </c>
      <c r="CM259">
        <v>0</v>
      </c>
      <c r="CN259" t="s">
        <v>1223</v>
      </c>
      <c r="CO259">
        <v>0</v>
      </c>
      <c r="CP259">
        <f t="shared" si="238"/>
        <v>2456.81</v>
      </c>
      <c r="CQ259">
        <f t="shared" si="239"/>
        <v>6931.4804999999997</v>
      </c>
      <c r="CR259">
        <f t="shared" si="240"/>
        <v>679.63699999999994</v>
      </c>
      <c r="CS259">
        <f t="shared" si="241"/>
        <v>609.46812499999999</v>
      </c>
      <c r="CT259">
        <f t="shared" si="242"/>
        <v>10256.591595</v>
      </c>
      <c r="CU259">
        <f t="shared" si="243"/>
        <v>0</v>
      </c>
      <c r="CV259">
        <f t="shared" si="243"/>
        <v>45.436499999999995</v>
      </c>
      <c r="CW259">
        <f t="shared" si="243"/>
        <v>1.5874999999999999</v>
      </c>
      <c r="CX259">
        <f t="shared" si="243"/>
        <v>0</v>
      </c>
      <c r="CY259">
        <f t="shared" si="244"/>
        <v>1658.4288000000001</v>
      </c>
      <c r="CZ259">
        <f t="shared" si="245"/>
        <v>956.21119999999996</v>
      </c>
      <c r="DC259" t="s">
        <v>3</v>
      </c>
      <c r="DD259" t="s">
        <v>3</v>
      </c>
      <c r="DE259" t="s">
        <v>20</v>
      </c>
      <c r="DF259" t="s">
        <v>20</v>
      </c>
      <c r="DG259" t="s">
        <v>21</v>
      </c>
      <c r="DH259" t="s">
        <v>3</v>
      </c>
      <c r="DI259" t="s">
        <v>21</v>
      </c>
      <c r="DJ259" t="s">
        <v>20</v>
      </c>
      <c r="DK259" t="s">
        <v>3</v>
      </c>
      <c r="DL259" t="s">
        <v>3</v>
      </c>
      <c r="DM259" t="s">
        <v>3</v>
      </c>
      <c r="DN259">
        <v>0</v>
      </c>
      <c r="DO259">
        <v>0</v>
      </c>
      <c r="DP259">
        <v>1</v>
      </c>
      <c r="DQ259">
        <v>1</v>
      </c>
      <c r="DU259">
        <v>1013</v>
      </c>
      <c r="DV259" t="s">
        <v>485</v>
      </c>
      <c r="DW259" t="s">
        <v>485</v>
      </c>
      <c r="DX259">
        <v>1</v>
      </c>
      <c r="EE259">
        <v>63940279</v>
      </c>
      <c r="EF259">
        <v>2</v>
      </c>
      <c r="EG259" t="s">
        <v>22</v>
      </c>
      <c r="EH259">
        <v>0</v>
      </c>
      <c r="EI259" t="s">
        <v>3</v>
      </c>
      <c r="EJ259">
        <v>1</v>
      </c>
      <c r="EK259">
        <v>11001</v>
      </c>
      <c r="EL259" t="s">
        <v>49</v>
      </c>
      <c r="EM259" t="s">
        <v>50</v>
      </c>
      <c r="EO259" t="s">
        <v>25</v>
      </c>
      <c r="EQ259">
        <v>0</v>
      </c>
      <c r="ER259">
        <v>1485.02</v>
      </c>
      <c r="ES259">
        <v>1127.07</v>
      </c>
      <c r="ET259">
        <v>44.24</v>
      </c>
      <c r="EU259">
        <v>17.149999999999999</v>
      </c>
      <c r="EV259">
        <v>313.70999999999998</v>
      </c>
      <c r="EW259">
        <v>39.51</v>
      </c>
      <c r="EX259">
        <v>1.27</v>
      </c>
      <c r="EY259">
        <v>0</v>
      </c>
      <c r="FQ259">
        <v>0</v>
      </c>
      <c r="FR259">
        <f t="shared" si="246"/>
        <v>0</v>
      </c>
      <c r="FS259">
        <v>0</v>
      </c>
      <c r="FT259" t="s">
        <v>26</v>
      </c>
      <c r="FU259" t="s">
        <v>27</v>
      </c>
      <c r="FX259">
        <v>110.7</v>
      </c>
      <c r="FY259">
        <v>63.75</v>
      </c>
      <c r="GA259" t="s">
        <v>3</v>
      </c>
      <c r="GD259">
        <v>1</v>
      </c>
      <c r="GF259">
        <v>1816067611</v>
      </c>
      <c r="GG259">
        <v>2</v>
      </c>
      <c r="GH259">
        <v>1</v>
      </c>
      <c r="GI259">
        <v>2</v>
      </c>
      <c r="GJ259">
        <v>0</v>
      </c>
      <c r="GK259">
        <v>0</v>
      </c>
      <c r="GL259">
        <f t="shared" si="247"/>
        <v>0</v>
      </c>
      <c r="GM259">
        <f t="shared" si="248"/>
        <v>5071.45</v>
      </c>
      <c r="GN259">
        <f t="shared" si="249"/>
        <v>5071.45</v>
      </c>
      <c r="GO259">
        <f t="shared" si="250"/>
        <v>0</v>
      </c>
      <c r="GP259">
        <f t="shared" si="251"/>
        <v>0</v>
      </c>
      <c r="GR259">
        <v>0</v>
      </c>
      <c r="GS259">
        <v>3</v>
      </c>
      <c r="GT259">
        <v>0</v>
      </c>
      <c r="GU259" t="s">
        <v>3</v>
      </c>
      <c r="GV259">
        <f t="shared" si="252"/>
        <v>0</v>
      </c>
      <c r="GW259">
        <v>1</v>
      </c>
      <c r="GX259">
        <f t="shared" si="253"/>
        <v>0</v>
      </c>
      <c r="HA259">
        <v>0</v>
      </c>
      <c r="HB259">
        <v>0</v>
      </c>
      <c r="HC259">
        <f t="shared" si="254"/>
        <v>0</v>
      </c>
      <c r="IK259">
        <v>0</v>
      </c>
    </row>
    <row r="260" spans="1:245" x14ac:dyDescent="0.4">
      <c r="A260">
        <v>17</v>
      </c>
      <c r="B260">
        <v>1</v>
      </c>
      <c r="C260">
        <f>ROW(SmtRes!A483)</f>
        <v>483</v>
      </c>
      <c r="D260">
        <f>ROW(EtalonRes!A473)</f>
        <v>473</v>
      </c>
      <c r="E260" t="s">
        <v>487</v>
      </c>
      <c r="F260" t="s">
        <v>488</v>
      </c>
      <c r="G260" t="s">
        <v>489</v>
      </c>
      <c r="H260" t="s">
        <v>115</v>
      </c>
      <c r="I260">
        <f>ROUND((13.75)/100,9)</f>
        <v>0.13750000000000001</v>
      </c>
      <c r="J260">
        <v>0</v>
      </c>
      <c r="O260">
        <f t="shared" si="224"/>
        <v>22169.89</v>
      </c>
      <c r="P260">
        <f t="shared" si="225"/>
        <v>9877.17</v>
      </c>
      <c r="Q260">
        <f t="shared" si="226"/>
        <v>96.13</v>
      </c>
      <c r="R260">
        <f t="shared" si="227"/>
        <v>84.97</v>
      </c>
      <c r="S260">
        <f t="shared" si="228"/>
        <v>12196.59</v>
      </c>
      <c r="T260">
        <f t="shared" si="229"/>
        <v>0</v>
      </c>
      <c r="U260">
        <f t="shared" si="230"/>
        <v>49.085162500000003</v>
      </c>
      <c r="V260">
        <f t="shared" si="231"/>
        <v>0.29562500000000003</v>
      </c>
      <c r="W260">
        <f t="shared" si="232"/>
        <v>0</v>
      </c>
      <c r="X260">
        <f t="shared" si="233"/>
        <v>13632.53</v>
      </c>
      <c r="Y260">
        <f t="shared" si="233"/>
        <v>7860.2</v>
      </c>
      <c r="AA260">
        <v>68187018</v>
      </c>
      <c r="AB260">
        <f t="shared" si="234"/>
        <v>22724.398000000001</v>
      </c>
      <c r="AC260">
        <f t="shared" si="235"/>
        <v>19573.28</v>
      </c>
      <c r="AD260">
        <f>ROUND(((((ET260*1.25))-((EU260*1.25)))+AE260),6)</f>
        <v>31.087499999999999</v>
      </c>
      <c r="AE260">
        <f>ROUND(((EU260*1.25)),6)</f>
        <v>21.737500000000001</v>
      </c>
      <c r="AF260">
        <f>ROUND(((EV260*1.15)),6)</f>
        <v>3120.0304999999998</v>
      </c>
      <c r="AG260">
        <f t="shared" si="236"/>
        <v>0</v>
      </c>
      <c r="AH260">
        <f>((EW260*1.15))</f>
        <v>356.983</v>
      </c>
      <c r="AI260">
        <f>((EX260*1.25))</f>
        <v>2.15</v>
      </c>
      <c r="AJ260">
        <f t="shared" si="237"/>
        <v>0</v>
      </c>
      <c r="AK260">
        <v>22311.22</v>
      </c>
      <c r="AL260">
        <v>19573.28</v>
      </c>
      <c r="AM260">
        <v>24.87</v>
      </c>
      <c r="AN260">
        <v>17.39</v>
      </c>
      <c r="AO260">
        <v>2713.07</v>
      </c>
      <c r="AP260">
        <v>0</v>
      </c>
      <c r="AQ260">
        <v>310.42</v>
      </c>
      <c r="AR260">
        <v>1.72</v>
      </c>
      <c r="AS260">
        <v>0</v>
      </c>
      <c r="AT260">
        <v>111</v>
      </c>
      <c r="AU260">
        <v>64</v>
      </c>
      <c r="AV260">
        <v>1</v>
      </c>
      <c r="AW260">
        <v>1</v>
      </c>
      <c r="AZ260">
        <v>1</v>
      </c>
      <c r="BA260">
        <v>28.43</v>
      </c>
      <c r="BB260">
        <v>22.49</v>
      </c>
      <c r="BC260">
        <v>3.67</v>
      </c>
      <c r="BD260" t="s">
        <v>3</v>
      </c>
      <c r="BE260" t="s">
        <v>3</v>
      </c>
      <c r="BF260" t="s">
        <v>3</v>
      </c>
      <c r="BG260" t="s">
        <v>3</v>
      </c>
      <c r="BH260">
        <v>0</v>
      </c>
      <c r="BI260">
        <v>1</v>
      </c>
      <c r="BJ260" t="s">
        <v>490</v>
      </c>
      <c r="BM260">
        <v>11001</v>
      </c>
      <c r="BN260">
        <v>0</v>
      </c>
      <c r="BO260" t="s">
        <v>488</v>
      </c>
      <c r="BP260">
        <v>1</v>
      </c>
      <c r="BQ260">
        <v>2</v>
      </c>
      <c r="BR260">
        <v>0</v>
      </c>
      <c r="BS260">
        <v>28.43</v>
      </c>
      <c r="BT260">
        <v>1</v>
      </c>
      <c r="BU260">
        <v>1</v>
      </c>
      <c r="BV260">
        <v>1</v>
      </c>
      <c r="BW260">
        <v>1</v>
      </c>
      <c r="BX260">
        <v>1</v>
      </c>
      <c r="BY260" t="s">
        <v>3</v>
      </c>
      <c r="BZ260">
        <v>123</v>
      </c>
      <c r="CA260">
        <v>75</v>
      </c>
      <c r="CE260">
        <v>0</v>
      </c>
      <c r="CF260">
        <v>0</v>
      </c>
      <c r="CG260">
        <v>0</v>
      </c>
      <c r="CM260">
        <v>0</v>
      </c>
      <c r="CN260" t="s">
        <v>1223</v>
      </c>
      <c r="CO260">
        <v>0</v>
      </c>
      <c r="CP260">
        <f t="shared" si="238"/>
        <v>22169.89</v>
      </c>
      <c r="CQ260">
        <f t="shared" si="239"/>
        <v>71833.93759999999</v>
      </c>
      <c r="CR260">
        <f t="shared" si="240"/>
        <v>699.15787499999988</v>
      </c>
      <c r="CS260">
        <f t="shared" si="241"/>
        <v>617.99712499999998</v>
      </c>
      <c r="CT260">
        <f t="shared" si="242"/>
        <v>88702.467114999992</v>
      </c>
      <c r="CU260">
        <f t="shared" si="243"/>
        <v>0</v>
      </c>
      <c r="CV260">
        <f t="shared" si="243"/>
        <v>356.983</v>
      </c>
      <c r="CW260">
        <f t="shared" si="243"/>
        <v>2.15</v>
      </c>
      <c r="CX260">
        <f t="shared" si="243"/>
        <v>0</v>
      </c>
      <c r="CY260">
        <f t="shared" si="244"/>
        <v>13632.531599999998</v>
      </c>
      <c r="CZ260">
        <f t="shared" si="245"/>
        <v>7860.1983999999993</v>
      </c>
      <c r="DC260" t="s">
        <v>3</v>
      </c>
      <c r="DD260" t="s">
        <v>3</v>
      </c>
      <c r="DE260" t="s">
        <v>20</v>
      </c>
      <c r="DF260" t="s">
        <v>20</v>
      </c>
      <c r="DG260" t="s">
        <v>21</v>
      </c>
      <c r="DH260" t="s">
        <v>3</v>
      </c>
      <c r="DI260" t="s">
        <v>21</v>
      </c>
      <c r="DJ260" t="s">
        <v>20</v>
      </c>
      <c r="DK260" t="s">
        <v>3</v>
      </c>
      <c r="DL260" t="s">
        <v>3</v>
      </c>
      <c r="DM260" t="s">
        <v>3</v>
      </c>
      <c r="DN260">
        <v>0</v>
      </c>
      <c r="DO260">
        <v>0</v>
      </c>
      <c r="DP260">
        <v>1</v>
      </c>
      <c r="DQ260">
        <v>1</v>
      </c>
      <c r="DU260">
        <v>1013</v>
      </c>
      <c r="DV260" t="s">
        <v>115</v>
      </c>
      <c r="DW260" t="s">
        <v>115</v>
      </c>
      <c r="DX260">
        <v>1</v>
      </c>
      <c r="EE260">
        <v>63940279</v>
      </c>
      <c r="EF260">
        <v>2</v>
      </c>
      <c r="EG260" t="s">
        <v>22</v>
      </c>
      <c r="EH260">
        <v>0</v>
      </c>
      <c r="EI260" t="s">
        <v>3</v>
      </c>
      <c r="EJ260">
        <v>1</v>
      </c>
      <c r="EK260">
        <v>11001</v>
      </c>
      <c r="EL260" t="s">
        <v>49</v>
      </c>
      <c r="EM260" t="s">
        <v>50</v>
      </c>
      <c r="EO260" t="s">
        <v>25</v>
      </c>
      <c r="EQ260">
        <v>0</v>
      </c>
      <c r="ER260">
        <v>22311.22</v>
      </c>
      <c r="ES260">
        <v>19573.28</v>
      </c>
      <c r="ET260">
        <v>24.87</v>
      </c>
      <c r="EU260">
        <v>17.39</v>
      </c>
      <c r="EV260">
        <v>2713.07</v>
      </c>
      <c r="EW260">
        <v>310.42</v>
      </c>
      <c r="EX260">
        <v>1.72</v>
      </c>
      <c r="EY260">
        <v>0</v>
      </c>
      <c r="FQ260">
        <v>0</v>
      </c>
      <c r="FR260">
        <f t="shared" si="246"/>
        <v>0</v>
      </c>
      <c r="FS260">
        <v>0</v>
      </c>
      <c r="FT260" t="s">
        <v>26</v>
      </c>
      <c r="FU260" t="s">
        <v>27</v>
      </c>
      <c r="FX260">
        <v>110.7</v>
      </c>
      <c r="FY260">
        <v>63.75</v>
      </c>
      <c r="GA260" t="s">
        <v>3</v>
      </c>
      <c r="GD260">
        <v>1</v>
      </c>
      <c r="GF260">
        <v>-501600909</v>
      </c>
      <c r="GG260">
        <v>2</v>
      </c>
      <c r="GH260">
        <v>1</v>
      </c>
      <c r="GI260">
        <v>2</v>
      </c>
      <c r="GJ260">
        <v>0</v>
      </c>
      <c r="GK260">
        <v>0</v>
      </c>
      <c r="GL260">
        <f t="shared" si="247"/>
        <v>0</v>
      </c>
      <c r="GM260">
        <f t="shared" si="248"/>
        <v>43662.62</v>
      </c>
      <c r="GN260">
        <f t="shared" si="249"/>
        <v>43662.62</v>
      </c>
      <c r="GO260">
        <f t="shared" si="250"/>
        <v>0</v>
      </c>
      <c r="GP260">
        <f t="shared" si="251"/>
        <v>0</v>
      </c>
      <c r="GR260">
        <v>0</v>
      </c>
      <c r="GS260">
        <v>3</v>
      </c>
      <c r="GT260">
        <v>0</v>
      </c>
      <c r="GU260" t="s">
        <v>3</v>
      </c>
      <c r="GV260">
        <f t="shared" si="252"/>
        <v>0</v>
      </c>
      <c r="GW260">
        <v>1</v>
      </c>
      <c r="GX260">
        <f t="shared" si="253"/>
        <v>0</v>
      </c>
      <c r="HA260">
        <v>0</v>
      </c>
      <c r="HB260">
        <v>0</v>
      </c>
      <c r="HC260">
        <f t="shared" si="254"/>
        <v>0</v>
      </c>
      <c r="IK260">
        <v>0</v>
      </c>
    </row>
    <row r="262" spans="1:245" x14ac:dyDescent="0.4">
      <c r="A262" s="2">
        <v>51</v>
      </c>
      <c r="B262" s="2">
        <f>B249</f>
        <v>1</v>
      </c>
      <c r="C262" s="2">
        <f>A249</f>
        <v>5</v>
      </c>
      <c r="D262" s="2">
        <f>ROW(A249)</f>
        <v>249</v>
      </c>
      <c r="E262" s="2"/>
      <c r="F262" s="2" t="str">
        <f>IF(F249&lt;&gt;"",F249,"")</f>
        <v>Новый подраздел</v>
      </c>
      <c r="G262" s="2" t="str">
        <f>IF(G249&lt;&gt;"",G249,"")</f>
        <v>Полы</v>
      </c>
      <c r="H262" s="2">
        <v>0</v>
      </c>
      <c r="I262" s="2"/>
      <c r="J262" s="2"/>
      <c r="K262" s="2"/>
      <c r="L262" s="2"/>
      <c r="M262" s="2"/>
      <c r="N262" s="2"/>
      <c r="O262" s="2">
        <f t="shared" ref="O262:T262" si="255">ROUND(AB262,2)</f>
        <v>37726.730000000003</v>
      </c>
      <c r="P262" s="2">
        <f t="shared" si="255"/>
        <v>19737.93</v>
      </c>
      <c r="Q262" s="2">
        <f t="shared" si="255"/>
        <v>630.75</v>
      </c>
      <c r="R262" s="2">
        <f t="shared" si="255"/>
        <v>209.72</v>
      </c>
      <c r="S262" s="2">
        <f t="shared" si="255"/>
        <v>17358.05</v>
      </c>
      <c r="T262" s="2">
        <f t="shared" si="255"/>
        <v>0</v>
      </c>
      <c r="U262" s="2">
        <f>AH262</f>
        <v>67.040256249999999</v>
      </c>
      <c r="V262" s="2">
        <f>AI262</f>
        <v>0.62046875000000012</v>
      </c>
      <c r="W262" s="2">
        <f>ROUND(AJ262,2)</f>
        <v>4.9400000000000004</v>
      </c>
      <c r="X262" s="2">
        <f>ROUND(AK262,2)</f>
        <v>19500.23</v>
      </c>
      <c r="Y262" s="2">
        <f>ROUND(AL262,2)</f>
        <v>11243.38</v>
      </c>
      <c r="Z262" s="2"/>
      <c r="AA262" s="2"/>
      <c r="AB262" s="2">
        <f>ROUND(SUMIF(AA253:AA260,"=68187018",O253:O260),2)</f>
        <v>37726.730000000003</v>
      </c>
      <c r="AC262" s="2">
        <f>ROUND(SUMIF(AA253:AA260,"=68187018",P253:P260),2)</f>
        <v>19737.93</v>
      </c>
      <c r="AD262" s="2">
        <f>ROUND(SUMIF(AA253:AA260,"=68187018",Q253:Q260),2)</f>
        <v>630.75</v>
      </c>
      <c r="AE262" s="2">
        <f>ROUND(SUMIF(AA253:AA260,"=68187018",R253:R260),2)</f>
        <v>209.72</v>
      </c>
      <c r="AF262" s="2">
        <f>ROUND(SUMIF(AA253:AA260,"=68187018",S253:S260),2)</f>
        <v>17358.05</v>
      </c>
      <c r="AG262" s="2">
        <f>ROUND(SUMIF(AA253:AA260,"=68187018",T253:T260),2)</f>
        <v>0</v>
      </c>
      <c r="AH262" s="2">
        <f>SUMIF(AA253:AA260,"=68187018",U253:U260)</f>
        <v>67.040256249999999</v>
      </c>
      <c r="AI262" s="2">
        <f>SUMIF(AA253:AA260,"=68187018",V253:V260)</f>
        <v>0.62046875000000012</v>
      </c>
      <c r="AJ262" s="2">
        <f>ROUND(SUMIF(AA253:AA260,"=68187018",W253:W260),2)</f>
        <v>4.9400000000000004</v>
      </c>
      <c r="AK262" s="2">
        <f>ROUND(SUMIF(AA253:AA260,"=68187018",X253:X260),2)</f>
        <v>19500.23</v>
      </c>
      <c r="AL262" s="2">
        <f>ROUND(SUMIF(AA253:AA260,"=68187018",Y253:Y260),2)</f>
        <v>11243.38</v>
      </c>
      <c r="AM262" s="2"/>
      <c r="AN262" s="2"/>
      <c r="AO262" s="2">
        <f t="shared" ref="AO262:BC262" si="256">ROUND(BX262,2)</f>
        <v>0</v>
      </c>
      <c r="AP262" s="2">
        <f t="shared" si="256"/>
        <v>0</v>
      </c>
      <c r="AQ262" s="2">
        <f t="shared" si="256"/>
        <v>0</v>
      </c>
      <c r="AR262" s="2">
        <f t="shared" si="256"/>
        <v>68470.34</v>
      </c>
      <c r="AS262" s="2">
        <f t="shared" si="256"/>
        <v>68470.34</v>
      </c>
      <c r="AT262" s="2">
        <f t="shared" si="256"/>
        <v>0</v>
      </c>
      <c r="AU262" s="2">
        <f t="shared" si="256"/>
        <v>0</v>
      </c>
      <c r="AV262" s="2">
        <f t="shared" si="256"/>
        <v>19737.93</v>
      </c>
      <c r="AW262" s="2">
        <f t="shared" si="256"/>
        <v>19737.93</v>
      </c>
      <c r="AX262" s="2">
        <f t="shared" si="256"/>
        <v>0</v>
      </c>
      <c r="AY262" s="2">
        <f t="shared" si="256"/>
        <v>19737.93</v>
      </c>
      <c r="AZ262" s="2">
        <f t="shared" si="256"/>
        <v>0</v>
      </c>
      <c r="BA262" s="2">
        <f t="shared" si="256"/>
        <v>0</v>
      </c>
      <c r="BB262" s="2">
        <f t="shared" si="256"/>
        <v>0</v>
      </c>
      <c r="BC262" s="2">
        <f t="shared" si="256"/>
        <v>0</v>
      </c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>
        <f>ROUND(SUMIF(AA253:AA260,"=68187018",FQ253:FQ260),2)</f>
        <v>0</v>
      </c>
      <c r="BY262" s="2">
        <f>ROUND(SUMIF(AA253:AA260,"=68187018",FR253:FR260),2)</f>
        <v>0</v>
      </c>
      <c r="BZ262" s="2">
        <f>ROUND(SUMIF(AA253:AA260,"=68187018",GL253:GL260),2)</f>
        <v>0</v>
      </c>
      <c r="CA262" s="2">
        <f>ROUND(SUMIF(AA253:AA260,"=68187018",GM253:GM260),2)</f>
        <v>68470.34</v>
      </c>
      <c r="CB262" s="2">
        <f>ROUND(SUMIF(AA253:AA260,"=68187018",GN253:GN260),2)</f>
        <v>68470.34</v>
      </c>
      <c r="CC262" s="2">
        <f>ROUND(SUMIF(AA253:AA260,"=68187018",GO253:GO260),2)</f>
        <v>0</v>
      </c>
      <c r="CD262" s="2">
        <f>ROUND(SUMIF(AA253:AA260,"=68187018",GP253:GP260),2)</f>
        <v>0</v>
      </c>
      <c r="CE262" s="2">
        <f>AC262-BX262</f>
        <v>19737.93</v>
      </c>
      <c r="CF262" s="2">
        <f>AC262-BY262</f>
        <v>19737.93</v>
      </c>
      <c r="CG262" s="2">
        <f>BX262-BZ262</f>
        <v>0</v>
      </c>
      <c r="CH262" s="2">
        <f>AC262-BX262-BY262+BZ262</f>
        <v>19737.93</v>
      </c>
      <c r="CI262" s="2">
        <f>BY262-BZ262</f>
        <v>0</v>
      </c>
      <c r="CJ262" s="2">
        <f>ROUND(SUMIF(AA253:AA260,"=68187018",GX253:GX260),2)</f>
        <v>0</v>
      </c>
      <c r="CK262" s="2">
        <f>ROUND(SUMIF(AA253:AA260,"=68187018",GY253:GY260),2)</f>
        <v>0</v>
      </c>
      <c r="CL262" s="2">
        <f>ROUND(SUMIF(AA253:AA260,"=68187018",GZ253:GZ260),2)</f>
        <v>0</v>
      </c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>
        <v>0</v>
      </c>
    </row>
    <row r="264" spans="1:245" x14ac:dyDescent="0.4">
      <c r="A264" s="4">
        <v>50</v>
      </c>
      <c r="B264" s="4">
        <v>0</v>
      </c>
      <c r="C264" s="4">
        <v>0</v>
      </c>
      <c r="D264" s="4">
        <v>1</v>
      </c>
      <c r="E264" s="4">
        <v>201</v>
      </c>
      <c r="F264" s="4">
        <f>ROUND(Source!O262,O264)</f>
        <v>37726.730000000003</v>
      </c>
      <c r="G264" s="4" t="s">
        <v>148</v>
      </c>
      <c r="H264" s="4" t="s">
        <v>149</v>
      </c>
      <c r="I264" s="4"/>
      <c r="J264" s="4"/>
      <c r="K264" s="4">
        <v>201</v>
      </c>
      <c r="L264" s="4">
        <v>1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45" x14ac:dyDescent="0.4">
      <c r="A265" s="4">
        <v>50</v>
      </c>
      <c r="B265" s="4">
        <v>0</v>
      </c>
      <c r="C265" s="4">
        <v>0</v>
      </c>
      <c r="D265" s="4">
        <v>1</v>
      </c>
      <c r="E265" s="4">
        <v>202</v>
      </c>
      <c r="F265" s="4">
        <f>ROUND(Source!P262,O265)</f>
        <v>19737.93</v>
      </c>
      <c r="G265" s="4" t="s">
        <v>150</v>
      </c>
      <c r="H265" s="4" t="s">
        <v>151</v>
      </c>
      <c r="I265" s="4"/>
      <c r="J265" s="4"/>
      <c r="K265" s="4">
        <v>202</v>
      </c>
      <c r="L265" s="4">
        <v>2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45" x14ac:dyDescent="0.4">
      <c r="A266" s="4">
        <v>50</v>
      </c>
      <c r="B266" s="4">
        <v>0</v>
      </c>
      <c r="C266" s="4">
        <v>0</v>
      </c>
      <c r="D266" s="4">
        <v>1</v>
      </c>
      <c r="E266" s="4">
        <v>222</v>
      </c>
      <c r="F266" s="4">
        <f>ROUND(Source!AO262,O266)</f>
        <v>0</v>
      </c>
      <c r="G266" s="4" t="s">
        <v>152</v>
      </c>
      <c r="H266" s="4" t="s">
        <v>153</v>
      </c>
      <c r="I266" s="4"/>
      <c r="J266" s="4"/>
      <c r="K266" s="4">
        <v>222</v>
      </c>
      <c r="L266" s="4">
        <v>3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45" x14ac:dyDescent="0.4">
      <c r="A267" s="4">
        <v>50</v>
      </c>
      <c r="B267" s="4">
        <v>0</v>
      </c>
      <c r="C267" s="4">
        <v>0</v>
      </c>
      <c r="D267" s="4">
        <v>1</v>
      </c>
      <c r="E267" s="4">
        <v>225</v>
      </c>
      <c r="F267" s="4">
        <f>ROUND(Source!AV262,O267)</f>
        <v>19737.93</v>
      </c>
      <c r="G267" s="4" t="s">
        <v>154</v>
      </c>
      <c r="H267" s="4" t="s">
        <v>155</v>
      </c>
      <c r="I267" s="4"/>
      <c r="J267" s="4"/>
      <c r="K267" s="4">
        <v>225</v>
      </c>
      <c r="L267" s="4">
        <v>4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45" x14ac:dyDescent="0.4">
      <c r="A268" s="4">
        <v>50</v>
      </c>
      <c r="B268" s="4">
        <v>0</v>
      </c>
      <c r="C268" s="4">
        <v>0</v>
      </c>
      <c r="D268" s="4">
        <v>1</v>
      </c>
      <c r="E268" s="4">
        <v>226</v>
      </c>
      <c r="F268" s="4">
        <f>ROUND(Source!AW262,O268)</f>
        <v>19737.93</v>
      </c>
      <c r="G268" s="4" t="s">
        <v>156</v>
      </c>
      <c r="H268" s="4" t="s">
        <v>157</v>
      </c>
      <c r="I268" s="4"/>
      <c r="J268" s="4"/>
      <c r="K268" s="4">
        <v>226</v>
      </c>
      <c r="L268" s="4">
        <v>5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45" x14ac:dyDescent="0.4">
      <c r="A269" s="4">
        <v>50</v>
      </c>
      <c r="B269" s="4">
        <v>0</v>
      </c>
      <c r="C269" s="4">
        <v>0</v>
      </c>
      <c r="D269" s="4">
        <v>1</v>
      </c>
      <c r="E269" s="4">
        <v>227</v>
      </c>
      <c r="F269" s="4">
        <f>ROUND(Source!AX262,O269)</f>
        <v>0</v>
      </c>
      <c r="G269" s="4" t="s">
        <v>158</v>
      </c>
      <c r="H269" s="4" t="s">
        <v>159</v>
      </c>
      <c r="I269" s="4"/>
      <c r="J269" s="4"/>
      <c r="K269" s="4">
        <v>227</v>
      </c>
      <c r="L269" s="4">
        <v>6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45" x14ac:dyDescent="0.4">
      <c r="A270" s="4">
        <v>50</v>
      </c>
      <c r="B270" s="4">
        <v>0</v>
      </c>
      <c r="C270" s="4">
        <v>0</v>
      </c>
      <c r="D270" s="4">
        <v>1</v>
      </c>
      <c r="E270" s="4">
        <v>228</v>
      </c>
      <c r="F270" s="4">
        <f>ROUND(Source!AY262,O270)</f>
        <v>19737.93</v>
      </c>
      <c r="G270" s="4" t="s">
        <v>160</v>
      </c>
      <c r="H270" s="4" t="s">
        <v>161</v>
      </c>
      <c r="I270" s="4"/>
      <c r="J270" s="4"/>
      <c r="K270" s="4">
        <v>228</v>
      </c>
      <c r="L270" s="4">
        <v>7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45" x14ac:dyDescent="0.4">
      <c r="A271" s="4">
        <v>50</v>
      </c>
      <c r="B271" s="4">
        <v>0</v>
      </c>
      <c r="C271" s="4">
        <v>0</v>
      </c>
      <c r="D271" s="4">
        <v>1</v>
      </c>
      <c r="E271" s="4">
        <v>216</v>
      </c>
      <c r="F271" s="4">
        <f>ROUND(Source!AP262,O271)</f>
        <v>0</v>
      </c>
      <c r="G271" s="4" t="s">
        <v>162</v>
      </c>
      <c r="H271" s="4" t="s">
        <v>163</v>
      </c>
      <c r="I271" s="4"/>
      <c r="J271" s="4"/>
      <c r="K271" s="4">
        <v>216</v>
      </c>
      <c r="L271" s="4">
        <v>8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45" x14ac:dyDescent="0.4">
      <c r="A272" s="4">
        <v>50</v>
      </c>
      <c r="B272" s="4">
        <v>0</v>
      </c>
      <c r="C272" s="4">
        <v>0</v>
      </c>
      <c r="D272" s="4">
        <v>1</v>
      </c>
      <c r="E272" s="4">
        <v>223</v>
      </c>
      <c r="F272" s="4">
        <f>ROUND(Source!AQ262,O272)</f>
        <v>0</v>
      </c>
      <c r="G272" s="4" t="s">
        <v>164</v>
      </c>
      <c r="H272" s="4" t="s">
        <v>165</v>
      </c>
      <c r="I272" s="4"/>
      <c r="J272" s="4"/>
      <c r="K272" s="4">
        <v>223</v>
      </c>
      <c r="L272" s="4">
        <v>9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4">
      <c r="A273" s="4">
        <v>50</v>
      </c>
      <c r="B273" s="4">
        <v>0</v>
      </c>
      <c r="C273" s="4">
        <v>0</v>
      </c>
      <c r="D273" s="4">
        <v>1</v>
      </c>
      <c r="E273" s="4">
        <v>229</v>
      </c>
      <c r="F273" s="4">
        <f>ROUND(Source!AZ262,O273)</f>
        <v>0</v>
      </c>
      <c r="G273" s="4" t="s">
        <v>166</v>
      </c>
      <c r="H273" s="4" t="s">
        <v>167</v>
      </c>
      <c r="I273" s="4"/>
      <c r="J273" s="4"/>
      <c r="K273" s="4">
        <v>229</v>
      </c>
      <c r="L273" s="4">
        <v>10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4">
      <c r="A274" s="4">
        <v>50</v>
      </c>
      <c r="B274" s="4">
        <v>0</v>
      </c>
      <c r="C274" s="4">
        <v>0</v>
      </c>
      <c r="D274" s="4">
        <v>1</v>
      </c>
      <c r="E274" s="4">
        <v>203</v>
      </c>
      <c r="F274" s="4">
        <f>ROUND(Source!Q262,O274)</f>
        <v>630.75</v>
      </c>
      <c r="G274" s="4" t="s">
        <v>168</v>
      </c>
      <c r="H274" s="4" t="s">
        <v>169</v>
      </c>
      <c r="I274" s="4"/>
      <c r="J274" s="4"/>
      <c r="K274" s="4">
        <v>203</v>
      </c>
      <c r="L274" s="4">
        <v>11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4">
      <c r="A275" s="4">
        <v>50</v>
      </c>
      <c r="B275" s="4">
        <v>0</v>
      </c>
      <c r="C275" s="4">
        <v>0</v>
      </c>
      <c r="D275" s="4">
        <v>1</v>
      </c>
      <c r="E275" s="4">
        <v>231</v>
      </c>
      <c r="F275" s="4">
        <f>ROUND(Source!BB262,O275)</f>
        <v>0</v>
      </c>
      <c r="G275" s="4" t="s">
        <v>170</v>
      </c>
      <c r="H275" s="4" t="s">
        <v>171</v>
      </c>
      <c r="I275" s="4"/>
      <c r="J275" s="4"/>
      <c r="K275" s="4">
        <v>231</v>
      </c>
      <c r="L275" s="4">
        <v>12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4">
      <c r="A276" s="4">
        <v>50</v>
      </c>
      <c r="B276" s="4">
        <v>0</v>
      </c>
      <c r="C276" s="4">
        <v>0</v>
      </c>
      <c r="D276" s="4">
        <v>1</v>
      </c>
      <c r="E276" s="4">
        <v>204</v>
      </c>
      <c r="F276" s="4">
        <f>ROUND(Source!R262,O276)</f>
        <v>209.72</v>
      </c>
      <c r="G276" s="4" t="s">
        <v>172</v>
      </c>
      <c r="H276" s="4" t="s">
        <v>173</v>
      </c>
      <c r="I276" s="4"/>
      <c r="J276" s="4"/>
      <c r="K276" s="4">
        <v>204</v>
      </c>
      <c r="L276" s="4">
        <v>13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4">
      <c r="A277" s="4">
        <v>50</v>
      </c>
      <c r="B277" s="4">
        <v>0</v>
      </c>
      <c r="C277" s="4">
        <v>0</v>
      </c>
      <c r="D277" s="4">
        <v>1</v>
      </c>
      <c r="E277" s="4">
        <v>205</v>
      </c>
      <c r="F277" s="4">
        <f>ROUND(Source!S262,O277)</f>
        <v>17358.05</v>
      </c>
      <c r="G277" s="4" t="s">
        <v>174</v>
      </c>
      <c r="H277" s="4" t="s">
        <v>175</v>
      </c>
      <c r="I277" s="4"/>
      <c r="J277" s="4"/>
      <c r="K277" s="4">
        <v>205</v>
      </c>
      <c r="L277" s="4">
        <v>14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4">
      <c r="A278" s="4">
        <v>50</v>
      </c>
      <c r="B278" s="4">
        <v>0</v>
      </c>
      <c r="C278" s="4">
        <v>0</v>
      </c>
      <c r="D278" s="4">
        <v>1</v>
      </c>
      <c r="E278" s="4">
        <v>232</v>
      </c>
      <c r="F278" s="4">
        <f>ROUND(Source!BC262,O278)</f>
        <v>0</v>
      </c>
      <c r="G278" s="4" t="s">
        <v>176</v>
      </c>
      <c r="H278" s="4" t="s">
        <v>177</v>
      </c>
      <c r="I278" s="4"/>
      <c r="J278" s="4"/>
      <c r="K278" s="4">
        <v>232</v>
      </c>
      <c r="L278" s="4">
        <v>15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4">
      <c r="A279" s="4">
        <v>50</v>
      </c>
      <c r="B279" s="4">
        <v>0</v>
      </c>
      <c r="C279" s="4">
        <v>0</v>
      </c>
      <c r="D279" s="4">
        <v>1</v>
      </c>
      <c r="E279" s="4">
        <v>214</v>
      </c>
      <c r="F279" s="4">
        <f>ROUND(Source!AS262,O279)</f>
        <v>68470.34</v>
      </c>
      <c r="G279" s="4" t="s">
        <v>178</v>
      </c>
      <c r="H279" s="4" t="s">
        <v>179</v>
      </c>
      <c r="I279" s="4"/>
      <c r="J279" s="4"/>
      <c r="K279" s="4">
        <v>214</v>
      </c>
      <c r="L279" s="4">
        <v>16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4">
      <c r="A280" s="4">
        <v>50</v>
      </c>
      <c r="B280" s="4">
        <v>0</v>
      </c>
      <c r="C280" s="4">
        <v>0</v>
      </c>
      <c r="D280" s="4">
        <v>1</v>
      </c>
      <c r="E280" s="4">
        <v>215</v>
      </c>
      <c r="F280" s="4">
        <f>ROUND(Source!AT262,O280)</f>
        <v>0</v>
      </c>
      <c r="G280" s="4" t="s">
        <v>180</v>
      </c>
      <c r="H280" s="4" t="s">
        <v>181</v>
      </c>
      <c r="I280" s="4"/>
      <c r="J280" s="4"/>
      <c r="K280" s="4">
        <v>215</v>
      </c>
      <c r="L280" s="4">
        <v>17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4">
      <c r="A281" s="4">
        <v>50</v>
      </c>
      <c r="B281" s="4">
        <v>0</v>
      </c>
      <c r="C281" s="4">
        <v>0</v>
      </c>
      <c r="D281" s="4">
        <v>1</v>
      </c>
      <c r="E281" s="4">
        <v>217</v>
      </c>
      <c r="F281" s="4">
        <f>ROUND(Source!AU262,O281)</f>
        <v>0</v>
      </c>
      <c r="G281" s="4" t="s">
        <v>182</v>
      </c>
      <c r="H281" s="4" t="s">
        <v>183</v>
      </c>
      <c r="I281" s="4"/>
      <c r="J281" s="4"/>
      <c r="K281" s="4">
        <v>217</v>
      </c>
      <c r="L281" s="4">
        <v>18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4">
      <c r="A282" s="4">
        <v>50</v>
      </c>
      <c r="B282" s="4">
        <v>0</v>
      </c>
      <c r="C282" s="4">
        <v>0</v>
      </c>
      <c r="D282" s="4">
        <v>1</v>
      </c>
      <c r="E282" s="4">
        <v>230</v>
      </c>
      <c r="F282" s="4">
        <f>ROUND(Source!BA262,O282)</f>
        <v>0</v>
      </c>
      <c r="G282" s="4" t="s">
        <v>184</v>
      </c>
      <c r="H282" s="4" t="s">
        <v>185</v>
      </c>
      <c r="I282" s="4"/>
      <c r="J282" s="4"/>
      <c r="K282" s="4">
        <v>230</v>
      </c>
      <c r="L282" s="4">
        <v>19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4">
      <c r="A283" s="4">
        <v>50</v>
      </c>
      <c r="B283" s="4">
        <v>0</v>
      </c>
      <c r="C283" s="4">
        <v>0</v>
      </c>
      <c r="D283" s="4">
        <v>1</v>
      </c>
      <c r="E283" s="4">
        <v>206</v>
      </c>
      <c r="F283" s="4">
        <f>ROUND(Source!T262,O283)</f>
        <v>0</v>
      </c>
      <c r="G283" s="4" t="s">
        <v>186</v>
      </c>
      <c r="H283" s="4" t="s">
        <v>187</v>
      </c>
      <c r="I283" s="4"/>
      <c r="J283" s="4"/>
      <c r="K283" s="4">
        <v>206</v>
      </c>
      <c r="L283" s="4">
        <v>20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4">
      <c r="A284" s="4">
        <v>50</v>
      </c>
      <c r="B284" s="4">
        <v>0</v>
      </c>
      <c r="C284" s="4">
        <v>0</v>
      </c>
      <c r="D284" s="4">
        <v>1</v>
      </c>
      <c r="E284" s="4">
        <v>207</v>
      </c>
      <c r="F284" s="4">
        <f>Source!U262</f>
        <v>67.040256249999999</v>
      </c>
      <c r="G284" s="4" t="s">
        <v>188</v>
      </c>
      <c r="H284" s="4" t="s">
        <v>189</v>
      </c>
      <c r="I284" s="4"/>
      <c r="J284" s="4"/>
      <c r="K284" s="4">
        <v>207</v>
      </c>
      <c r="L284" s="4">
        <v>21</v>
      </c>
      <c r="M284" s="4">
        <v>3</v>
      </c>
      <c r="N284" s="4" t="s">
        <v>3</v>
      </c>
      <c r="O284" s="4">
        <v>-1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4">
      <c r="A285" s="4">
        <v>50</v>
      </c>
      <c r="B285" s="4">
        <v>0</v>
      </c>
      <c r="C285" s="4">
        <v>0</v>
      </c>
      <c r="D285" s="4">
        <v>1</v>
      </c>
      <c r="E285" s="4">
        <v>208</v>
      </c>
      <c r="F285" s="4">
        <f>Source!V262</f>
        <v>0.62046875000000012</v>
      </c>
      <c r="G285" s="4" t="s">
        <v>190</v>
      </c>
      <c r="H285" s="4" t="s">
        <v>191</v>
      </c>
      <c r="I285" s="4"/>
      <c r="J285" s="4"/>
      <c r="K285" s="4">
        <v>208</v>
      </c>
      <c r="L285" s="4">
        <v>22</v>
      </c>
      <c r="M285" s="4">
        <v>3</v>
      </c>
      <c r="N285" s="4" t="s">
        <v>3</v>
      </c>
      <c r="O285" s="4">
        <v>-1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4">
      <c r="A286" s="4">
        <v>50</v>
      </c>
      <c r="B286" s="4">
        <v>0</v>
      </c>
      <c r="C286" s="4">
        <v>0</v>
      </c>
      <c r="D286" s="4">
        <v>1</v>
      </c>
      <c r="E286" s="4">
        <v>209</v>
      </c>
      <c r="F286" s="4">
        <f>ROUND(Source!W262,O286)</f>
        <v>4.9400000000000004</v>
      </c>
      <c r="G286" s="4" t="s">
        <v>192</v>
      </c>
      <c r="H286" s="4" t="s">
        <v>193</v>
      </c>
      <c r="I286" s="4"/>
      <c r="J286" s="4"/>
      <c r="K286" s="4">
        <v>209</v>
      </c>
      <c r="L286" s="4">
        <v>23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4">
      <c r="A287" s="4">
        <v>50</v>
      </c>
      <c r="B287" s="4">
        <v>0</v>
      </c>
      <c r="C287" s="4">
        <v>0</v>
      </c>
      <c r="D287" s="4">
        <v>1</v>
      </c>
      <c r="E287" s="4">
        <v>210</v>
      </c>
      <c r="F287" s="4">
        <f>ROUND(Source!X262,O287)</f>
        <v>19500.23</v>
      </c>
      <c r="G287" s="4" t="s">
        <v>194</v>
      </c>
      <c r="H287" s="4" t="s">
        <v>195</v>
      </c>
      <c r="I287" s="4"/>
      <c r="J287" s="4"/>
      <c r="K287" s="4">
        <v>210</v>
      </c>
      <c r="L287" s="4">
        <v>24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4">
      <c r="A288" s="4">
        <v>50</v>
      </c>
      <c r="B288" s="4">
        <v>0</v>
      </c>
      <c r="C288" s="4">
        <v>0</v>
      </c>
      <c r="D288" s="4">
        <v>1</v>
      </c>
      <c r="E288" s="4">
        <v>211</v>
      </c>
      <c r="F288" s="4">
        <f>ROUND(Source!Y262,O288)</f>
        <v>11243.38</v>
      </c>
      <c r="G288" s="4" t="s">
        <v>196</v>
      </c>
      <c r="H288" s="4" t="s">
        <v>197</v>
      </c>
      <c r="I288" s="4"/>
      <c r="J288" s="4"/>
      <c r="K288" s="4">
        <v>211</v>
      </c>
      <c r="L288" s="4">
        <v>25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06" x14ac:dyDescent="0.4">
      <c r="A289" s="4">
        <v>50</v>
      </c>
      <c r="B289" s="4">
        <v>0</v>
      </c>
      <c r="C289" s="4">
        <v>0</v>
      </c>
      <c r="D289" s="4">
        <v>1</v>
      </c>
      <c r="E289" s="4">
        <v>224</v>
      </c>
      <c r="F289" s="4">
        <f>ROUND(Source!AR262,O289)</f>
        <v>68470.34</v>
      </c>
      <c r="G289" s="4" t="s">
        <v>198</v>
      </c>
      <c r="H289" s="4" t="s">
        <v>199</v>
      </c>
      <c r="I289" s="4"/>
      <c r="J289" s="4"/>
      <c r="K289" s="4">
        <v>224</v>
      </c>
      <c r="L289" s="4">
        <v>26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1" spans="1:206" x14ac:dyDescent="0.4">
      <c r="A291" s="2">
        <v>51</v>
      </c>
      <c r="B291" s="2">
        <f>B24</f>
        <v>1</v>
      </c>
      <c r="C291" s="2">
        <f>A24</f>
        <v>4</v>
      </c>
      <c r="D291" s="2">
        <f>ROW(A24)</f>
        <v>24</v>
      </c>
      <c r="E291" s="2"/>
      <c r="F291" s="2" t="str">
        <f>IF(F24&lt;&gt;"",F24,"")</f>
        <v>Новый раздел</v>
      </c>
      <c r="G291" s="2" t="str">
        <f>IF(G24&lt;&gt;"",G24,"")</f>
        <v>Помещение №1</v>
      </c>
      <c r="H291" s="2">
        <v>0</v>
      </c>
      <c r="I291" s="2"/>
      <c r="J291" s="2"/>
      <c r="K291" s="2"/>
      <c r="L291" s="2"/>
      <c r="M291" s="2"/>
      <c r="N291" s="2"/>
      <c r="O291" s="2">
        <f t="shared" ref="O291:T291" si="257">ROUND(O57+O100+O158+O220+O262+AB291,2)</f>
        <v>2609847.79</v>
      </c>
      <c r="P291" s="2">
        <f t="shared" si="257"/>
        <v>1799126.59</v>
      </c>
      <c r="Q291" s="2">
        <f t="shared" si="257"/>
        <v>49643.13</v>
      </c>
      <c r="R291" s="2">
        <f t="shared" si="257"/>
        <v>4322.3500000000004</v>
      </c>
      <c r="S291" s="2">
        <f t="shared" si="257"/>
        <v>761078.07</v>
      </c>
      <c r="T291" s="2">
        <f t="shared" si="257"/>
        <v>0</v>
      </c>
      <c r="U291" s="2">
        <f>U57+U100+U158+U220+U262+AH291</f>
        <v>2863.9051063499992</v>
      </c>
      <c r="V291" s="2">
        <f>V57+V100+V158+V220+V262+AI291</f>
        <v>11.431933125</v>
      </c>
      <c r="W291" s="2">
        <f>ROUND(W57+W100+W158+W220+W262+AJ291,2)</f>
        <v>783.01</v>
      </c>
      <c r="X291" s="2">
        <f>ROUND(X57+X100+X158+X220+X262+AK291,2)</f>
        <v>742114.76</v>
      </c>
      <c r="Y291" s="2">
        <f>ROUND(Y57+Y100+Y158+Y220+Y262+AL291,2)</f>
        <v>416250.92</v>
      </c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>
        <f t="shared" ref="AO291:BC291" si="258">ROUND(AO57+AO100+AO158+AO220+AO262+BX291,2)</f>
        <v>0</v>
      </c>
      <c r="AP291" s="2">
        <f t="shared" si="258"/>
        <v>0</v>
      </c>
      <c r="AQ291" s="2">
        <f t="shared" si="258"/>
        <v>0</v>
      </c>
      <c r="AR291" s="2">
        <f t="shared" si="258"/>
        <v>3768213.47</v>
      </c>
      <c r="AS291" s="2">
        <f t="shared" si="258"/>
        <v>2582605.2799999998</v>
      </c>
      <c r="AT291" s="2">
        <f t="shared" si="258"/>
        <v>959505.08</v>
      </c>
      <c r="AU291" s="2">
        <f t="shared" si="258"/>
        <v>226103.11</v>
      </c>
      <c r="AV291" s="2">
        <f t="shared" si="258"/>
        <v>1799126.59</v>
      </c>
      <c r="AW291" s="2">
        <f t="shared" si="258"/>
        <v>1799126.59</v>
      </c>
      <c r="AX291" s="2">
        <f t="shared" si="258"/>
        <v>0</v>
      </c>
      <c r="AY291" s="2">
        <f t="shared" si="258"/>
        <v>1799126.59</v>
      </c>
      <c r="AZ291" s="2">
        <f t="shared" si="258"/>
        <v>0</v>
      </c>
      <c r="BA291" s="2">
        <f t="shared" si="258"/>
        <v>0</v>
      </c>
      <c r="BB291" s="2">
        <f t="shared" si="258"/>
        <v>0</v>
      </c>
      <c r="BC291" s="2">
        <f t="shared" si="258"/>
        <v>0</v>
      </c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>
        <v>0</v>
      </c>
    </row>
    <row r="293" spans="1:206" x14ac:dyDescent="0.4">
      <c r="A293" s="4">
        <v>50</v>
      </c>
      <c r="B293" s="4">
        <v>0</v>
      </c>
      <c r="C293" s="4">
        <v>0</v>
      </c>
      <c r="D293" s="4">
        <v>1</v>
      </c>
      <c r="E293" s="4">
        <v>201</v>
      </c>
      <c r="F293" s="4">
        <f>ROUND(Source!O291,O293)</f>
        <v>2609847.79</v>
      </c>
      <c r="G293" s="4" t="s">
        <v>148</v>
      </c>
      <c r="H293" s="4" t="s">
        <v>149</v>
      </c>
      <c r="I293" s="4"/>
      <c r="J293" s="4"/>
      <c r="K293" s="4">
        <v>201</v>
      </c>
      <c r="L293" s="4">
        <v>1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06" x14ac:dyDescent="0.4">
      <c r="A294" s="4">
        <v>50</v>
      </c>
      <c r="B294" s="4">
        <v>0</v>
      </c>
      <c r="C294" s="4">
        <v>0</v>
      </c>
      <c r="D294" s="4">
        <v>1</v>
      </c>
      <c r="E294" s="4">
        <v>202</v>
      </c>
      <c r="F294" s="4">
        <f>ROUND(Source!P291,O294)</f>
        <v>1799126.59</v>
      </c>
      <c r="G294" s="4" t="s">
        <v>150</v>
      </c>
      <c r="H294" s="4" t="s">
        <v>151</v>
      </c>
      <c r="I294" s="4"/>
      <c r="J294" s="4"/>
      <c r="K294" s="4">
        <v>202</v>
      </c>
      <c r="L294" s="4">
        <v>2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06" x14ac:dyDescent="0.4">
      <c r="A295" s="4">
        <v>50</v>
      </c>
      <c r="B295" s="4">
        <v>0</v>
      </c>
      <c r="C295" s="4">
        <v>0</v>
      </c>
      <c r="D295" s="4">
        <v>1</v>
      </c>
      <c r="E295" s="4">
        <v>222</v>
      </c>
      <c r="F295" s="4">
        <f>ROUND(Source!AO291,O295)</f>
        <v>0</v>
      </c>
      <c r="G295" s="4" t="s">
        <v>152</v>
      </c>
      <c r="H295" s="4" t="s">
        <v>153</v>
      </c>
      <c r="I295" s="4"/>
      <c r="J295" s="4"/>
      <c r="K295" s="4">
        <v>222</v>
      </c>
      <c r="L295" s="4">
        <v>3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06" x14ac:dyDescent="0.4">
      <c r="A296" s="4">
        <v>50</v>
      </c>
      <c r="B296" s="4">
        <v>0</v>
      </c>
      <c r="C296" s="4">
        <v>0</v>
      </c>
      <c r="D296" s="4">
        <v>1</v>
      </c>
      <c r="E296" s="4">
        <v>225</v>
      </c>
      <c r="F296" s="4">
        <f>ROUND(Source!AV291,O296)</f>
        <v>1799126.59</v>
      </c>
      <c r="G296" s="4" t="s">
        <v>154</v>
      </c>
      <c r="H296" s="4" t="s">
        <v>155</v>
      </c>
      <c r="I296" s="4"/>
      <c r="J296" s="4"/>
      <c r="K296" s="4">
        <v>225</v>
      </c>
      <c r="L296" s="4">
        <v>4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06" x14ac:dyDescent="0.4">
      <c r="A297" s="4">
        <v>50</v>
      </c>
      <c r="B297" s="4">
        <v>0</v>
      </c>
      <c r="C297" s="4">
        <v>0</v>
      </c>
      <c r="D297" s="4">
        <v>1</v>
      </c>
      <c r="E297" s="4">
        <v>226</v>
      </c>
      <c r="F297" s="4">
        <f>ROUND(Source!AW291,O297)</f>
        <v>1799126.59</v>
      </c>
      <c r="G297" s="4" t="s">
        <v>156</v>
      </c>
      <c r="H297" s="4" t="s">
        <v>157</v>
      </c>
      <c r="I297" s="4"/>
      <c r="J297" s="4"/>
      <c r="K297" s="4">
        <v>226</v>
      </c>
      <c r="L297" s="4">
        <v>5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06" x14ac:dyDescent="0.4">
      <c r="A298" s="4">
        <v>50</v>
      </c>
      <c r="B298" s="4">
        <v>0</v>
      </c>
      <c r="C298" s="4">
        <v>0</v>
      </c>
      <c r="D298" s="4">
        <v>1</v>
      </c>
      <c r="E298" s="4">
        <v>227</v>
      </c>
      <c r="F298" s="4">
        <f>ROUND(Source!AX291,O298)</f>
        <v>0</v>
      </c>
      <c r="G298" s="4" t="s">
        <v>158</v>
      </c>
      <c r="H298" s="4" t="s">
        <v>159</v>
      </c>
      <c r="I298" s="4"/>
      <c r="J298" s="4"/>
      <c r="K298" s="4">
        <v>227</v>
      </c>
      <c r="L298" s="4">
        <v>6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06" x14ac:dyDescent="0.4">
      <c r="A299" s="4">
        <v>50</v>
      </c>
      <c r="B299" s="4">
        <v>0</v>
      </c>
      <c r="C299" s="4">
        <v>0</v>
      </c>
      <c r="D299" s="4">
        <v>1</v>
      </c>
      <c r="E299" s="4">
        <v>228</v>
      </c>
      <c r="F299" s="4">
        <f>ROUND(Source!AY291,O299)</f>
        <v>1799126.59</v>
      </c>
      <c r="G299" s="4" t="s">
        <v>160</v>
      </c>
      <c r="H299" s="4" t="s">
        <v>161</v>
      </c>
      <c r="I299" s="4"/>
      <c r="J299" s="4"/>
      <c r="K299" s="4">
        <v>228</v>
      </c>
      <c r="L299" s="4">
        <v>7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06" x14ac:dyDescent="0.4">
      <c r="A300" s="4">
        <v>50</v>
      </c>
      <c r="B300" s="4">
        <v>0</v>
      </c>
      <c r="C300" s="4">
        <v>0</v>
      </c>
      <c r="D300" s="4">
        <v>1</v>
      </c>
      <c r="E300" s="4">
        <v>216</v>
      </c>
      <c r="F300" s="4">
        <f>ROUND(Source!AP291,O300)</f>
        <v>0</v>
      </c>
      <c r="G300" s="4" t="s">
        <v>162</v>
      </c>
      <c r="H300" s="4" t="s">
        <v>163</v>
      </c>
      <c r="I300" s="4"/>
      <c r="J300" s="4"/>
      <c r="K300" s="4">
        <v>216</v>
      </c>
      <c r="L300" s="4">
        <v>8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06" x14ac:dyDescent="0.4">
      <c r="A301" s="4">
        <v>50</v>
      </c>
      <c r="B301" s="4">
        <v>0</v>
      </c>
      <c r="C301" s="4">
        <v>0</v>
      </c>
      <c r="D301" s="4">
        <v>1</v>
      </c>
      <c r="E301" s="4">
        <v>223</v>
      </c>
      <c r="F301" s="4">
        <f>ROUND(Source!AQ291,O301)</f>
        <v>0</v>
      </c>
      <c r="G301" s="4" t="s">
        <v>164</v>
      </c>
      <c r="H301" s="4" t="s">
        <v>165</v>
      </c>
      <c r="I301" s="4"/>
      <c r="J301" s="4"/>
      <c r="K301" s="4">
        <v>223</v>
      </c>
      <c r="L301" s="4">
        <v>9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06" x14ac:dyDescent="0.4">
      <c r="A302" s="4">
        <v>50</v>
      </c>
      <c r="B302" s="4">
        <v>0</v>
      </c>
      <c r="C302" s="4">
        <v>0</v>
      </c>
      <c r="D302" s="4">
        <v>1</v>
      </c>
      <c r="E302" s="4">
        <v>229</v>
      </c>
      <c r="F302" s="4">
        <f>ROUND(Source!AZ291,O302)</f>
        <v>0</v>
      </c>
      <c r="G302" s="4" t="s">
        <v>166</v>
      </c>
      <c r="H302" s="4" t="s">
        <v>167</v>
      </c>
      <c r="I302" s="4"/>
      <c r="J302" s="4"/>
      <c r="K302" s="4">
        <v>229</v>
      </c>
      <c r="L302" s="4">
        <v>10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06" x14ac:dyDescent="0.4">
      <c r="A303" s="4">
        <v>50</v>
      </c>
      <c r="B303" s="4">
        <v>0</v>
      </c>
      <c r="C303" s="4">
        <v>0</v>
      </c>
      <c r="D303" s="4">
        <v>1</v>
      </c>
      <c r="E303" s="4">
        <v>203</v>
      </c>
      <c r="F303" s="4">
        <f>ROUND(Source!Q291,O303)</f>
        <v>49643.13</v>
      </c>
      <c r="G303" s="4" t="s">
        <v>168</v>
      </c>
      <c r="H303" s="4" t="s">
        <v>169</v>
      </c>
      <c r="I303" s="4"/>
      <c r="J303" s="4"/>
      <c r="K303" s="4">
        <v>203</v>
      </c>
      <c r="L303" s="4">
        <v>11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06" x14ac:dyDescent="0.4">
      <c r="A304" s="4">
        <v>50</v>
      </c>
      <c r="B304" s="4">
        <v>0</v>
      </c>
      <c r="C304" s="4">
        <v>0</v>
      </c>
      <c r="D304" s="4">
        <v>1</v>
      </c>
      <c r="E304" s="4">
        <v>231</v>
      </c>
      <c r="F304" s="4">
        <f>ROUND(Source!BB291,O304)</f>
        <v>0</v>
      </c>
      <c r="G304" s="4" t="s">
        <v>170</v>
      </c>
      <c r="H304" s="4" t="s">
        <v>171</v>
      </c>
      <c r="I304" s="4"/>
      <c r="J304" s="4"/>
      <c r="K304" s="4">
        <v>231</v>
      </c>
      <c r="L304" s="4">
        <v>12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88" x14ac:dyDescent="0.4">
      <c r="A305" s="4">
        <v>50</v>
      </c>
      <c r="B305" s="4">
        <v>0</v>
      </c>
      <c r="C305" s="4">
        <v>0</v>
      </c>
      <c r="D305" s="4">
        <v>1</v>
      </c>
      <c r="E305" s="4">
        <v>204</v>
      </c>
      <c r="F305" s="4">
        <f>ROUND(Source!R291,O305)</f>
        <v>4322.3500000000004</v>
      </c>
      <c r="G305" s="4" t="s">
        <v>172</v>
      </c>
      <c r="H305" s="4" t="s">
        <v>173</v>
      </c>
      <c r="I305" s="4"/>
      <c r="J305" s="4"/>
      <c r="K305" s="4">
        <v>204</v>
      </c>
      <c r="L305" s="4">
        <v>13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88" x14ac:dyDescent="0.4">
      <c r="A306" s="4">
        <v>50</v>
      </c>
      <c r="B306" s="4">
        <v>0</v>
      </c>
      <c r="C306" s="4">
        <v>0</v>
      </c>
      <c r="D306" s="4">
        <v>1</v>
      </c>
      <c r="E306" s="4">
        <v>205</v>
      </c>
      <c r="F306" s="4">
        <f>ROUND(Source!S291,O306)</f>
        <v>761078.07</v>
      </c>
      <c r="G306" s="4" t="s">
        <v>174</v>
      </c>
      <c r="H306" s="4" t="s">
        <v>175</v>
      </c>
      <c r="I306" s="4"/>
      <c r="J306" s="4"/>
      <c r="K306" s="4">
        <v>205</v>
      </c>
      <c r="L306" s="4">
        <v>14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88" x14ac:dyDescent="0.4">
      <c r="A307" s="4">
        <v>50</v>
      </c>
      <c r="B307" s="4">
        <v>0</v>
      </c>
      <c r="C307" s="4">
        <v>0</v>
      </c>
      <c r="D307" s="4">
        <v>1</v>
      </c>
      <c r="E307" s="4">
        <v>232</v>
      </c>
      <c r="F307" s="4">
        <f>ROUND(Source!BC291,O307)</f>
        <v>0</v>
      </c>
      <c r="G307" s="4" t="s">
        <v>176</v>
      </c>
      <c r="H307" s="4" t="s">
        <v>177</v>
      </c>
      <c r="I307" s="4"/>
      <c r="J307" s="4"/>
      <c r="K307" s="4">
        <v>232</v>
      </c>
      <c r="L307" s="4">
        <v>15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88" x14ac:dyDescent="0.4">
      <c r="A308" s="4">
        <v>50</v>
      </c>
      <c r="B308" s="4">
        <v>0</v>
      </c>
      <c r="C308" s="4">
        <v>0</v>
      </c>
      <c r="D308" s="4">
        <v>1</v>
      </c>
      <c r="E308" s="4">
        <v>214</v>
      </c>
      <c r="F308" s="4">
        <f>ROUND(Source!AS291,O308)</f>
        <v>2582605.2799999998</v>
      </c>
      <c r="G308" s="4" t="s">
        <v>178</v>
      </c>
      <c r="H308" s="4" t="s">
        <v>179</v>
      </c>
      <c r="I308" s="4"/>
      <c r="J308" s="4"/>
      <c r="K308" s="4">
        <v>214</v>
      </c>
      <c r="L308" s="4">
        <v>16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/>
    </row>
    <row r="309" spans="1:88" x14ac:dyDescent="0.4">
      <c r="A309" s="4">
        <v>50</v>
      </c>
      <c r="B309" s="4">
        <v>0</v>
      </c>
      <c r="C309" s="4">
        <v>0</v>
      </c>
      <c r="D309" s="4">
        <v>1</v>
      </c>
      <c r="E309" s="4">
        <v>215</v>
      </c>
      <c r="F309" s="4">
        <f>ROUND(Source!AT291,O309)</f>
        <v>959505.08</v>
      </c>
      <c r="G309" s="4" t="s">
        <v>180</v>
      </c>
      <c r="H309" s="4" t="s">
        <v>181</v>
      </c>
      <c r="I309" s="4"/>
      <c r="J309" s="4"/>
      <c r="K309" s="4">
        <v>215</v>
      </c>
      <c r="L309" s="4">
        <v>17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88" x14ac:dyDescent="0.4">
      <c r="A310" s="4">
        <v>50</v>
      </c>
      <c r="B310" s="4">
        <v>0</v>
      </c>
      <c r="C310" s="4">
        <v>0</v>
      </c>
      <c r="D310" s="4">
        <v>1</v>
      </c>
      <c r="E310" s="4">
        <v>217</v>
      </c>
      <c r="F310" s="4">
        <f>ROUND(Source!AU291,O310)</f>
        <v>226103.11</v>
      </c>
      <c r="G310" s="4" t="s">
        <v>182</v>
      </c>
      <c r="H310" s="4" t="s">
        <v>183</v>
      </c>
      <c r="I310" s="4"/>
      <c r="J310" s="4"/>
      <c r="K310" s="4">
        <v>217</v>
      </c>
      <c r="L310" s="4">
        <v>18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88" x14ac:dyDescent="0.4">
      <c r="A311" s="4">
        <v>50</v>
      </c>
      <c r="B311" s="4">
        <v>0</v>
      </c>
      <c r="C311" s="4">
        <v>0</v>
      </c>
      <c r="D311" s="4">
        <v>1</v>
      </c>
      <c r="E311" s="4">
        <v>230</v>
      </c>
      <c r="F311" s="4">
        <f>ROUND(Source!BA291,O311)</f>
        <v>0</v>
      </c>
      <c r="G311" s="4" t="s">
        <v>184</v>
      </c>
      <c r="H311" s="4" t="s">
        <v>185</v>
      </c>
      <c r="I311" s="4"/>
      <c r="J311" s="4"/>
      <c r="K311" s="4">
        <v>230</v>
      </c>
      <c r="L311" s="4">
        <v>19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88" x14ac:dyDescent="0.4">
      <c r="A312" s="4">
        <v>50</v>
      </c>
      <c r="B312" s="4">
        <v>0</v>
      </c>
      <c r="C312" s="4">
        <v>0</v>
      </c>
      <c r="D312" s="4">
        <v>1</v>
      </c>
      <c r="E312" s="4">
        <v>206</v>
      </c>
      <c r="F312" s="4">
        <f>ROUND(Source!T291,O312)</f>
        <v>0</v>
      </c>
      <c r="G312" s="4" t="s">
        <v>186</v>
      </c>
      <c r="H312" s="4" t="s">
        <v>187</v>
      </c>
      <c r="I312" s="4"/>
      <c r="J312" s="4"/>
      <c r="K312" s="4">
        <v>206</v>
      </c>
      <c r="L312" s="4">
        <v>20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88" x14ac:dyDescent="0.4">
      <c r="A313" s="4">
        <v>50</v>
      </c>
      <c r="B313" s="4">
        <v>0</v>
      </c>
      <c r="C313" s="4">
        <v>0</v>
      </c>
      <c r="D313" s="4">
        <v>1</v>
      </c>
      <c r="E313" s="4">
        <v>207</v>
      </c>
      <c r="F313" s="4">
        <f>Source!U291</f>
        <v>2863.9051063499992</v>
      </c>
      <c r="G313" s="4" t="s">
        <v>188</v>
      </c>
      <c r="H313" s="4" t="s">
        <v>189</v>
      </c>
      <c r="I313" s="4"/>
      <c r="J313" s="4"/>
      <c r="K313" s="4">
        <v>207</v>
      </c>
      <c r="L313" s="4">
        <v>21</v>
      </c>
      <c r="M313" s="4">
        <v>3</v>
      </c>
      <c r="N313" s="4" t="s">
        <v>3</v>
      </c>
      <c r="O313" s="4">
        <v>-1</v>
      </c>
      <c r="P313" s="4"/>
      <c r="Q313" s="4"/>
      <c r="R313" s="4"/>
      <c r="S313" s="4"/>
      <c r="T313" s="4"/>
      <c r="U313" s="4"/>
      <c r="V313" s="4"/>
      <c r="W313" s="4"/>
    </row>
    <row r="314" spans="1:88" x14ac:dyDescent="0.4">
      <c r="A314" s="4">
        <v>50</v>
      </c>
      <c r="B314" s="4">
        <v>0</v>
      </c>
      <c r="C314" s="4">
        <v>0</v>
      </c>
      <c r="D314" s="4">
        <v>1</v>
      </c>
      <c r="E314" s="4">
        <v>208</v>
      </c>
      <c r="F314" s="4">
        <f>Source!V291</f>
        <v>11.431933125</v>
      </c>
      <c r="G314" s="4" t="s">
        <v>190</v>
      </c>
      <c r="H314" s="4" t="s">
        <v>191</v>
      </c>
      <c r="I314" s="4"/>
      <c r="J314" s="4"/>
      <c r="K314" s="4">
        <v>208</v>
      </c>
      <c r="L314" s="4">
        <v>22</v>
      </c>
      <c r="M314" s="4">
        <v>3</v>
      </c>
      <c r="N314" s="4" t="s">
        <v>3</v>
      </c>
      <c r="O314" s="4">
        <v>-1</v>
      </c>
      <c r="P314" s="4"/>
      <c r="Q314" s="4"/>
      <c r="R314" s="4"/>
      <c r="S314" s="4"/>
      <c r="T314" s="4"/>
      <c r="U314" s="4"/>
      <c r="V314" s="4"/>
      <c r="W314" s="4"/>
    </row>
    <row r="315" spans="1:88" x14ac:dyDescent="0.4">
      <c r="A315" s="4">
        <v>50</v>
      </c>
      <c r="B315" s="4">
        <v>0</v>
      </c>
      <c r="C315" s="4">
        <v>0</v>
      </c>
      <c r="D315" s="4">
        <v>1</v>
      </c>
      <c r="E315" s="4">
        <v>209</v>
      </c>
      <c r="F315" s="4">
        <f>ROUND(Source!W291,O315)</f>
        <v>783.01</v>
      </c>
      <c r="G315" s="4" t="s">
        <v>192</v>
      </c>
      <c r="H315" s="4" t="s">
        <v>193</v>
      </c>
      <c r="I315" s="4"/>
      <c r="J315" s="4"/>
      <c r="K315" s="4">
        <v>209</v>
      </c>
      <c r="L315" s="4">
        <v>23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88" x14ac:dyDescent="0.4">
      <c r="A316" s="4">
        <v>50</v>
      </c>
      <c r="B316" s="4">
        <v>0</v>
      </c>
      <c r="C316" s="4">
        <v>0</v>
      </c>
      <c r="D316" s="4">
        <v>1</v>
      </c>
      <c r="E316" s="4">
        <v>210</v>
      </c>
      <c r="F316" s="4">
        <f>ROUND(Source!X291,O316)</f>
        <v>742114.76</v>
      </c>
      <c r="G316" s="4" t="s">
        <v>194</v>
      </c>
      <c r="H316" s="4" t="s">
        <v>195</v>
      </c>
      <c r="I316" s="4"/>
      <c r="J316" s="4"/>
      <c r="K316" s="4">
        <v>210</v>
      </c>
      <c r="L316" s="4">
        <v>24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88" x14ac:dyDescent="0.4">
      <c r="A317" s="4">
        <v>50</v>
      </c>
      <c r="B317" s="4">
        <v>0</v>
      </c>
      <c r="C317" s="4">
        <v>0</v>
      </c>
      <c r="D317" s="4">
        <v>1</v>
      </c>
      <c r="E317" s="4">
        <v>211</v>
      </c>
      <c r="F317" s="4">
        <f>ROUND(Source!Y291,O317)</f>
        <v>416250.92</v>
      </c>
      <c r="G317" s="4" t="s">
        <v>196</v>
      </c>
      <c r="H317" s="4" t="s">
        <v>197</v>
      </c>
      <c r="I317" s="4"/>
      <c r="J317" s="4"/>
      <c r="K317" s="4">
        <v>211</v>
      </c>
      <c r="L317" s="4">
        <v>25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88" x14ac:dyDescent="0.4">
      <c r="A318" s="4">
        <v>50</v>
      </c>
      <c r="B318" s="4">
        <v>0</v>
      </c>
      <c r="C318" s="4">
        <v>0</v>
      </c>
      <c r="D318" s="4">
        <v>1</v>
      </c>
      <c r="E318" s="4">
        <v>224</v>
      </c>
      <c r="F318" s="4">
        <f>ROUND(Source!AR291,O318)</f>
        <v>3768213.47</v>
      </c>
      <c r="G318" s="4" t="s">
        <v>198</v>
      </c>
      <c r="H318" s="4" t="s">
        <v>199</v>
      </c>
      <c r="I318" s="4"/>
      <c r="J318" s="4"/>
      <c r="K318" s="4">
        <v>224</v>
      </c>
      <c r="L318" s="4">
        <v>26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20" spans="1:88" x14ac:dyDescent="0.4">
      <c r="A320" s="1">
        <v>4</v>
      </c>
      <c r="B320" s="1">
        <v>1</v>
      </c>
      <c r="C320" s="1"/>
      <c r="D320" s="1">
        <f>ROW(A580)</f>
        <v>580</v>
      </c>
      <c r="E320" s="1"/>
      <c r="F320" s="1" t="s">
        <v>11</v>
      </c>
      <c r="G320" s="1" t="s">
        <v>491</v>
      </c>
      <c r="H320" s="1" t="s">
        <v>3</v>
      </c>
      <c r="I320" s="1">
        <v>0</v>
      </c>
      <c r="J320" s="1"/>
      <c r="K320" s="1">
        <v>0</v>
      </c>
      <c r="L320" s="1"/>
      <c r="M320" s="1"/>
      <c r="N320" s="1"/>
      <c r="O320" s="1"/>
      <c r="P320" s="1"/>
      <c r="Q320" s="1"/>
      <c r="R320" s="1"/>
      <c r="S320" s="1"/>
      <c r="T320" s="1"/>
      <c r="U320" s="1" t="s">
        <v>3</v>
      </c>
      <c r="V320" s="1">
        <v>0</v>
      </c>
      <c r="W320" s="1"/>
      <c r="X320" s="1"/>
      <c r="Y320" s="1"/>
      <c r="Z320" s="1"/>
      <c r="AA320" s="1"/>
      <c r="AB320" s="1" t="s">
        <v>3</v>
      </c>
      <c r="AC320" s="1" t="s">
        <v>3</v>
      </c>
      <c r="AD320" s="1" t="s">
        <v>3</v>
      </c>
      <c r="AE320" s="1" t="s">
        <v>3</v>
      </c>
      <c r="AF320" s="1" t="s">
        <v>3</v>
      </c>
      <c r="AG320" s="1" t="s">
        <v>3</v>
      </c>
      <c r="AH320" s="1"/>
      <c r="AI320" s="1"/>
      <c r="AJ320" s="1"/>
      <c r="AK320" s="1"/>
      <c r="AL320" s="1"/>
      <c r="AM320" s="1"/>
      <c r="AN320" s="1"/>
      <c r="AO320" s="1"/>
      <c r="AP320" s="1" t="s">
        <v>3</v>
      </c>
      <c r="AQ320" s="1" t="s">
        <v>3</v>
      </c>
      <c r="AR320" s="1" t="s">
        <v>3</v>
      </c>
      <c r="AS320" s="1"/>
      <c r="AT320" s="1"/>
      <c r="AU320" s="1"/>
      <c r="AV320" s="1"/>
      <c r="AW320" s="1"/>
      <c r="AX320" s="1"/>
      <c r="AY320" s="1"/>
      <c r="AZ320" s="1" t="s">
        <v>3</v>
      </c>
      <c r="BA320" s="1"/>
      <c r="BB320" s="1" t="s">
        <v>3</v>
      </c>
      <c r="BC320" s="1" t="s">
        <v>3</v>
      </c>
      <c r="BD320" s="1" t="s">
        <v>3</v>
      </c>
      <c r="BE320" s="1" t="s">
        <v>3</v>
      </c>
      <c r="BF320" s="1" t="s">
        <v>3</v>
      </c>
      <c r="BG320" s="1" t="s">
        <v>3</v>
      </c>
      <c r="BH320" s="1" t="s">
        <v>3</v>
      </c>
      <c r="BI320" s="1" t="s">
        <v>3</v>
      </c>
      <c r="BJ320" s="1" t="s">
        <v>3</v>
      </c>
      <c r="BK320" s="1" t="s">
        <v>3</v>
      </c>
      <c r="BL320" s="1" t="s">
        <v>3</v>
      </c>
      <c r="BM320" s="1" t="s">
        <v>3</v>
      </c>
      <c r="BN320" s="1" t="s">
        <v>3</v>
      </c>
      <c r="BO320" s="1" t="s">
        <v>3</v>
      </c>
      <c r="BP320" s="1" t="s">
        <v>3</v>
      </c>
      <c r="BQ320" s="1"/>
      <c r="BR320" s="1"/>
      <c r="BS320" s="1"/>
      <c r="BT320" s="1"/>
      <c r="BU320" s="1"/>
      <c r="BV320" s="1"/>
      <c r="BW320" s="1"/>
      <c r="BX320" s="1">
        <v>0</v>
      </c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>
        <v>0</v>
      </c>
    </row>
    <row r="322" spans="1:245" x14ac:dyDescent="0.4">
      <c r="A322" s="2">
        <v>52</v>
      </c>
      <c r="B322" s="2">
        <f t="shared" ref="B322:G322" si="259">B580</f>
        <v>1</v>
      </c>
      <c r="C322" s="2">
        <f t="shared" si="259"/>
        <v>4</v>
      </c>
      <c r="D322" s="2">
        <f t="shared" si="259"/>
        <v>320</v>
      </c>
      <c r="E322" s="2">
        <f t="shared" si="259"/>
        <v>0</v>
      </c>
      <c r="F322" s="2" t="str">
        <f t="shared" si="259"/>
        <v>Новый раздел</v>
      </c>
      <c r="G322" s="2" t="str">
        <f t="shared" si="259"/>
        <v>Помещение №2</v>
      </c>
      <c r="H322" s="2"/>
      <c r="I322" s="2"/>
      <c r="J322" s="2"/>
      <c r="K322" s="2"/>
      <c r="L322" s="2"/>
      <c r="M322" s="2"/>
      <c r="N322" s="2"/>
      <c r="O322" s="2">
        <f t="shared" ref="O322:AT322" si="260">O580</f>
        <v>2312214.46</v>
      </c>
      <c r="P322" s="2">
        <f t="shared" si="260"/>
        <v>1514360.26</v>
      </c>
      <c r="Q322" s="2">
        <f t="shared" si="260"/>
        <v>60451.97</v>
      </c>
      <c r="R322" s="2">
        <f t="shared" si="260"/>
        <v>5516.47</v>
      </c>
      <c r="S322" s="2">
        <f t="shared" si="260"/>
        <v>737402.23</v>
      </c>
      <c r="T322" s="2">
        <f t="shared" si="260"/>
        <v>0</v>
      </c>
      <c r="U322" s="2">
        <f t="shared" si="260"/>
        <v>2740.5122521499998</v>
      </c>
      <c r="V322" s="2">
        <f t="shared" si="260"/>
        <v>14.488302812500001</v>
      </c>
      <c r="W322" s="2">
        <f t="shared" si="260"/>
        <v>564.16</v>
      </c>
      <c r="X322" s="2">
        <f t="shared" si="260"/>
        <v>706684.96</v>
      </c>
      <c r="Y322" s="2">
        <f t="shared" si="260"/>
        <v>417757.14</v>
      </c>
      <c r="Z322" s="2">
        <f t="shared" si="260"/>
        <v>0</v>
      </c>
      <c r="AA322" s="2">
        <f t="shared" si="260"/>
        <v>0</v>
      </c>
      <c r="AB322" s="2">
        <f t="shared" si="260"/>
        <v>0</v>
      </c>
      <c r="AC322" s="2">
        <f t="shared" si="260"/>
        <v>0</v>
      </c>
      <c r="AD322" s="2">
        <f t="shared" si="260"/>
        <v>0</v>
      </c>
      <c r="AE322" s="2">
        <f t="shared" si="260"/>
        <v>0</v>
      </c>
      <c r="AF322" s="2">
        <f t="shared" si="260"/>
        <v>0</v>
      </c>
      <c r="AG322" s="2">
        <f t="shared" si="260"/>
        <v>0</v>
      </c>
      <c r="AH322" s="2">
        <f t="shared" si="260"/>
        <v>0</v>
      </c>
      <c r="AI322" s="2">
        <f t="shared" si="260"/>
        <v>0</v>
      </c>
      <c r="AJ322" s="2">
        <f t="shared" si="260"/>
        <v>0</v>
      </c>
      <c r="AK322" s="2">
        <f t="shared" si="260"/>
        <v>0</v>
      </c>
      <c r="AL322" s="2">
        <f t="shared" si="260"/>
        <v>0</v>
      </c>
      <c r="AM322" s="2">
        <f t="shared" si="260"/>
        <v>0</v>
      </c>
      <c r="AN322" s="2">
        <f t="shared" si="260"/>
        <v>0</v>
      </c>
      <c r="AO322" s="2">
        <f t="shared" si="260"/>
        <v>0</v>
      </c>
      <c r="AP322" s="2">
        <f t="shared" si="260"/>
        <v>0</v>
      </c>
      <c r="AQ322" s="2">
        <f t="shared" si="260"/>
        <v>0</v>
      </c>
      <c r="AR322" s="2">
        <f t="shared" si="260"/>
        <v>3436656.56</v>
      </c>
      <c r="AS322" s="2">
        <f t="shared" si="260"/>
        <v>2185122.71</v>
      </c>
      <c r="AT322" s="2">
        <f t="shared" si="260"/>
        <v>941364.99</v>
      </c>
      <c r="AU322" s="2">
        <f t="shared" ref="AU322:BZ322" si="261">AU580</f>
        <v>310168.86</v>
      </c>
      <c r="AV322" s="2">
        <f t="shared" si="261"/>
        <v>1514360.26</v>
      </c>
      <c r="AW322" s="2">
        <f t="shared" si="261"/>
        <v>1514360.26</v>
      </c>
      <c r="AX322" s="2">
        <f t="shared" si="261"/>
        <v>0</v>
      </c>
      <c r="AY322" s="2">
        <f t="shared" si="261"/>
        <v>1514360.26</v>
      </c>
      <c r="AZ322" s="2">
        <f t="shared" si="261"/>
        <v>0</v>
      </c>
      <c r="BA322" s="2">
        <f t="shared" si="261"/>
        <v>0</v>
      </c>
      <c r="BB322" s="2">
        <f t="shared" si="261"/>
        <v>0</v>
      </c>
      <c r="BC322" s="2">
        <f t="shared" si="261"/>
        <v>0</v>
      </c>
      <c r="BD322" s="2">
        <f t="shared" si="261"/>
        <v>0</v>
      </c>
      <c r="BE322" s="2">
        <f t="shared" si="261"/>
        <v>0</v>
      </c>
      <c r="BF322" s="2">
        <f t="shared" si="261"/>
        <v>0</v>
      </c>
      <c r="BG322" s="2">
        <f t="shared" si="261"/>
        <v>0</v>
      </c>
      <c r="BH322" s="2">
        <f t="shared" si="261"/>
        <v>0</v>
      </c>
      <c r="BI322" s="2">
        <f t="shared" si="261"/>
        <v>0</v>
      </c>
      <c r="BJ322" s="2">
        <f t="shared" si="261"/>
        <v>0</v>
      </c>
      <c r="BK322" s="2">
        <f t="shared" si="261"/>
        <v>0</v>
      </c>
      <c r="BL322" s="2">
        <f t="shared" si="261"/>
        <v>0</v>
      </c>
      <c r="BM322" s="2">
        <f t="shared" si="261"/>
        <v>0</v>
      </c>
      <c r="BN322" s="2">
        <f t="shared" si="261"/>
        <v>0</v>
      </c>
      <c r="BO322" s="2">
        <f t="shared" si="261"/>
        <v>0</v>
      </c>
      <c r="BP322" s="2">
        <f t="shared" si="261"/>
        <v>0</v>
      </c>
      <c r="BQ322" s="2">
        <f t="shared" si="261"/>
        <v>0</v>
      </c>
      <c r="BR322" s="2">
        <f t="shared" si="261"/>
        <v>0</v>
      </c>
      <c r="BS322" s="2">
        <f t="shared" si="261"/>
        <v>0</v>
      </c>
      <c r="BT322" s="2">
        <f t="shared" si="261"/>
        <v>0</v>
      </c>
      <c r="BU322" s="2">
        <f t="shared" si="261"/>
        <v>0</v>
      </c>
      <c r="BV322" s="2">
        <f t="shared" si="261"/>
        <v>0</v>
      </c>
      <c r="BW322" s="2">
        <f t="shared" si="261"/>
        <v>0</v>
      </c>
      <c r="BX322" s="2">
        <f t="shared" si="261"/>
        <v>0</v>
      </c>
      <c r="BY322" s="2">
        <f t="shared" si="261"/>
        <v>0</v>
      </c>
      <c r="BZ322" s="2">
        <f t="shared" si="261"/>
        <v>0</v>
      </c>
      <c r="CA322" s="2">
        <f t="shared" ref="CA322:DF322" si="262">CA580</f>
        <v>0</v>
      </c>
      <c r="CB322" s="2">
        <f t="shared" si="262"/>
        <v>0</v>
      </c>
      <c r="CC322" s="2">
        <f t="shared" si="262"/>
        <v>0</v>
      </c>
      <c r="CD322" s="2">
        <f t="shared" si="262"/>
        <v>0</v>
      </c>
      <c r="CE322" s="2">
        <f t="shared" si="262"/>
        <v>0</v>
      </c>
      <c r="CF322" s="2">
        <f t="shared" si="262"/>
        <v>0</v>
      </c>
      <c r="CG322" s="2">
        <f t="shared" si="262"/>
        <v>0</v>
      </c>
      <c r="CH322" s="2">
        <f t="shared" si="262"/>
        <v>0</v>
      </c>
      <c r="CI322" s="2">
        <f t="shared" si="262"/>
        <v>0</v>
      </c>
      <c r="CJ322" s="2">
        <f t="shared" si="262"/>
        <v>0</v>
      </c>
      <c r="CK322" s="2">
        <f t="shared" si="262"/>
        <v>0</v>
      </c>
      <c r="CL322" s="2">
        <f t="shared" si="262"/>
        <v>0</v>
      </c>
      <c r="CM322" s="2">
        <f t="shared" si="262"/>
        <v>0</v>
      </c>
      <c r="CN322" s="2">
        <f t="shared" si="262"/>
        <v>0</v>
      </c>
      <c r="CO322" s="2">
        <f t="shared" si="262"/>
        <v>0</v>
      </c>
      <c r="CP322" s="2">
        <f t="shared" si="262"/>
        <v>0</v>
      </c>
      <c r="CQ322" s="2">
        <f t="shared" si="262"/>
        <v>0</v>
      </c>
      <c r="CR322" s="2">
        <f t="shared" si="262"/>
        <v>0</v>
      </c>
      <c r="CS322" s="2">
        <f t="shared" si="262"/>
        <v>0</v>
      </c>
      <c r="CT322" s="2">
        <f t="shared" si="262"/>
        <v>0</v>
      </c>
      <c r="CU322" s="2">
        <f t="shared" si="262"/>
        <v>0</v>
      </c>
      <c r="CV322" s="2">
        <f t="shared" si="262"/>
        <v>0</v>
      </c>
      <c r="CW322" s="2">
        <f t="shared" si="262"/>
        <v>0</v>
      </c>
      <c r="CX322" s="2">
        <f t="shared" si="262"/>
        <v>0</v>
      </c>
      <c r="CY322" s="2">
        <f t="shared" si="262"/>
        <v>0</v>
      </c>
      <c r="CZ322" s="2">
        <f t="shared" si="262"/>
        <v>0</v>
      </c>
      <c r="DA322" s="2">
        <f t="shared" si="262"/>
        <v>0</v>
      </c>
      <c r="DB322" s="2">
        <f t="shared" si="262"/>
        <v>0</v>
      </c>
      <c r="DC322" s="2">
        <f t="shared" si="262"/>
        <v>0</v>
      </c>
      <c r="DD322" s="2">
        <f t="shared" si="262"/>
        <v>0</v>
      </c>
      <c r="DE322" s="2">
        <f t="shared" si="262"/>
        <v>0</v>
      </c>
      <c r="DF322" s="2">
        <f t="shared" si="262"/>
        <v>0</v>
      </c>
      <c r="DG322" s="3">
        <f t="shared" ref="DG322:EL322" si="263">DG580</f>
        <v>0</v>
      </c>
      <c r="DH322" s="3">
        <f t="shared" si="263"/>
        <v>0</v>
      </c>
      <c r="DI322" s="3">
        <f t="shared" si="263"/>
        <v>0</v>
      </c>
      <c r="DJ322" s="3">
        <f t="shared" si="263"/>
        <v>0</v>
      </c>
      <c r="DK322" s="3">
        <f t="shared" si="263"/>
        <v>0</v>
      </c>
      <c r="DL322" s="3">
        <f t="shared" si="263"/>
        <v>0</v>
      </c>
      <c r="DM322" s="3">
        <f t="shared" si="263"/>
        <v>0</v>
      </c>
      <c r="DN322" s="3">
        <f t="shared" si="263"/>
        <v>0</v>
      </c>
      <c r="DO322" s="3">
        <f t="shared" si="263"/>
        <v>0</v>
      </c>
      <c r="DP322" s="3">
        <f t="shared" si="263"/>
        <v>0</v>
      </c>
      <c r="DQ322" s="3">
        <f t="shared" si="263"/>
        <v>0</v>
      </c>
      <c r="DR322" s="3">
        <f t="shared" si="263"/>
        <v>0</v>
      </c>
      <c r="DS322" s="3">
        <f t="shared" si="263"/>
        <v>0</v>
      </c>
      <c r="DT322" s="3">
        <f t="shared" si="263"/>
        <v>0</v>
      </c>
      <c r="DU322" s="3">
        <f t="shared" si="263"/>
        <v>0</v>
      </c>
      <c r="DV322" s="3">
        <f t="shared" si="263"/>
        <v>0</v>
      </c>
      <c r="DW322" s="3">
        <f t="shared" si="263"/>
        <v>0</v>
      </c>
      <c r="DX322" s="3">
        <f t="shared" si="263"/>
        <v>0</v>
      </c>
      <c r="DY322" s="3">
        <f t="shared" si="263"/>
        <v>0</v>
      </c>
      <c r="DZ322" s="3">
        <f t="shared" si="263"/>
        <v>0</v>
      </c>
      <c r="EA322" s="3">
        <f t="shared" si="263"/>
        <v>0</v>
      </c>
      <c r="EB322" s="3">
        <f t="shared" si="263"/>
        <v>0</v>
      </c>
      <c r="EC322" s="3">
        <f t="shared" si="263"/>
        <v>0</v>
      </c>
      <c r="ED322" s="3">
        <f t="shared" si="263"/>
        <v>0</v>
      </c>
      <c r="EE322" s="3">
        <f t="shared" si="263"/>
        <v>0</v>
      </c>
      <c r="EF322" s="3">
        <f t="shared" si="263"/>
        <v>0</v>
      </c>
      <c r="EG322" s="3">
        <f t="shared" si="263"/>
        <v>0</v>
      </c>
      <c r="EH322" s="3">
        <f t="shared" si="263"/>
        <v>0</v>
      </c>
      <c r="EI322" s="3">
        <f t="shared" si="263"/>
        <v>0</v>
      </c>
      <c r="EJ322" s="3">
        <f t="shared" si="263"/>
        <v>0</v>
      </c>
      <c r="EK322" s="3">
        <f t="shared" si="263"/>
        <v>0</v>
      </c>
      <c r="EL322" s="3">
        <f t="shared" si="263"/>
        <v>0</v>
      </c>
      <c r="EM322" s="3">
        <f t="shared" ref="EM322:FR322" si="264">EM580</f>
        <v>0</v>
      </c>
      <c r="EN322" s="3">
        <f t="shared" si="264"/>
        <v>0</v>
      </c>
      <c r="EO322" s="3">
        <f t="shared" si="264"/>
        <v>0</v>
      </c>
      <c r="EP322" s="3">
        <f t="shared" si="264"/>
        <v>0</v>
      </c>
      <c r="EQ322" s="3">
        <f t="shared" si="264"/>
        <v>0</v>
      </c>
      <c r="ER322" s="3">
        <f t="shared" si="264"/>
        <v>0</v>
      </c>
      <c r="ES322" s="3">
        <f t="shared" si="264"/>
        <v>0</v>
      </c>
      <c r="ET322" s="3">
        <f t="shared" si="264"/>
        <v>0</v>
      </c>
      <c r="EU322" s="3">
        <f t="shared" si="264"/>
        <v>0</v>
      </c>
      <c r="EV322" s="3">
        <f t="shared" si="264"/>
        <v>0</v>
      </c>
      <c r="EW322" s="3">
        <f t="shared" si="264"/>
        <v>0</v>
      </c>
      <c r="EX322" s="3">
        <f t="shared" si="264"/>
        <v>0</v>
      </c>
      <c r="EY322" s="3">
        <f t="shared" si="264"/>
        <v>0</v>
      </c>
      <c r="EZ322" s="3">
        <f t="shared" si="264"/>
        <v>0</v>
      </c>
      <c r="FA322" s="3">
        <f t="shared" si="264"/>
        <v>0</v>
      </c>
      <c r="FB322" s="3">
        <f t="shared" si="264"/>
        <v>0</v>
      </c>
      <c r="FC322" s="3">
        <f t="shared" si="264"/>
        <v>0</v>
      </c>
      <c r="FD322" s="3">
        <f t="shared" si="264"/>
        <v>0</v>
      </c>
      <c r="FE322" s="3">
        <f t="shared" si="264"/>
        <v>0</v>
      </c>
      <c r="FF322" s="3">
        <f t="shared" si="264"/>
        <v>0</v>
      </c>
      <c r="FG322" s="3">
        <f t="shared" si="264"/>
        <v>0</v>
      </c>
      <c r="FH322" s="3">
        <f t="shared" si="264"/>
        <v>0</v>
      </c>
      <c r="FI322" s="3">
        <f t="shared" si="264"/>
        <v>0</v>
      </c>
      <c r="FJ322" s="3">
        <f t="shared" si="264"/>
        <v>0</v>
      </c>
      <c r="FK322" s="3">
        <f t="shared" si="264"/>
        <v>0</v>
      </c>
      <c r="FL322" s="3">
        <f t="shared" si="264"/>
        <v>0</v>
      </c>
      <c r="FM322" s="3">
        <f t="shared" si="264"/>
        <v>0</v>
      </c>
      <c r="FN322" s="3">
        <f t="shared" si="264"/>
        <v>0</v>
      </c>
      <c r="FO322" s="3">
        <f t="shared" si="264"/>
        <v>0</v>
      </c>
      <c r="FP322" s="3">
        <f t="shared" si="264"/>
        <v>0</v>
      </c>
      <c r="FQ322" s="3">
        <f t="shared" si="264"/>
        <v>0</v>
      </c>
      <c r="FR322" s="3">
        <f t="shared" si="264"/>
        <v>0</v>
      </c>
      <c r="FS322" s="3">
        <f t="shared" ref="FS322:GX322" si="265">FS580</f>
        <v>0</v>
      </c>
      <c r="FT322" s="3">
        <f t="shared" si="265"/>
        <v>0</v>
      </c>
      <c r="FU322" s="3">
        <f t="shared" si="265"/>
        <v>0</v>
      </c>
      <c r="FV322" s="3">
        <f t="shared" si="265"/>
        <v>0</v>
      </c>
      <c r="FW322" s="3">
        <f t="shared" si="265"/>
        <v>0</v>
      </c>
      <c r="FX322" s="3">
        <f t="shared" si="265"/>
        <v>0</v>
      </c>
      <c r="FY322" s="3">
        <f t="shared" si="265"/>
        <v>0</v>
      </c>
      <c r="FZ322" s="3">
        <f t="shared" si="265"/>
        <v>0</v>
      </c>
      <c r="GA322" s="3">
        <f t="shared" si="265"/>
        <v>0</v>
      </c>
      <c r="GB322" s="3">
        <f t="shared" si="265"/>
        <v>0</v>
      </c>
      <c r="GC322" s="3">
        <f t="shared" si="265"/>
        <v>0</v>
      </c>
      <c r="GD322" s="3">
        <f t="shared" si="265"/>
        <v>0</v>
      </c>
      <c r="GE322" s="3">
        <f t="shared" si="265"/>
        <v>0</v>
      </c>
      <c r="GF322" s="3">
        <f t="shared" si="265"/>
        <v>0</v>
      </c>
      <c r="GG322" s="3">
        <f t="shared" si="265"/>
        <v>0</v>
      </c>
      <c r="GH322" s="3">
        <f t="shared" si="265"/>
        <v>0</v>
      </c>
      <c r="GI322" s="3">
        <f t="shared" si="265"/>
        <v>0</v>
      </c>
      <c r="GJ322" s="3">
        <f t="shared" si="265"/>
        <v>0</v>
      </c>
      <c r="GK322" s="3">
        <f t="shared" si="265"/>
        <v>0</v>
      </c>
      <c r="GL322" s="3">
        <f t="shared" si="265"/>
        <v>0</v>
      </c>
      <c r="GM322" s="3">
        <f t="shared" si="265"/>
        <v>0</v>
      </c>
      <c r="GN322" s="3">
        <f t="shared" si="265"/>
        <v>0</v>
      </c>
      <c r="GO322" s="3">
        <f t="shared" si="265"/>
        <v>0</v>
      </c>
      <c r="GP322" s="3">
        <f t="shared" si="265"/>
        <v>0</v>
      </c>
      <c r="GQ322" s="3">
        <f t="shared" si="265"/>
        <v>0</v>
      </c>
      <c r="GR322" s="3">
        <f t="shared" si="265"/>
        <v>0</v>
      </c>
      <c r="GS322" s="3">
        <f t="shared" si="265"/>
        <v>0</v>
      </c>
      <c r="GT322" s="3">
        <f t="shared" si="265"/>
        <v>0</v>
      </c>
      <c r="GU322" s="3">
        <f t="shared" si="265"/>
        <v>0</v>
      </c>
      <c r="GV322" s="3">
        <f t="shared" si="265"/>
        <v>0</v>
      </c>
      <c r="GW322" s="3">
        <f t="shared" si="265"/>
        <v>0</v>
      </c>
      <c r="GX322" s="3">
        <f t="shared" si="265"/>
        <v>0</v>
      </c>
    </row>
    <row r="324" spans="1:245" x14ac:dyDescent="0.4">
      <c r="A324" s="1">
        <v>5</v>
      </c>
      <c r="B324" s="1">
        <v>1</v>
      </c>
      <c r="C324" s="1"/>
      <c r="D324" s="1">
        <f>ROW(A352)</f>
        <v>352</v>
      </c>
      <c r="E324" s="1"/>
      <c r="F324" s="1" t="s">
        <v>13</v>
      </c>
      <c r="G324" s="1" t="s">
        <v>14</v>
      </c>
      <c r="H324" s="1" t="s">
        <v>3</v>
      </c>
      <c r="I324" s="1">
        <v>0</v>
      </c>
      <c r="J324" s="1"/>
      <c r="K324" s="1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 t="s">
        <v>3</v>
      </c>
      <c r="V324" s="1">
        <v>0</v>
      </c>
      <c r="W324" s="1"/>
      <c r="X324" s="1"/>
      <c r="Y324" s="1"/>
      <c r="Z324" s="1"/>
      <c r="AA324" s="1"/>
      <c r="AB324" s="1" t="s">
        <v>3</v>
      </c>
      <c r="AC324" s="1" t="s">
        <v>3</v>
      </c>
      <c r="AD324" s="1" t="s">
        <v>3</v>
      </c>
      <c r="AE324" s="1" t="s">
        <v>3</v>
      </c>
      <c r="AF324" s="1" t="s">
        <v>3</v>
      </c>
      <c r="AG324" s="1" t="s">
        <v>3</v>
      </c>
      <c r="AH324" s="1"/>
      <c r="AI324" s="1"/>
      <c r="AJ324" s="1"/>
      <c r="AK324" s="1"/>
      <c r="AL324" s="1"/>
      <c r="AM324" s="1"/>
      <c r="AN324" s="1"/>
      <c r="AO324" s="1"/>
      <c r="AP324" s="1" t="s">
        <v>3</v>
      </c>
      <c r="AQ324" s="1" t="s">
        <v>3</v>
      </c>
      <c r="AR324" s="1" t="s">
        <v>3</v>
      </c>
      <c r="AS324" s="1"/>
      <c r="AT324" s="1"/>
      <c r="AU324" s="1"/>
      <c r="AV324" s="1"/>
      <c r="AW324" s="1"/>
      <c r="AX324" s="1"/>
      <c r="AY324" s="1"/>
      <c r="AZ324" s="1" t="s">
        <v>3</v>
      </c>
      <c r="BA324" s="1"/>
      <c r="BB324" s="1" t="s">
        <v>3</v>
      </c>
      <c r="BC324" s="1" t="s">
        <v>3</v>
      </c>
      <c r="BD324" s="1" t="s">
        <v>3</v>
      </c>
      <c r="BE324" s="1" t="s">
        <v>3</v>
      </c>
      <c r="BF324" s="1" t="s">
        <v>3</v>
      </c>
      <c r="BG324" s="1" t="s">
        <v>3</v>
      </c>
      <c r="BH324" s="1" t="s">
        <v>3</v>
      </c>
      <c r="BI324" s="1" t="s">
        <v>3</v>
      </c>
      <c r="BJ324" s="1" t="s">
        <v>3</v>
      </c>
      <c r="BK324" s="1" t="s">
        <v>3</v>
      </c>
      <c r="BL324" s="1" t="s">
        <v>3</v>
      </c>
      <c r="BM324" s="1" t="s">
        <v>3</v>
      </c>
      <c r="BN324" s="1" t="s">
        <v>3</v>
      </c>
      <c r="BO324" s="1" t="s">
        <v>3</v>
      </c>
      <c r="BP324" s="1" t="s">
        <v>3</v>
      </c>
      <c r="BQ324" s="1"/>
      <c r="BR324" s="1"/>
      <c r="BS324" s="1"/>
      <c r="BT324" s="1"/>
      <c r="BU324" s="1"/>
      <c r="BV324" s="1"/>
      <c r="BW324" s="1"/>
      <c r="BX324" s="1">
        <v>0</v>
      </c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>
        <v>0</v>
      </c>
    </row>
    <row r="326" spans="1:245" x14ac:dyDescent="0.4">
      <c r="A326" s="2">
        <v>52</v>
      </c>
      <c r="B326" s="2">
        <f t="shared" ref="B326:G326" si="266">B352</f>
        <v>1</v>
      </c>
      <c r="C326" s="2">
        <f t="shared" si="266"/>
        <v>5</v>
      </c>
      <c r="D326" s="2">
        <f t="shared" si="266"/>
        <v>324</v>
      </c>
      <c r="E326" s="2">
        <f t="shared" si="266"/>
        <v>0</v>
      </c>
      <c r="F326" s="2" t="str">
        <f t="shared" si="266"/>
        <v>Новый подраздел</v>
      </c>
      <c r="G326" s="2" t="str">
        <f t="shared" si="266"/>
        <v>Перегородки</v>
      </c>
      <c r="H326" s="2"/>
      <c r="I326" s="2"/>
      <c r="J326" s="2"/>
      <c r="K326" s="2"/>
      <c r="L326" s="2"/>
      <c r="M326" s="2"/>
      <c r="N326" s="2"/>
      <c r="O326" s="2">
        <f t="shared" ref="O326:AT326" si="267">O352</f>
        <v>672388.07</v>
      </c>
      <c r="P326" s="2">
        <f t="shared" si="267"/>
        <v>381357.43</v>
      </c>
      <c r="Q326" s="2">
        <f t="shared" si="267"/>
        <v>8757.2900000000009</v>
      </c>
      <c r="R326" s="2">
        <f t="shared" si="267"/>
        <v>1399.61</v>
      </c>
      <c r="S326" s="2">
        <f t="shared" si="267"/>
        <v>282273.34999999998</v>
      </c>
      <c r="T326" s="2">
        <f t="shared" si="267"/>
        <v>0</v>
      </c>
      <c r="U326" s="2">
        <f t="shared" si="267"/>
        <v>1052.7269707</v>
      </c>
      <c r="V326" s="2">
        <f t="shared" si="267"/>
        <v>3.7458874999999998</v>
      </c>
      <c r="W326" s="2">
        <f t="shared" si="267"/>
        <v>428.84</v>
      </c>
      <c r="X326" s="2">
        <f t="shared" si="267"/>
        <v>263473.74</v>
      </c>
      <c r="Y326" s="2">
        <f t="shared" si="267"/>
        <v>164590.13</v>
      </c>
      <c r="Z326" s="2">
        <f t="shared" si="267"/>
        <v>0</v>
      </c>
      <c r="AA326" s="2">
        <f t="shared" si="267"/>
        <v>0</v>
      </c>
      <c r="AB326" s="2">
        <f t="shared" si="267"/>
        <v>672388.07</v>
      </c>
      <c r="AC326" s="2">
        <f t="shared" si="267"/>
        <v>381357.43</v>
      </c>
      <c r="AD326" s="2">
        <f t="shared" si="267"/>
        <v>8757.2900000000009</v>
      </c>
      <c r="AE326" s="2">
        <f t="shared" si="267"/>
        <v>1399.61</v>
      </c>
      <c r="AF326" s="2">
        <f t="shared" si="267"/>
        <v>282273.34999999998</v>
      </c>
      <c r="AG326" s="2">
        <f t="shared" si="267"/>
        <v>0</v>
      </c>
      <c r="AH326" s="2">
        <f t="shared" si="267"/>
        <v>1052.7269707</v>
      </c>
      <c r="AI326" s="2">
        <f t="shared" si="267"/>
        <v>3.7458874999999998</v>
      </c>
      <c r="AJ326" s="2">
        <f t="shared" si="267"/>
        <v>428.84</v>
      </c>
      <c r="AK326" s="2">
        <f t="shared" si="267"/>
        <v>263473.74</v>
      </c>
      <c r="AL326" s="2">
        <f t="shared" si="267"/>
        <v>164590.13</v>
      </c>
      <c r="AM326" s="2">
        <f t="shared" si="267"/>
        <v>0</v>
      </c>
      <c r="AN326" s="2">
        <f t="shared" si="267"/>
        <v>0</v>
      </c>
      <c r="AO326" s="2">
        <f t="shared" si="267"/>
        <v>0</v>
      </c>
      <c r="AP326" s="2">
        <f t="shared" si="267"/>
        <v>0</v>
      </c>
      <c r="AQ326" s="2">
        <f t="shared" si="267"/>
        <v>0</v>
      </c>
      <c r="AR326" s="2">
        <f t="shared" si="267"/>
        <v>1100451.94</v>
      </c>
      <c r="AS326" s="2">
        <f t="shared" si="267"/>
        <v>1094051.44</v>
      </c>
      <c r="AT326" s="2">
        <f t="shared" si="267"/>
        <v>0</v>
      </c>
      <c r="AU326" s="2">
        <f t="shared" ref="AU326:BZ326" si="268">AU352</f>
        <v>6400.5</v>
      </c>
      <c r="AV326" s="2">
        <f t="shared" si="268"/>
        <v>381357.43</v>
      </c>
      <c r="AW326" s="2">
        <f t="shared" si="268"/>
        <v>381357.43</v>
      </c>
      <c r="AX326" s="2">
        <f t="shared" si="268"/>
        <v>0</v>
      </c>
      <c r="AY326" s="2">
        <f t="shared" si="268"/>
        <v>381357.43</v>
      </c>
      <c r="AZ326" s="2">
        <f t="shared" si="268"/>
        <v>0</v>
      </c>
      <c r="BA326" s="2">
        <f t="shared" si="268"/>
        <v>0</v>
      </c>
      <c r="BB326" s="2">
        <f t="shared" si="268"/>
        <v>0</v>
      </c>
      <c r="BC326" s="2">
        <f t="shared" si="268"/>
        <v>0</v>
      </c>
      <c r="BD326" s="2">
        <f t="shared" si="268"/>
        <v>0</v>
      </c>
      <c r="BE326" s="2">
        <f t="shared" si="268"/>
        <v>0</v>
      </c>
      <c r="BF326" s="2">
        <f t="shared" si="268"/>
        <v>0</v>
      </c>
      <c r="BG326" s="2">
        <f t="shared" si="268"/>
        <v>0</v>
      </c>
      <c r="BH326" s="2">
        <f t="shared" si="268"/>
        <v>0</v>
      </c>
      <c r="BI326" s="2">
        <f t="shared" si="268"/>
        <v>0</v>
      </c>
      <c r="BJ326" s="2">
        <f t="shared" si="268"/>
        <v>0</v>
      </c>
      <c r="BK326" s="2">
        <f t="shared" si="268"/>
        <v>0</v>
      </c>
      <c r="BL326" s="2">
        <f t="shared" si="268"/>
        <v>0</v>
      </c>
      <c r="BM326" s="2">
        <f t="shared" si="268"/>
        <v>0</v>
      </c>
      <c r="BN326" s="2">
        <f t="shared" si="268"/>
        <v>0</v>
      </c>
      <c r="BO326" s="2">
        <f t="shared" si="268"/>
        <v>0</v>
      </c>
      <c r="BP326" s="2">
        <f t="shared" si="268"/>
        <v>0</v>
      </c>
      <c r="BQ326" s="2">
        <f t="shared" si="268"/>
        <v>0</v>
      </c>
      <c r="BR326" s="2">
        <f t="shared" si="268"/>
        <v>0</v>
      </c>
      <c r="BS326" s="2">
        <f t="shared" si="268"/>
        <v>0</v>
      </c>
      <c r="BT326" s="2">
        <f t="shared" si="268"/>
        <v>0</v>
      </c>
      <c r="BU326" s="2">
        <f t="shared" si="268"/>
        <v>0</v>
      </c>
      <c r="BV326" s="2">
        <f t="shared" si="268"/>
        <v>0</v>
      </c>
      <c r="BW326" s="2">
        <f t="shared" si="268"/>
        <v>0</v>
      </c>
      <c r="BX326" s="2">
        <f t="shared" si="268"/>
        <v>0</v>
      </c>
      <c r="BY326" s="2">
        <f t="shared" si="268"/>
        <v>0</v>
      </c>
      <c r="BZ326" s="2">
        <f t="shared" si="268"/>
        <v>0</v>
      </c>
      <c r="CA326" s="2">
        <f t="shared" ref="CA326:DF326" si="269">CA352</f>
        <v>1100451.94</v>
      </c>
      <c r="CB326" s="2">
        <f t="shared" si="269"/>
        <v>1094051.44</v>
      </c>
      <c r="CC326" s="2">
        <f t="shared" si="269"/>
        <v>0</v>
      </c>
      <c r="CD326" s="2">
        <f t="shared" si="269"/>
        <v>6400.5</v>
      </c>
      <c r="CE326" s="2">
        <f t="shared" si="269"/>
        <v>381357.43</v>
      </c>
      <c r="CF326" s="2">
        <f t="shared" si="269"/>
        <v>381357.43</v>
      </c>
      <c r="CG326" s="2">
        <f t="shared" si="269"/>
        <v>0</v>
      </c>
      <c r="CH326" s="2">
        <f t="shared" si="269"/>
        <v>381357.43</v>
      </c>
      <c r="CI326" s="2">
        <f t="shared" si="269"/>
        <v>0</v>
      </c>
      <c r="CJ326" s="2">
        <f t="shared" si="269"/>
        <v>0</v>
      </c>
      <c r="CK326" s="2">
        <f t="shared" si="269"/>
        <v>0</v>
      </c>
      <c r="CL326" s="2">
        <f t="shared" si="269"/>
        <v>0</v>
      </c>
      <c r="CM326" s="2">
        <f t="shared" si="269"/>
        <v>0</v>
      </c>
      <c r="CN326" s="2">
        <f t="shared" si="269"/>
        <v>0</v>
      </c>
      <c r="CO326" s="2">
        <f t="shared" si="269"/>
        <v>0</v>
      </c>
      <c r="CP326" s="2">
        <f t="shared" si="269"/>
        <v>0</v>
      </c>
      <c r="CQ326" s="2">
        <f t="shared" si="269"/>
        <v>0</v>
      </c>
      <c r="CR326" s="2">
        <f t="shared" si="269"/>
        <v>0</v>
      </c>
      <c r="CS326" s="2">
        <f t="shared" si="269"/>
        <v>0</v>
      </c>
      <c r="CT326" s="2">
        <f t="shared" si="269"/>
        <v>0</v>
      </c>
      <c r="CU326" s="2">
        <f t="shared" si="269"/>
        <v>0</v>
      </c>
      <c r="CV326" s="2">
        <f t="shared" si="269"/>
        <v>0</v>
      </c>
      <c r="CW326" s="2">
        <f t="shared" si="269"/>
        <v>0</v>
      </c>
      <c r="CX326" s="2">
        <f t="shared" si="269"/>
        <v>0</v>
      </c>
      <c r="CY326" s="2">
        <f t="shared" si="269"/>
        <v>0</v>
      </c>
      <c r="CZ326" s="2">
        <f t="shared" si="269"/>
        <v>0</v>
      </c>
      <c r="DA326" s="2">
        <f t="shared" si="269"/>
        <v>0</v>
      </c>
      <c r="DB326" s="2">
        <f t="shared" si="269"/>
        <v>0</v>
      </c>
      <c r="DC326" s="2">
        <f t="shared" si="269"/>
        <v>0</v>
      </c>
      <c r="DD326" s="2">
        <f t="shared" si="269"/>
        <v>0</v>
      </c>
      <c r="DE326" s="2">
        <f t="shared" si="269"/>
        <v>0</v>
      </c>
      <c r="DF326" s="2">
        <f t="shared" si="269"/>
        <v>0</v>
      </c>
      <c r="DG326" s="3">
        <f t="shared" ref="DG326:EL326" si="270">DG352</f>
        <v>0</v>
      </c>
      <c r="DH326" s="3">
        <f t="shared" si="270"/>
        <v>0</v>
      </c>
      <c r="DI326" s="3">
        <f t="shared" si="270"/>
        <v>0</v>
      </c>
      <c r="DJ326" s="3">
        <f t="shared" si="270"/>
        <v>0</v>
      </c>
      <c r="DK326" s="3">
        <f t="shared" si="270"/>
        <v>0</v>
      </c>
      <c r="DL326" s="3">
        <f t="shared" si="270"/>
        <v>0</v>
      </c>
      <c r="DM326" s="3">
        <f t="shared" si="270"/>
        <v>0</v>
      </c>
      <c r="DN326" s="3">
        <f t="shared" si="270"/>
        <v>0</v>
      </c>
      <c r="DO326" s="3">
        <f t="shared" si="270"/>
        <v>0</v>
      </c>
      <c r="DP326" s="3">
        <f t="shared" si="270"/>
        <v>0</v>
      </c>
      <c r="DQ326" s="3">
        <f t="shared" si="270"/>
        <v>0</v>
      </c>
      <c r="DR326" s="3">
        <f t="shared" si="270"/>
        <v>0</v>
      </c>
      <c r="DS326" s="3">
        <f t="shared" si="270"/>
        <v>0</v>
      </c>
      <c r="DT326" s="3">
        <f t="shared" si="270"/>
        <v>0</v>
      </c>
      <c r="DU326" s="3">
        <f t="shared" si="270"/>
        <v>0</v>
      </c>
      <c r="DV326" s="3">
        <f t="shared" si="270"/>
        <v>0</v>
      </c>
      <c r="DW326" s="3">
        <f t="shared" si="270"/>
        <v>0</v>
      </c>
      <c r="DX326" s="3">
        <f t="shared" si="270"/>
        <v>0</v>
      </c>
      <c r="DY326" s="3">
        <f t="shared" si="270"/>
        <v>0</v>
      </c>
      <c r="DZ326" s="3">
        <f t="shared" si="270"/>
        <v>0</v>
      </c>
      <c r="EA326" s="3">
        <f t="shared" si="270"/>
        <v>0</v>
      </c>
      <c r="EB326" s="3">
        <f t="shared" si="270"/>
        <v>0</v>
      </c>
      <c r="EC326" s="3">
        <f t="shared" si="270"/>
        <v>0</v>
      </c>
      <c r="ED326" s="3">
        <f t="shared" si="270"/>
        <v>0</v>
      </c>
      <c r="EE326" s="3">
        <f t="shared" si="270"/>
        <v>0</v>
      </c>
      <c r="EF326" s="3">
        <f t="shared" si="270"/>
        <v>0</v>
      </c>
      <c r="EG326" s="3">
        <f t="shared" si="270"/>
        <v>0</v>
      </c>
      <c r="EH326" s="3">
        <f t="shared" si="270"/>
        <v>0</v>
      </c>
      <c r="EI326" s="3">
        <f t="shared" si="270"/>
        <v>0</v>
      </c>
      <c r="EJ326" s="3">
        <f t="shared" si="270"/>
        <v>0</v>
      </c>
      <c r="EK326" s="3">
        <f t="shared" si="270"/>
        <v>0</v>
      </c>
      <c r="EL326" s="3">
        <f t="shared" si="270"/>
        <v>0</v>
      </c>
      <c r="EM326" s="3">
        <f t="shared" ref="EM326:FR326" si="271">EM352</f>
        <v>0</v>
      </c>
      <c r="EN326" s="3">
        <f t="shared" si="271"/>
        <v>0</v>
      </c>
      <c r="EO326" s="3">
        <f t="shared" si="271"/>
        <v>0</v>
      </c>
      <c r="EP326" s="3">
        <f t="shared" si="271"/>
        <v>0</v>
      </c>
      <c r="EQ326" s="3">
        <f t="shared" si="271"/>
        <v>0</v>
      </c>
      <c r="ER326" s="3">
        <f t="shared" si="271"/>
        <v>0</v>
      </c>
      <c r="ES326" s="3">
        <f t="shared" si="271"/>
        <v>0</v>
      </c>
      <c r="ET326" s="3">
        <f t="shared" si="271"/>
        <v>0</v>
      </c>
      <c r="EU326" s="3">
        <f t="shared" si="271"/>
        <v>0</v>
      </c>
      <c r="EV326" s="3">
        <f t="shared" si="271"/>
        <v>0</v>
      </c>
      <c r="EW326" s="3">
        <f t="shared" si="271"/>
        <v>0</v>
      </c>
      <c r="EX326" s="3">
        <f t="shared" si="271"/>
        <v>0</v>
      </c>
      <c r="EY326" s="3">
        <f t="shared" si="271"/>
        <v>0</v>
      </c>
      <c r="EZ326" s="3">
        <f t="shared" si="271"/>
        <v>0</v>
      </c>
      <c r="FA326" s="3">
        <f t="shared" si="271"/>
        <v>0</v>
      </c>
      <c r="FB326" s="3">
        <f t="shared" si="271"/>
        <v>0</v>
      </c>
      <c r="FC326" s="3">
        <f t="shared" si="271"/>
        <v>0</v>
      </c>
      <c r="FD326" s="3">
        <f t="shared" si="271"/>
        <v>0</v>
      </c>
      <c r="FE326" s="3">
        <f t="shared" si="271"/>
        <v>0</v>
      </c>
      <c r="FF326" s="3">
        <f t="shared" si="271"/>
        <v>0</v>
      </c>
      <c r="FG326" s="3">
        <f t="shared" si="271"/>
        <v>0</v>
      </c>
      <c r="FH326" s="3">
        <f t="shared" si="271"/>
        <v>0</v>
      </c>
      <c r="FI326" s="3">
        <f t="shared" si="271"/>
        <v>0</v>
      </c>
      <c r="FJ326" s="3">
        <f t="shared" si="271"/>
        <v>0</v>
      </c>
      <c r="FK326" s="3">
        <f t="shared" si="271"/>
        <v>0</v>
      </c>
      <c r="FL326" s="3">
        <f t="shared" si="271"/>
        <v>0</v>
      </c>
      <c r="FM326" s="3">
        <f t="shared" si="271"/>
        <v>0</v>
      </c>
      <c r="FN326" s="3">
        <f t="shared" si="271"/>
        <v>0</v>
      </c>
      <c r="FO326" s="3">
        <f t="shared" si="271"/>
        <v>0</v>
      </c>
      <c r="FP326" s="3">
        <f t="shared" si="271"/>
        <v>0</v>
      </c>
      <c r="FQ326" s="3">
        <f t="shared" si="271"/>
        <v>0</v>
      </c>
      <c r="FR326" s="3">
        <f t="shared" si="271"/>
        <v>0</v>
      </c>
      <c r="FS326" s="3">
        <f t="shared" ref="FS326:GX326" si="272">FS352</f>
        <v>0</v>
      </c>
      <c r="FT326" s="3">
        <f t="shared" si="272"/>
        <v>0</v>
      </c>
      <c r="FU326" s="3">
        <f t="shared" si="272"/>
        <v>0</v>
      </c>
      <c r="FV326" s="3">
        <f t="shared" si="272"/>
        <v>0</v>
      </c>
      <c r="FW326" s="3">
        <f t="shared" si="272"/>
        <v>0</v>
      </c>
      <c r="FX326" s="3">
        <f t="shared" si="272"/>
        <v>0</v>
      </c>
      <c r="FY326" s="3">
        <f t="shared" si="272"/>
        <v>0</v>
      </c>
      <c r="FZ326" s="3">
        <f t="shared" si="272"/>
        <v>0</v>
      </c>
      <c r="GA326" s="3">
        <f t="shared" si="272"/>
        <v>0</v>
      </c>
      <c r="GB326" s="3">
        <f t="shared" si="272"/>
        <v>0</v>
      </c>
      <c r="GC326" s="3">
        <f t="shared" si="272"/>
        <v>0</v>
      </c>
      <c r="GD326" s="3">
        <f t="shared" si="272"/>
        <v>0</v>
      </c>
      <c r="GE326" s="3">
        <f t="shared" si="272"/>
        <v>0</v>
      </c>
      <c r="GF326" s="3">
        <f t="shared" si="272"/>
        <v>0</v>
      </c>
      <c r="GG326" s="3">
        <f t="shared" si="272"/>
        <v>0</v>
      </c>
      <c r="GH326" s="3">
        <f t="shared" si="272"/>
        <v>0</v>
      </c>
      <c r="GI326" s="3">
        <f t="shared" si="272"/>
        <v>0</v>
      </c>
      <c r="GJ326" s="3">
        <f t="shared" si="272"/>
        <v>0</v>
      </c>
      <c r="GK326" s="3">
        <f t="shared" si="272"/>
        <v>0</v>
      </c>
      <c r="GL326" s="3">
        <f t="shared" si="272"/>
        <v>0</v>
      </c>
      <c r="GM326" s="3">
        <f t="shared" si="272"/>
        <v>0</v>
      </c>
      <c r="GN326" s="3">
        <f t="shared" si="272"/>
        <v>0</v>
      </c>
      <c r="GO326" s="3">
        <f t="shared" si="272"/>
        <v>0</v>
      </c>
      <c r="GP326" s="3">
        <f t="shared" si="272"/>
        <v>0</v>
      </c>
      <c r="GQ326" s="3">
        <f t="shared" si="272"/>
        <v>0</v>
      </c>
      <c r="GR326" s="3">
        <f t="shared" si="272"/>
        <v>0</v>
      </c>
      <c r="GS326" s="3">
        <f t="shared" si="272"/>
        <v>0</v>
      </c>
      <c r="GT326" s="3">
        <f t="shared" si="272"/>
        <v>0</v>
      </c>
      <c r="GU326" s="3">
        <f t="shared" si="272"/>
        <v>0</v>
      </c>
      <c r="GV326" s="3">
        <f t="shared" si="272"/>
        <v>0</v>
      </c>
      <c r="GW326" s="3">
        <f t="shared" si="272"/>
        <v>0</v>
      </c>
      <c r="GX326" s="3">
        <f t="shared" si="272"/>
        <v>0</v>
      </c>
    </row>
    <row r="328" spans="1:245" x14ac:dyDescent="0.4">
      <c r="A328">
        <v>17</v>
      </c>
      <c r="B328">
        <v>1</v>
      </c>
      <c r="C328">
        <f>ROW(SmtRes!A502)</f>
        <v>502</v>
      </c>
      <c r="D328">
        <f>ROW(EtalonRes!A491)</f>
        <v>491</v>
      </c>
      <c r="E328" t="s">
        <v>492</v>
      </c>
      <c r="F328" t="s">
        <v>16</v>
      </c>
      <c r="G328" t="s">
        <v>17</v>
      </c>
      <c r="H328" t="s">
        <v>18</v>
      </c>
      <c r="I328">
        <f>ROUND((186.7)/100,9)</f>
        <v>1.867</v>
      </c>
      <c r="J328">
        <v>0</v>
      </c>
      <c r="O328">
        <f t="shared" ref="O328:O350" si="273">ROUND(CP328,2)</f>
        <v>174452.63</v>
      </c>
      <c r="P328">
        <f t="shared" ref="P328:P350" si="274">ROUND(CQ328*I328,2)</f>
        <v>101165.87</v>
      </c>
      <c r="Q328">
        <f t="shared" ref="Q328:Q350" si="275">ROUND(CR328*I328,2)</f>
        <v>206.47</v>
      </c>
      <c r="R328">
        <f t="shared" ref="R328:R350" si="276">ROUND(CS328*I328,2)</f>
        <v>0</v>
      </c>
      <c r="S328">
        <f t="shared" ref="S328:S350" si="277">ROUND(CT328*I328,2)</f>
        <v>73080.289999999994</v>
      </c>
      <c r="T328">
        <f t="shared" ref="T328:T350" si="278">ROUND(CU328*I328,2)</f>
        <v>0</v>
      </c>
      <c r="U328">
        <f t="shared" ref="U328:U350" si="279">CV328*I328</f>
        <v>283.41059999999999</v>
      </c>
      <c r="V328">
        <f t="shared" ref="V328:V350" si="280">CW328*I328</f>
        <v>0</v>
      </c>
      <c r="W328">
        <f t="shared" ref="W328:W350" si="281">ROUND(CX328*I328,2)</f>
        <v>0</v>
      </c>
      <c r="X328">
        <f t="shared" ref="X328:X350" si="282">ROUND(CY328,2)</f>
        <v>77465.11</v>
      </c>
      <c r="Y328">
        <f t="shared" ref="Y328:Y350" si="283">ROUND(CZ328,2)</f>
        <v>39463.360000000001</v>
      </c>
      <c r="AA328">
        <v>68187018</v>
      </c>
      <c r="AB328">
        <f t="shared" ref="AB328:AB350" si="284">ROUND((AC328+AD328+AF328),6)</f>
        <v>12064.450999999999</v>
      </c>
      <c r="AC328">
        <f t="shared" ref="AC328:AC350" si="285">ROUND((ES328),6)</f>
        <v>10666.6</v>
      </c>
      <c r="AD328">
        <f>ROUND(((((ET328*1.25))-((EU328*1.25)))+AE328),6)</f>
        <v>21.024999999999999</v>
      </c>
      <c r="AE328">
        <f>ROUND(((EU328*1.25)),6)</f>
        <v>0</v>
      </c>
      <c r="AF328">
        <f>ROUND(((EV328*1.15)),6)</f>
        <v>1376.826</v>
      </c>
      <c r="AG328">
        <f t="shared" ref="AG328:AG350" si="286">ROUND((AP328),6)</f>
        <v>0</v>
      </c>
      <c r="AH328">
        <f>((EW328*1.15))</f>
        <v>151.79999999999998</v>
      </c>
      <c r="AI328">
        <f>((EX328*1.25))</f>
        <v>0</v>
      </c>
      <c r="AJ328">
        <f t="shared" ref="AJ328:AJ350" si="287">(AS328)</f>
        <v>0</v>
      </c>
      <c r="AK328">
        <v>11880.66</v>
      </c>
      <c r="AL328">
        <v>10666.6</v>
      </c>
      <c r="AM328">
        <v>16.82</v>
      </c>
      <c r="AN328">
        <v>0</v>
      </c>
      <c r="AO328">
        <v>1197.24</v>
      </c>
      <c r="AP328">
        <v>0</v>
      </c>
      <c r="AQ328">
        <v>132</v>
      </c>
      <c r="AR328">
        <v>0</v>
      </c>
      <c r="AS328">
        <v>0</v>
      </c>
      <c r="AT328">
        <v>106</v>
      </c>
      <c r="AU328">
        <v>54</v>
      </c>
      <c r="AV328">
        <v>1</v>
      </c>
      <c r="AW328">
        <v>1</v>
      </c>
      <c r="AZ328">
        <v>1</v>
      </c>
      <c r="BA328">
        <v>28.43</v>
      </c>
      <c r="BB328">
        <v>5.26</v>
      </c>
      <c r="BC328">
        <v>5.08</v>
      </c>
      <c r="BD328" t="s">
        <v>3</v>
      </c>
      <c r="BE328" t="s">
        <v>3</v>
      </c>
      <c r="BF328" t="s">
        <v>3</v>
      </c>
      <c r="BG328" t="s">
        <v>3</v>
      </c>
      <c r="BH328">
        <v>0</v>
      </c>
      <c r="BI328">
        <v>1</v>
      </c>
      <c r="BJ328" t="s">
        <v>19</v>
      </c>
      <c r="BM328">
        <v>10001</v>
      </c>
      <c r="BN328">
        <v>0</v>
      </c>
      <c r="BO328" t="s">
        <v>16</v>
      </c>
      <c r="BP328">
        <v>1</v>
      </c>
      <c r="BQ328">
        <v>2</v>
      </c>
      <c r="BR328">
        <v>0</v>
      </c>
      <c r="BS328">
        <v>28.43</v>
      </c>
      <c r="BT328">
        <v>1</v>
      </c>
      <c r="BU328">
        <v>1</v>
      </c>
      <c r="BV328">
        <v>1</v>
      </c>
      <c r="BW328">
        <v>1</v>
      </c>
      <c r="BX328">
        <v>1</v>
      </c>
      <c r="BY328" t="s">
        <v>3</v>
      </c>
      <c r="BZ328">
        <v>118</v>
      </c>
      <c r="CA328">
        <v>63</v>
      </c>
      <c r="CE328">
        <v>0</v>
      </c>
      <c r="CF328">
        <v>0</v>
      </c>
      <c r="CG328">
        <v>0</v>
      </c>
      <c r="CM328">
        <v>0</v>
      </c>
      <c r="CN328" t="s">
        <v>1223</v>
      </c>
      <c r="CO328">
        <v>0</v>
      </c>
      <c r="CP328">
        <f t="shared" ref="CP328:CP350" si="288">(P328+Q328+S328)</f>
        <v>174452.63</v>
      </c>
      <c r="CQ328">
        <f t="shared" ref="CQ328:CQ350" si="289">AC328*BC328</f>
        <v>54186.328000000001</v>
      </c>
      <c r="CR328">
        <f t="shared" ref="CR328:CR350" si="290">AD328*BB328</f>
        <v>110.59149999999998</v>
      </c>
      <c r="CS328">
        <f t="shared" ref="CS328:CS350" si="291">AE328*BS328</f>
        <v>0</v>
      </c>
      <c r="CT328">
        <f t="shared" ref="CT328:CT350" si="292">AF328*BA328</f>
        <v>39143.163180000003</v>
      </c>
      <c r="CU328">
        <f t="shared" ref="CU328:CU350" si="293">AG328</f>
        <v>0</v>
      </c>
      <c r="CV328">
        <f t="shared" ref="CV328:CV350" si="294">AH328</f>
        <v>151.79999999999998</v>
      </c>
      <c r="CW328">
        <f t="shared" ref="CW328:CW350" si="295">AI328</f>
        <v>0</v>
      </c>
      <c r="CX328">
        <f t="shared" ref="CX328:CX350" si="296">AJ328</f>
        <v>0</v>
      </c>
      <c r="CY328">
        <f t="shared" ref="CY328:CY350" si="297">(((S328+R328)*AT328)/100)</f>
        <v>77465.107399999994</v>
      </c>
      <c r="CZ328">
        <f t="shared" ref="CZ328:CZ350" si="298">(((S328+R328)*AU328)/100)</f>
        <v>39463.356599999999</v>
      </c>
      <c r="DC328" t="s">
        <v>3</v>
      </c>
      <c r="DD328" t="s">
        <v>3</v>
      </c>
      <c r="DE328" t="s">
        <v>20</v>
      </c>
      <c r="DF328" t="s">
        <v>20</v>
      </c>
      <c r="DG328" t="s">
        <v>21</v>
      </c>
      <c r="DH328" t="s">
        <v>3</v>
      </c>
      <c r="DI328" t="s">
        <v>21</v>
      </c>
      <c r="DJ328" t="s">
        <v>20</v>
      </c>
      <c r="DK328" t="s">
        <v>3</v>
      </c>
      <c r="DL328" t="s">
        <v>3</v>
      </c>
      <c r="DM328" t="s">
        <v>3</v>
      </c>
      <c r="DN328">
        <v>0</v>
      </c>
      <c r="DO328">
        <v>0</v>
      </c>
      <c r="DP328">
        <v>1</v>
      </c>
      <c r="DQ328">
        <v>1</v>
      </c>
      <c r="DU328">
        <v>1005</v>
      </c>
      <c r="DV328" t="s">
        <v>18</v>
      </c>
      <c r="DW328" t="s">
        <v>18</v>
      </c>
      <c r="DX328">
        <v>100</v>
      </c>
      <c r="EE328">
        <v>63940278</v>
      </c>
      <c r="EF328">
        <v>2</v>
      </c>
      <c r="EG328" t="s">
        <v>22</v>
      </c>
      <c r="EH328">
        <v>0</v>
      </c>
      <c r="EI328" t="s">
        <v>3</v>
      </c>
      <c r="EJ328">
        <v>1</v>
      </c>
      <c r="EK328">
        <v>10001</v>
      </c>
      <c r="EL328" t="s">
        <v>23</v>
      </c>
      <c r="EM328" t="s">
        <v>24</v>
      </c>
      <c r="EO328" t="s">
        <v>25</v>
      </c>
      <c r="EQ328">
        <v>0</v>
      </c>
      <c r="ER328">
        <v>11880.66</v>
      </c>
      <c r="ES328">
        <v>10666.6</v>
      </c>
      <c r="ET328">
        <v>16.82</v>
      </c>
      <c r="EU328">
        <v>0</v>
      </c>
      <c r="EV328">
        <v>1197.24</v>
      </c>
      <c r="EW328">
        <v>132</v>
      </c>
      <c r="EX328">
        <v>0</v>
      </c>
      <c r="EY328">
        <v>0</v>
      </c>
      <c r="FQ328">
        <v>0</v>
      </c>
      <c r="FR328">
        <f t="shared" ref="FR328:FR350" si="299">ROUND(IF(AND(BH328=3,BI328=3),P328,0),2)</f>
        <v>0</v>
      </c>
      <c r="FS328">
        <v>0</v>
      </c>
      <c r="FT328" t="s">
        <v>26</v>
      </c>
      <c r="FU328" t="s">
        <v>27</v>
      </c>
      <c r="FX328">
        <v>106.2</v>
      </c>
      <c r="FY328">
        <v>53.55</v>
      </c>
      <c r="GA328" t="s">
        <v>3</v>
      </c>
      <c r="GD328">
        <v>1</v>
      </c>
      <c r="GF328">
        <v>226687930</v>
      </c>
      <c r="GG328">
        <v>2</v>
      </c>
      <c r="GH328">
        <v>1</v>
      </c>
      <c r="GI328">
        <v>2</v>
      </c>
      <c r="GJ328">
        <v>0</v>
      </c>
      <c r="GK328">
        <v>0</v>
      </c>
      <c r="GL328">
        <f t="shared" ref="GL328:GL350" si="300">ROUND(IF(AND(BH328=3,BI328=3,FS328&lt;&gt;0),P328,0),2)</f>
        <v>0</v>
      </c>
      <c r="GM328">
        <f t="shared" ref="GM328:GM350" si="301">ROUND(O328+X328+Y328,2)+GX328</f>
        <v>291381.09999999998</v>
      </c>
      <c r="GN328">
        <f t="shared" ref="GN328:GN350" si="302">IF(OR(BI328=0,BI328=1),ROUND(O328+X328+Y328,2),0)</f>
        <v>291381.09999999998</v>
      </c>
      <c r="GO328">
        <f t="shared" ref="GO328:GO350" si="303">IF(BI328=2,ROUND(O328+X328+Y328,2),0)</f>
        <v>0</v>
      </c>
      <c r="GP328">
        <f t="shared" ref="GP328:GP350" si="304">IF(BI328=4,ROUND(O328+X328+Y328,2)+GX328,0)</f>
        <v>0</v>
      </c>
      <c r="GR328">
        <v>0</v>
      </c>
      <c r="GS328">
        <v>3</v>
      </c>
      <c r="GT328">
        <v>0</v>
      </c>
      <c r="GU328" t="s">
        <v>3</v>
      </c>
      <c r="GV328">
        <f t="shared" ref="GV328:GV350" si="305">ROUND((GT328),6)</f>
        <v>0</v>
      </c>
      <c r="GW328">
        <v>1</v>
      </c>
      <c r="GX328">
        <f t="shared" ref="GX328:GX350" si="306">ROUND(HC328*I328,2)</f>
        <v>0</v>
      </c>
      <c r="HA328">
        <v>0</v>
      </c>
      <c r="HB328">
        <v>0</v>
      </c>
      <c r="HC328">
        <f t="shared" ref="HC328:HC350" si="307">GV328*GW328</f>
        <v>0</v>
      </c>
      <c r="IK328">
        <v>0</v>
      </c>
    </row>
    <row r="329" spans="1:245" x14ac:dyDescent="0.4">
      <c r="A329">
        <v>18</v>
      </c>
      <c r="B329">
        <v>1</v>
      </c>
      <c r="C329">
        <v>499</v>
      </c>
      <c r="E329" t="s">
        <v>493</v>
      </c>
      <c r="F329" t="s">
        <v>29</v>
      </c>
      <c r="G329" t="s">
        <v>30</v>
      </c>
      <c r="H329" t="s">
        <v>31</v>
      </c>
      <c r="I329">
        <f>I328*J329</f>
        <v>192.30099999999999</v>
      </c>
      <c r="J329">
        <v>103</v>
      </c>
      <c r="O329">
        <f t="shared" si="273"/>
        <v>17979.82</v>
      </c>
      <c r="P329">
        <f t="shared" si="274"/>
        <v>17979.82</v>
      </c>
      <c r="Q329">
        <f t="shared" si="275"/>
        <v>0</v>
      </c>
      <c r="R329">
        <f t="shared" si="276"/>
        <v>0</v>
      </c>
      <c r="S329">
        <f t="shared" si="277"/>
        <v>0</v>
      </c>
      <c r="T329">
        <f t="shared" si="278"/>
        <v>0</v>
      </c>
      <c r="U329">
        <f t="shared" si="279"/>
        <v>0</v>
      </c>
      <c r="V329">
        <f t="shared" si="280"/>
        <v>0</v>
      </c>
      <c r="W329">
        <f t="shared" si="281"/>
        <v>26.92</v>
      </c>
      <c r="X329">
        <f t="shared" si="282"/>
        <v>0</v>
      </c>
      <c r="Y329">
        <f t="shared" si="283"/>
        <v>0</v>
      </c>
      <c r="AA329">
        <v>68187018</v>
      </c>
      <c r="AB329">
        <f t="shared" si="284"/>
        <v>20.37</v>
      </c>
      <c r="AC329">
        <f t="shared" si="285"/>
        <v>20.37</v>
      </c>
      <c r="AD329">
        <f>ROUND((((ET329)-(EU329))+AE329),6)</f>
        <v>0</v>
      </c>
      <c r="AE329">
        <f t="shared" ref="AE329:AF331" si="308">ROUND((EU329),6)</f>
        <v>0</v>
      </c>
      <c r="AF329">
        <f t="shared" si="308"/>
        <v>0</v>
      </c>
      <c r="AG329">
        <f t="shared" si="286"/>
        <v>0</v>
      </c>
      <c r="AH329">
        <f t="shared" ref="AH329:AI331" si="309">(EW329)</f>
        <v>0</v>
      </c>
      <c r="AI329">
        <f t="shared" si="309"/>
        <v>0</v>
      </c>
      <c r="AJ329">
        <f t="shared" si="287"/>
        <v>0.14000000000000001</v>
      </c>
      <c r="AK329">
        <v>20.37</v>
      </c>
      <c r="AL329">
        <v>20.37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0.14000000000000001</v>
      </c>
      <c r="AT329">
        <v>0</v>
      </c>
      <c r="AU329">
        <v>0</v>
      </c>
      <c r="AV329">
        <v>1</v>
      </c>
      <c r="AW329">
        <v>1</v>
      </c>
      <c r="AZ329">
        <v>1</v>
      </c>
      <c r="BA329">
        <v>1</v>
      </c>
      <c r="BB329">
        <v>1</v>
      </c>
      <c r="BC329">
        <v>4.59</v>
      </c>
      <c r="BD329" t="s">
        <v>3</v>
      </c>
      <c r="BE329" t="s">
        <v>3</v>
      </c>
      <c r="BF329" t="s">
        <v>3</v>
      </c>
      <c r="BG329" t="s">
        <v>3</v>
      </c>
      <c r="BH329">
        <v>3</v>
      </c>
      <c r="BI329">
        <v>1</v>
      </c>
      <c r="BJ329" t="s">
        <v>32</v>
      </c>
      <c r="BM329">
        <v>500001</v>
      </c>
      <c r="BN329">
        <v>0</v>
      </c>
      <c r="BO329" t="s">
        <v>29</v>
      </c>
      <c r="BP329">
        <v>1</v>
      </c>
      <c r="BQ329">
        <v>8</v>
      </c>
      <c r="BR329">
        <v>0</v>
      </c>
      <c r="BS329">
        <v>1</v>
      </c>
      <c r="BT329">
        <v>1</v>
      </c>
      <c r="BU329">
        <v>1</v>
      </c>
      <c r="BV329">
        <v>1</v>
      </c>
      <c r="BW329">
        <v>1</v>
      </c>
      <c r="BX329">
        <v>1</v>
      </c>
      <c r="BY329" t="s">
        <v>3</v>
      </c>
      <c r="BZ329">
        <v>0</v>
      </c>
      <c r="CA329">
        <v>0</v>
      </c>
      <c r="CE329">
        <v>0</v>
      </c>
      <c r="CF329">
        <v>0</v>
      </c>
      <c r="CG329">
        <v>0</v>
      </c>
      <c r="CM329">
        <v>0</v>
      </c>
      <c r="CN329" t="s">
        <v>3</v>
      </c>
      <c r="CO329">
        <v>0</v>
      </c>
      <c r="CP329">
        <f t="shared" si="288"/>
        <v>17979.82</v>
      </c>
      <c r="CQ329">
        <f t="shared" si="289"/>
        <v>93.4983</v>
      </c>
      <c r="CR329">
        <f t="shared" si="290"/>
        <v>0</v>
      </c>
      <c r="CS329">
        <f t="shared" si="291"/>
        <v>0</v>
      </c>
      <c r="CT329">
        <f t="shared" si="292"/>
        <v>0</v>
      </c>
      <c r="CU329">
        <f t="shared" si="293"/>
        <v>0</v>
      </c>
      <c r="CV329">
        <f t="shared" si="294"/>
        <v>0</v>
      </c>
      <c r="CW329">
        <f t="shared" si="295"/>
        <v>0</v>
      </c>
      <c r="CX329">
        <f t="shared" si="296"/>
        <v>0.14000000000000001</v>
      </c>
      <c r="CY329">
        <f t="shared" si="297"/>
        <v>0</v>
      </c>
      <c r="CZ329">
        <f t="shared" si="298"/>
        <v>0</v>
      </c>
      <c r="DC329" t="s">
        <v>3</v>
      </c>
      <c r="DD329" t="s">
        <v>3</v>
      </c>
      <c r="DE329" t="s">
        <v>3</v>
      </c>
      <c r="DF329" t="s">
        <v>3</v>
      </c>
      <c r="DG329" t="s">
        <v>3</v>
      </c>
      <c r="DH329" t="s">
        <v>3</v>
      </c>
      <c r="DI329" t="s">
        <v>3</v>
      </c>
      <c r="DJ329" t="s">
        <v>3</v>
      </c>
      <c r="DK329" t="s">
        <v>3</v>
      </c>
      <c r="DL329" t="s">
        <v>3</v>
      </c>
      <c r="DM329" t="s">
        <v>3</v>
      </c>
      <c r="DN329">
        <v>0</v>
      </c>
      <c r="DO329">
        <v>0</v>
      </c>
      <c r="DP329">
        <v>1</v>
      </c>
      <c r="DQ329">
        <v>1</v>
      </c>
      <c r="DU329">
        <v>1005</v>
      </c>
      <c r="DV329" t="s">
        <v>31</v>
      </c>
      <c r="DW329" t="s">
        <v>31</v>
      </c>
      <c r="DX329">
        <v>1</v>
      </c>
      <c r="EE329">
        <v>63940454</v>
      </c>
      <c r="EF329">
        <v>8</v>
      </c>
      <c r="EG329" t="s">
        <v>33</v>
      </c>
      <c r="EH329">
        <v>0</v>
      </c>
      <c r="EI329" t="s">
        <v>3</v>
      </c>
      <c r="EJ329">
        <v>1</v>
      </c>
      <c r="EK329">
        <v>500001</v>
      </c>
      <c r="EL329" t="s">
        <v>34</v>
      </c>
      <c r="EM329" t="s">
        <v>35</v>
      </c>
      <c r="EO329" t="s">
        <v>3</v>
      </c>
      <c r="EQ329">
        <v>0</v>
      </c>
      <c r="ER329">
        <v>20.37</v>
      </c>
      <c r="ES329">
        <v>20.37</v>
      </c>
      <c r="ET329">
        <v>0</v>
      </c>
      <c r="EU329">
        <v>0</v>
      </c>
      <c r="EV329">
        <v>0</v>
      </c>
      <c r="EW329">
        <v>0</v>
      </c>
      <c r="EX329">
        <v>0</v>
      </c>
      <c r="FQ329">
        <v>0</v>
      </c>
      <c r="FR329">
        <f t="shared" si="299"/>
        <v>0</v>
      </c>
      <c r="FS329">
        <v>0</v>
      </c>
      <c r="FX329">
        <v>0</v>
      </c>
      <c r="FY329">
        <v>0</v>
      </c>
      <c r="GA329" t="s">
        <v>3</v>
      </c>
      <c r="GD329">
        <v>1</v>
      </c>
      <c r="GF329">
        <v>-1993068365</v>
      </c>
      <c r="GG329">
        <v>2</v>
      </c>
      <c r="GH329">
        <v>1</v>
      </c>
      <c r="GI329">
        <v>2</v>
      </c>
      <c r="GJ329">
        <v>0</v>
      </c>
      <c r="GK329">
        <v>0</v>
      </c>
      <c r="GL329">
        <f t="shared" si="300"/>
        <v>0</v>
      </c>
      <c r="GM329">
        <f t="shared" si="301"/>
        <v>17979.82</v>
      </c>
      <c r="GN329">
        <f t="shared" si="302"/>
        <v>17979.82</v>
      </c>
      <c r="GO329">
        <f t="shared" si="303"/>
        <v>0</v>
      </c>
      <c r="GP329">
        <f t="shared" si="304"/>
        <v>0</v>
      </c>
      <c r="GR329">
        <v>0</v>
      </c>
      <c r="GS329">
        <v>3</v>
      </c>
      <c r="GT329">
        <v>0</v>
      </c>
      <c r="GU329" t="s">
        <v>3</v>
      </c>
      <c r="GV329">
        <f t="shared" si="305"/>
        <v>0</v>
      </c>
      <c r="GW329">
        <v>1</v>
      </c>
      <c r="GX329">
        <f t="shared" si="306"/>
        <v>0</v>
      </c>
      <c r="HA329">
        <v>0</v>
      </c>
      <c r="HB329">
        <v>0</v>
      </c>
      <c r="HC329">
        <f t="shared" si="307"/>
        <v>0</v>
      </c>
      <c r="IK329">
        <v>0</v>
      </c>
    </row>
    <row r="330" spans="1:245" x14ac:dyDescent="0.4">
      <c r="A330">
        <v>18</v>
      </c>
      <c r="B330">
        <v>1</v>
      </c>
      <c r="C330">
        <v>494</v>
      </c>
      <c r="E330" t="s">
        <v>494</v>
      </c>
      <c r="F330" t="s">
        <v>37</v>
      </c>
      <c r="G330" t="s">
        <v>38</v>
      </c>
      <c r="H330" t="s">
        <v>31</v>
      </c>
      <c r="I330">
        <f>I328*J330</f>
        <v>-786.00699999999995</v>
      </c>
      <c r="J330">
        <v>-421</v>
      </c>
      <c r="O330">
        <f t="shared" si="273"/>
        <v>-57410.74</v>
      </c>
      <c r="P330">
        <f t="shared" si="274"/>
        <v>-57410.74</v>
      </c>
      <c r="Q330">
        <f t="shared" si="275"/>
        <v>0</v>
      </c>
      <c r="R330">
        <f t="shared" si="276"/>
        <v>0</v>
      </c>
      <c r="S330">
        <f t="shared" si="277"/>
        <v>0</v>
      </c>
      <c r="T330">
        <f t="shared" si="278"/>
        <v>0</v>
      </c>
      <c r="U330">
        <f t="shared" si="279"/>
        <v>0</v>
      </c>
      <c r="V330">
        <f t="shared" si="280"/>
        <v>0</v>
      </c>
      <c r="W330">
        <f t="shared" si="281"/>
        <v>0</v>
      </c>
      <c r="X330">
        <f t="shared" si="282"/>
        <v>0</v>
      </c>
      <c r="Y330">
        <f t="shared" si="283"/>
        <v>0</v>
      </c>
      <c r="AA330">
        <v>68187018</v>
      </c>
      <c r="AB330">
        <f t="shared" si="284"/>
        <v>15.06</v>
      </c>
      <c r="AC330">
        <f t="shared" si="285"/>
        <v>15.06</v>
      </c>
      <c r="AD330">
        <f>ROUND((((ET330)-(EU330))+AE330),6)</f>
        <v>0</v>
      </c>
      <c r="AE330">
        <f t="shared" si="308"/>
        <v>0</v>
      </c>
      <c r="AF330">
        <f t="shared" si="308"/>
        <v>0</v>
      </c>
      <c r="AG330">
        <f t="shared" si="286"/>
        <v>0</v>
      </c>
      <c r="AH330">
        <f t="shared" si="309"/>
        <v>0</v>
      </c>
      <c r="AI330">
        <f t="shared" si="309"/>
        <v>0</v>
      </c>
      <c r="AJ330">
        <f t="shared" si="287"/>
        <v>0</v>
      </c>
      <c r="AK330">
        <v>15.06</v>
      </c>
      <c r="AL330">
        <v>15.06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1</v>
      </c>
      <c r="AW330">
        <v>1</v>
      </c>
      <c r="AZ330">
        <v>1</v>
      </c>
      <c r="BA330">
        <v>1</v>
      </c>
      <c r="BB330">
        <v>1</v>
      </c>
      <c r="BC330">
        <v>4.8499999999999996</v>
      </c>
      <c r="BD330" t="s">
        <v>3</v>
      </c>
      <c r="BE330" t="s">
        <v>3</v>
      </c>
      <c r="BF330" t="s">
        <v>3</v>
      </c>
      <c r="BG330" t="s">
        <v>3</v>
      </c>
      <c r="BH330">
        <v>3</v>
      </c>
      <c r="BI330">
        <v>1</v>
      </c>
      <c r="BJ330" t="s">
        <v>39</v>
      </c>
      <c r="BM330">
        <v>500001</v>
      </c>
      <c r="BN330">
        <v>0</v>
      </c>
      <c r="BO330" t="s">
        <v>37</v>
      </c>
      <c r="BP330">
        <v>1</v>
      </c>
      <c r="BQ330">
        <v>8</v>
      </c>
      <c r="BR330">
        <v>1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Y330" t="s">
        <v>3</v>
      </c>
      <c r="BZ330">
        <v>0</v>
      </c>
      <c r="CA330">
        <v>0</v>
      </c>
      <c r="CE330">
        <v>0</v>
      </c>
      <c r="CF330">
        <v>0</v>
      </c>
      <c r="CG330">
        <v>0</v>
      </c>
      <c r="CM330">
        <v>0</v>
      </c>
      <c r="CN330" t="s">
        <v>3</v>
      </c>
      <c r="CO330">
        <v>0</v>
      </c>
      <c r="CP330">
        <f t="shared" si="288"/>
        <v>-57410.74</v>
      </c>
      <c r="CQ330">
        <f t="shared" si="289"/>
        <v>73.040999999999997</v>
      </c>
      <c r="CR330">
        <f t="shared" si="290"/>
        <v>0</v>
      </c>
      <c r="CS330">
        <f t="shared" si="291"/>
        <v>0</v>
      </c>
      <c r="CT330">
        <f t="shared" si="292"/>
        <v>0</v>
      </c>
      <c r="CU330">
        <f t="shared" si="293"/>
        <v>0</v>
      </c>
      <c r="CV330">
        <f t="shared" si="294"/>
        <v>0</v>
      </c>
      <c r="CW330">
        <f t="shared" si="295"/>
        <v>0</v>
      </c>
      <c r="CX330">
        <f t="shared" si="296"/>
        <v>0</v>
      </c>
      <c r="CY330">
        <f t="shared" si="297"/>
        <v>0</v>
      </c>
      <c r="CZ330">
        <f t="shared" si="298"/>
        <v>0</v>
      </c>
      <c r="DC330" t="s">
        <v>3</v>
      </c>
      <c r="DD330" t="s">
        <v>3</v>
      </c>
      <c r="DE330" t="s">
        <v>3</v>
      </c>
      <c r="DF330" t="s">
        <v>3</v>
      </c>
      <c r="DG330" t="s">
        <v>3</v>
      </c>
      <c r="DH330" t="s">
        <v>3</v>
      </c>
      <c r="DI330" t="s">
        <v>3</v>
      </c>
      <c r="DJ330" t="s">
        <v>3</v>
      </c>
      <c r="DK330" t="s">
        <v>3</v>
      </c>
      <c r="DL330" t="s">
        <v>3</v>
      </c>
      <c r="DM330" t="s">
        <v>3</v>
      </c>
      <c r="DN330">
        <v>0</v>
      </c>
      <c r="DO330">
        <v>0</v>
      </c>
      <c r="DP330">
        <v>1</v>
      </c>
      <c r="DQ330">
        <v>1</v>
      </c>
      <c r="DU330">
        <v>1005</v>
      </c>
      <c r="DV330" t="s">
        <v>31</v>
      </c>
      <c r="DW330" t="s">
        <v>31</v>
      </c>
      <c r="DX330">
        <v>1</v>
      </c>
      <c r="EE330">
        <v>63940454</v>
      </c>
      <c r="EF330">
        <v>8</v>
      </c>
      <c r="EG330" t="s">
        <v>33</v>
      </c>
      <c r="EH330">
        <v>0</v>
      </c>
      <c r="EI330" t="s">
        <v>3</v>
      </c>
      <c r="EJ330">
        <v>1</v>
      </c>
      <c r="EK330">
        <v>500001</v>
      </c>
      <c r="EL330" t="s">
        <v>34</v>
      </c>
      <c r="EM330" t="s">
        <v>35</v>
      </c>
      <c r="EO330" t="s">
        <v>3</v>
      </c>
      <c r="EQ330">
        <v>32768</v>
      </c>
      <c r="ER330">
        <v>15.06</v>
      </c>
      <c r="ES330">
        <v>15.06</v>
      </c>
      <c r="ET330">
        <v>0</v>
      </c>
      <c r="EU330">
        <v>0</v>
      </c>
      <c r="EV330">
        <v>0</v>
      </c>
      <c r="EW330">
        <v>0</v>
      </c>
      <c r="EX330">
        <v>0</v>
      </c>
      <c r="FQ330">
        <v>0</v>
      </c>
      <c r="FR330">
        <f t="shared" si="299"/>
        <v>0</v>
      </c>
      <c r="FS330">
        <v>0</v>
      </c>
      <c r="FX330">
        <v>0</v>
      </c>
      <c r="FY330">
        <v>0</v>
      </c>
      <c r="GA330" t="s">
        <v>3</v>
      </c>
      <c r="GD330">
        <v>1</v>
      </c>
      <c r="GF330">
        <v>1477604143</v>
      </c>
      <c r="GG330">
        <v>2</v>
      </c>
      <c r="GH330">
        <v>1</v>
      </c>
      <c r="GI330">
        <v>2</v>
      </c>
      <c r="GJ330">
        <v>0</v>
      </c>
      <c r="GK330">
        <v>0</v>
      </c>
      <c r="GL330">
        <f t="shared" si="300"/>
        <v>0</v>
      </c>
      <c r="GM330">
        <f t="shared" si="301"/>
        <v>-57410.74</v>
      </c>
      <c r="GN330">
        <f t="shared" si="302"/>
        <v>-57410.74</v>
      </c>
      <c r="GO330">
        <f t="shared" si="303"/>
        <v>0</v>
      </c>
      <c r="GP330">
        <f t="shared" si="304"/>
        <v>0</v>
      </c>
      <c r="GR330">
        <v>0</v>
      </c>
      <c r="GS330">
        <v>3</v>
      </c>
      <c r="GT330">
        <v>0</v>
      </c>
      <c r="GU330" t="s">
        <v>3</v>
      </c>
      <c r="GV330">
        <f t="shared" si="305"/>
        <v>0</v>
      </c>
      <c r="GW330">
        <v>1</v>
      </c>
      <c r="GX330">
        <f t="shared" si="306"/>
        <v>0</v>
      </c>
      <c r="HA330">
        <v>0</v>
      </c>
      <c r="HB330">
        <v>0</v>
      </c>
      <c r="HC330">
        <f t="shared" si="307"/>
        <v>0</v>
      </c>
      <c r="IK330">
        <v>0</v>
      </c>
    </row>
    <row r="331" spans="1:245" x14ac:dyDescent="0.4">
      <c r="A331">
        <v>18</v>
      </c>
      <c r="B331">
        <v>1</v>
      </c>
      <c r="C331">
        <v>495</v>
      </c>
      <c r="E331" t="s">
        <v>495</v>
      </c>
      <c r="F331" t="s">
        <v>41</v>
      </c>
      <c r="G331" t="s">
        <v>42</v>
      </c>
      <c r="H331" t="s">
        <v>31</v>
      </c>
      <c r="I331">
        <f>I328*J331</f>
        <v>786.00699999999995</v>
      </c>
      <c r="J331">
        <v>421</v>
      </c>
      <c r="O331">
        <f t="shared" si="273"/>
        <v>77902.41</v>
      </c>
      <c r="P331">
        <f t="shared" si="274"/>
        <v>77902.41</v>
      </c>
      <c r="Q331">
        <f t="shared" si="275"/>
        <v>0</v>
      </c>
      <c r="R331">
        <f t="shared" si="276"/>
        <v>0</v>
      </c>
      <c r="S331">
        <f t="shared" si="277"/>
        <v>0</v>
      </c>
      <c r="T331">
        <f t="shared" si="278"/>
        <v>0</v>
      </c>
      <c r="U331">
        <f t="shared" si="279"/>
        <v>0</v>
      </c>
      <c r="V331">
        <f t="shared" si="280"/>
        <v>0</v>
      </c>
      <c r="W331">
        <f t="shared" si="281"/>
        <v>314.39999999999998</v>
      </c>
      <c r="X331">
        <f t="shared" si="282"/>
        <v>0</v>
      </c>
      <c r="Y331">
        <f t="shared" si="283"/>
        <v>0</v>
      </c>
      <c r="AA331">
        <v>68187018</v>
      </c>
      <c r="AB331">
        <f t="shared" si="284"/>
        <v>20.52</v>
      </c>
      <c r="AC331">
        <f t="shared" si="285"/>
        <v>20.52</v>
      </c>
      <c r="AD331">
        <f>ROUND((((ET331)-(EU331))+AE331),6)</f>
        <v>0</v>
      </c>
      <c r="AE331">
        <f t="shared" si="308"/>
        <v>0</v>
      </c>
      <c r="AF331">
        <f t="shared" si="308"/>
        <v>0</v>
      </c>
      <c r="AG331">
        <f t="shared" si="286"/>
        <v>0</v>
      </c>
      <c r="AH331">
        <f t="shared" si="309"/>
        <v>0</v>
      </c>
      <c r="AI331">
        <f t="shared" si="309"/>
        <v>0</v>
      </c>
      <c r="AJ331">
        <f t="shared" si="287"/>
        <v>0.4</v>
      </c>
      <c r="AK331">
        <v>20.52</v>
      </c>
      <c r="AL331">
        <v>20.52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0.4</v>
      </c>
      <c r="AT331">
        <v>0</v>
      </c>
      <c r="AU331">
        <v>0</v>
      </c>
      <c r="AV331">
        <v>1</v>
      </c>
      <c r="AW331">
        <v>1</v>
      </c>
      <c r="AZ331">
        <v>1</v>
      </c>
      <c r="BA331">
        <v>1</v>
      </c>
      <c r="BB331">
        <v>1</v>
      </c>
      <c r="BC331">
        <v>4.83</v>
      </c>
      <c r="BD331" t="s">
        <v>3</v>
      </c>
      <c r="BE331" t="s">
        <v>3</v>
      </c>
      <c r="BF331" t="s">
        <v>3</v>
      </c>
      <c r="BG331" t="s">
        <v>3</v>
      </c>
      <c r="BH331">
        <v>3</v>
      </c>
      <c r="BI331">
        <v>1</v>
      </c>
      <c r="BJ331" t="s">
        <v>43</v>
      </c>
      <c r="BM331">
        <v>500001</v>
      </c>
      <c r="BN331">
        <v>0</v>
      </c>
      <c r="BO331" t="s">
        <v>41</v>
      </c>
      <c r="BP331">
        <v>1</v>
      </c>
      <c r="BQ331">
        <v>8</v>
      </c>
      <c r="BR331">
        <v>0</v>
      </c>
      <c r="BS331">
        <v>1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3</v>
      </c>
      <c r="BZ331">
        <v>0</v>
      </c>
      <c r="CA331">
        <v>0</v>
      </c>
      <c r="CE331">
        <v>0</v>
      </c>
      <c r="CF331">
        <v>0</v>
      </c>
      <c r="CG331">
        <v>0</v>
      </c>
      <c r="CM331">
        <v>0</v>
      </c>
      <c r="CN331" t="s">
        <v>3</v>
      </c>
      <c r="CO331">
        <v>0</v>
      </c>
      <c r="CP331">
        <f t="shared" si="288"/>
        <v>77902.41</v>
      </c>
      <c r="CQ331">
        <f t="shared" si="289"/>
        <v>99.111599999999996</v>
      </c>
      <c r="CR331">
        <f t="shared" si="290"/>
        <v>0</v>
      </c>
      <c r="CS331">
        <f t="shared" si="291"/>
        <v>0</v>
      </c>
      <c r="CT331">
        <f t="shared" si="292"/>
        <v>0</v>
      </c>
      <c r="CU331">
        <f t="shared" si="293"/>
        <v>0</v>
      </c>
      <c r="CV331">
        <f t="shared" si="294"/>
        <v>0</v>
      </c>
      <c r="CW331">
        <f t="shared" si="295"/>
        <v>0</v>
      </c>
      <c r="CX331">
        <f t="shared" si="296"/>
        <v>0.4</v>
      </c>
      <c r="CY331">
        <f t="shared" si="297"/>
        <v>0</v>
      </c>
      <c r="CZ331">
        <f t="shared" si="298"/>
        <v>0</v>
      </c>
      <c r="DC331" t="s">
        <v>3</v>
      </c>
      <c r="DD331" t="s">
        <v>3</v>
      </c>
      <c r="DE331" t="s">
        <v>3</v>
      </c>
      <c r="DF331" t="s">
        <v>3</v>
      </c>
      <c r="DG331" t="s">
        <v>3</v>
      </c>
      <c r="DH331" t="s">
        <v>3</v>
      </c>
      <c r="DI331" t="s">
        <v>3</v>
      </c>
      <c r="DJ331" t="s">
        <v>3</v>
      </c>
      <c r="DK331" t="s">
        <v>3</v>
      </c>
      <c r="DL331" t="s">
        <v>3</v>
      </c>
      <c r="DM331" t="s">
        <v>3</v>
      </c>
      <c r="DN331">
        <v>0</v>
      </c>
      <c r="DO331">
        <v>0</v>
      </c>
      <c r="DP331">
        <v>1</v>
      </c>
      <c r="DQ331">
        <v>1</v>
      </c>
      <c r="DU331">
        <v>1005</v>
      </c>
      <c r="DV331" t="s">
        <v>31</v>
      </c>
      <c r="DW331" t="s">
        <v>31</v>
      </c>
      <c r="DX331">
        <v>1</v>
      </c>
      <c r="EE331">
        <v>63940454</v>
      </c>
      <c r="EF331">
        <v>8</v>
      </c>
      <c r="EG331" t="s">
        <v>33</v>
      </c>
      <c r="EH331">
        <v>0</v>
      </c>
      <c r="EI331" t="s">
        <v>3</v>
      </c>
      <c r="EJ331">
        <v>1</v>
      </c>
      <c r="EK331">
        <v>500001</v>
      </c>
      <c r="EL331" t="s">
        <v>34</v>
      </c>
      <c r="EM331" t="s">
        <v>35</v>
      </c>
      <c r="EO331" t="s">
        <v>3</v>
      </c>
      <c r="EQ331">
        <v>0</v>
      </c>
      <c r="ER331">
        <v>20.52</v>
      </c>
      <c r="ES331">
        <v>20.52</v>
      </c>
      <c r="ET331">
        <v>0</v>
      </c>
      <c r="EU331">
        <v>0</v>
      </c>
      <c r="EV331">
        <v>0</v>
      </c>
      <c r="EW331">
        <v>0</v>
      </c>
      <c r="EX331">
        <v>0</v>
      </c>
      <c r="FQ331">
        <v>0</v>
      </c>
      <c r="FR331">
        <f t="shared" si="299"/>
        <v>0</v>
      </c>
      <c r="FS331">
        <v>0</v>
      </c>
      <c r="FX331">
        <v>0</v>
      </c>
      <c r="FY331">
        <v>0</v>
      </c>
      <c r="GA331" t="s">
        <v>3</v>
      </c>
      <c r="GD331">
        <v>1</v>
      </c>
      <c r="GF331">
        <v>1528749664</v>
      </c>
      <c r="GG331">
        <v>2</v>
      </c>
      <c r="GH331">
        <v>1</v>
      </c>
      <c r="GI331">
        <v>2</v>
      </c>
      <c r="GJ331">
        <v>0</v>
      </c>
      <c r="GK331">
        <v>0</v>
      </c>
      <c r="GL331">
        <f t="shared" si="300"/>
        <v>0</v>
      </c>
      <c r="GM331">
        <f t="shared" si="301"/>
        <v>77902.41</v>
      </c>
      <c r="GN331">
        <f t="shared" si="302"/>
        <v>77902.41</v>
      </c>
      <c r="GO331">
        <f t="shared" si="303"/>
        <v>0</v>
      </c>
      <c r="GP331">
        <f t="shared" si="304"/>
        <v>0</v>
      </c>
      <c r="GR331">
        <v>0</v>
      </c>
      <c r="GS331">
        <v>3</v>
      </c>
      <c r="GT331">
        <v>0</v>
      </c>
      <c r="GU331" t="s">
        <v>3</v>
      </c>
      <c r="GV331">
        <f t="shared" si="305"/>
        <v>0</v>
      </c>
      <c r="GW331">
        <v>1</v>
      </c>
      <c r="GX331">
        <f t="shared" si="306"/>
        <v>0</v>
      </c>
      <c r="HA331">
        <v>0</v>
      </c>
      <c r="HB331">
        <v>0</v>
      </c>
      <c r="HC331">
        <f t="shared" si="307"/>
        <v>0</v>
      </c>
      <c r="IK331">
        <v>0</v>
      </c>
    </row>
    <row r="332" spans="1:245" x14ac:dyDescent="0.4">
      <c r="A332">
        <v>17</v>
      </c>
      <c r="B332">
        <v>1</v>
      </c>
      <c r="C332">
        <f>ROW(SmtRes!A505)</f>
        <v>505</v>
      </c>
      <c r="D332">
        <f>ROW(EtalonRes!A494)</f>
        <v>494</v>
      </c>
      <c r="E332" t="s">
        <v>496</v>
      </c>
      <c r="F332" t="s">
        <v>45</v>
      </c>
      <c r="G332" t="s">
        <v>46</v>
      </c>
      <c r="H332" t="s">
        <v>47</v>
      </c>
      <c r="I332">
        <f>ROUND((48)/100,9)</f>
        <v>0.48</v>
      </c>
      <c r="J332">
        <v>0</v>
      </c>
      <c r="O332">
        <f t="shared" si="273"/>
        <v>4242.92</v>
      </c>
      <c r="P332">
        <f t="shared" si="274"/>
        <v>1478.76</v>
      </c>
      <c r="Q332">
        <f t="shared" si="275"/>
        <v>5.1100000000000003</v>
      </c>
      <c r="R332">
        <f t="shared" si="276"/>
        <v>0</v>
      </c>
      <c r="S332">
        <f t="shared" si="277"/>
        <v>2759.05</v>
      </c>
      <c r="T332">
        <f t="shared" si="278"/>
        <v>0</v>
      </c>
      <c r="U332">
        <f t="shared" si="279"/>
        <v>10.819199999999999</v>
      </c>
      <c r="V332">
        <f t="shared" si="280"/>
        <v>0</v>
      </c>
      <c r="W332">
        <f t="shared" si="281"/>
        <v>0</v>
      </c>
      <c r="X332">
        <f t="shared" si="282"/>
        <v>3062.55</v>
      </c>
      <c r="Y332">
        <f t="shared" si="283"/>
        <v>1765.79</v>
      </c>
      <c r="AA332">
        <v>68187018</v>
      </c>
      <c r="AB332">
        <f t="shared" si="284"/>
        <v>945.61900000000003</v>
      </c>
      <c r="AC332">
        <f t="shared" si="285"/>
        <v>742.35</v>
      </c>
      <c r="AD332">
        <f>ROUND(((((ET332*1.25))-((EU332*1.25)))+AE332),6)</f>
        <v>1.0874999999999999</v>
      </c>
      <c r="AE332">
        <f>ROUND(((EU332*1.25)),6)</f>
        <v>0</v>
      </c>
      <c r="AF332">
        <f>ROUND(((EV332*1.15)),6)</f>
        <v>202.1815</v>
      </c>
      <c r="AG332">
        <f t="shared" si="286"/>
        <v>0</v>
      </c>
      <c r="AH332">
        <f>((EW332*1.15))</f>
        <v>22.54</v>
      </c>
      <c r="AI332">
        <f>((EX332*1.25))</f>
        <v>0</v>
      </c>
      <c r="AJ332">
        <f t="shared" si="287"/>
        <v>0</v>
      </c>
      <c r="AK332">
        <v>919.03</v>
      </c>
      <c r="AL332">
        <v>742.35</v>
      </c>
      <c r="AM332">
        <v>0.87</v>
      </c>
      <c r="AN332">
        <v>0</v>
      </c>
      <c r="AO332">
        <v>175.81</v>
      </c>
      <c r="AP332">
        <v>0</v>
      </c>
      <c r="AQ332">
        <v>19.600000000000001</v>
      </c>
      <c r="AR332">
        <v>0</v>
      </c>
      <c r="AS332">
        <v>0</v>
      </c>
      <c r="AT332">
        <v>111</v>
      </c>
      <c r="AU332">
        <v>64</v>
      </c>
      <c r="AV332">
        <v>1</v>
      </c>
      <c r="AW332">
        <v>1</v>
      </c>
      <c r="AZ332">
        <v>1</v>
      </c>
      <c r="BA332">
        <v>28.43</v>
      </c>
      <c r="BB332">
        <v>9.7799999999999994</v>
      </c>
      <c r="BC332">
        <v>4.1500000000000004</v>
      </c>
      <c r="BD332" t="s">
        <v>3</v>
      </c>
      <c r="BE332" t="s">
        <v>3</v>
      </c>
      <c r="BF332" t="s">
        <v>3</v>
      </c>
      <c r="BG332" t="s">
        <v>3</v>
      </c>
      <c r="BH332">
        <v>0</v>
      </c>
      <c r="BI332">
        <v>1</v>
      </c>
      <c r="BJ332" t="s">
        <v>48</v>
      </c>
      <c r="BM332">
        <v>11001</v>
      </c>
      <c r="BN332">
        <v>0</v>
      </c>
      <c r="BO332" t="s">
        <v>45</v>
      </c>
      <c r="BP332">
        <v>1</v>
      </c>
      <c r="BQ332">
        <v>2</v>
      </c>
      <c r="BR332">
        <v>0</v>
      </c>
      <c r="BS332">
        <v>28.43</v>
      </c>
      <c r="BT332">
        <v>1</v>
      </c>
      <c r="BU332">
        <v>1</v>
      </c>
      <c r="BV332">
        <v>1</v>
      </c>
      <c r="BW332">
        <v>1</v>
      </c>
      <c r="BX332">
        <v>1</v>
      </c>
      <c r="BY332" t="s">
        <v>3</v>
      </c>
      <c r="BZ332">
        <v>123</v>
      </c>
      <c r="CA332">
        <v>75</v>
      </c>
      <c r="CE332">
        <v>0</v>
      </c>
      <c r="CF332">
        <v>0</v>
      </c>
      <c r="CG332">
        <v>0</v>
      </c>
      <c r="CM332">
        <v>0</v>
      </c>
      <c r="CN332" t="s">
        <v>1223</v>
      </c>
      <c r="CO332">
        <v>0</v>
      </c>
      <c r="CP332">
        <f t="shared" si="288"/>
        <v>4242.92</v>
      </c>
      <c r="CQ332">
        <f t="shared" si="289"/>
        <v>3080.7525000000005</v>
      </c>
      <c r="CR332">
        <f t="shared" si="290"/>
        <v>10.635749999999998</v>
      </c>
      <c r="CS332">
        <f t="shared" si="291"/>
        <v>0</v>
      </c>
      <c r="CT332">
        <f t="shared" si="292"/>
        <v>5748.0200450000002</v>
      </c>
      <c r="CU332">
        <f t="shared" si="293"/>
        <v>0</v>
      </c>
      <c r="CV332">
        <f t="shared" si="294"/>
        <v>22.54</v>
      </c>
      <c r="CW332">
        <f t="shared" si="295"/>
        <v>0</v>
      </c>
      <c r="CX332">
        <f t="shared" si="296"/>
        <v>0</v>
      </c>
      <c r="CY332">
        <f t="shared" si="297"/>
        <v>3062.5455000000006</v>
      </c>
      <c r="CZ332">
        <f t="shared" si="298"/>
        <v>1765.7920000000001</v>
      </c>
      <c r="DC332" t="s">
        <v>3</v>
      </c>
      <c r="DD332" t="s">
        <v>3</v>
      </c>
      <c r="DE332" t="s">
        <v>20</v>
      </c>
      <c r="DF332" t="s">
        <v>20</v>
      </c>
      <c r="DG332" t="s">
        <v>21</v>
      </c>
      <c r="DH332" t="s">
        <v>3</v>
      </c>
      <c r="DI332" t="s">
        <v>21</v>
      </c>
      <c r="DJ332" t="s">
        <v>20</v>
      </c>
      <c r="DK332" t="s">
        <v>3</v>
      </c>
      <c r="DL332" t="s">
        <v>3</v>
      </c>
      <c r="DM332" t="s">
        <v>3</v>
      </c>
      <c r="DN332">
        <v>0</v>
      </c>
      <c r="DO332">
        <v>0</v>
      </c>
      <c r="DP332">
        <v>1</v>
      </c>
      <c r="DQ332">
        <v>1</v>
      </c>
      <c r="DU332">
        <v>1013</v>
      </c>
      <c r="DV332" t="s">
        <v>47</v>
      </c>
      <c r="DW332" t="s">
        <v>47</v>
      </c>
      <c r="DX332">
        <v>1</v>
      </c>
      <c r="EE332">
        <v>63940279</v>
      </c>
      <c r="EF332">
        <v>2</v>
      </c>
      <c r="EG332" t="s">
        <v>22</v>
      </c>
      <c r="EH332">
        <v>0</v>
      </c>
      <c r="EI332" t="s">
        <v>3</v>
      </c>
      <c r="EJ332">
        <v>1</v>
      </c>
      <c r="EK332">
        <v>11001</v>
      </c>
      <c r="EL332" t="s">
        <v>49</v>
      </c>
      <c r="EM332" t="s">
        <v>50</v>
      </c>
      <c r="EO332" t="s">
        <v>25</v>
      </c>
      <c r="EQ332">
        <v>0</v>
      </c>
      <c r="ER332">
        <v>919.03</v>
      </c>
      <c r="ES332">
        <v>742.35</v>
      </c>
      <c r="ET332">
        <v>0.87</v>
      </c>
      <c r="EU332">
        <v>0</v>
      </c>
      <c r="EV332">
        <v>175.81</v>
      </c>
      <c r="EW332">
        <v>19.600000000000001</v>
      </c>
      <c r="EX332">
        <v>0</v>
      </c>
      <c r="EY332">
        <v>0</v>
      </c>
      <c r="FQ332">
        <v>0</v>
      </c>
      <c r="FR332">
        <f t="shared" si="299"/>
        <v>0</v>
      </c>
      <c r="FS332">
        <v>0</v>
      </c>
      <c r="FT332" t="s">
        <v>26</v>
      </c>
      <c r="FU332" t="s">
        <v>27</v>
      </c>
      <c r="FX332">
        <v>110.7</v>
      </c>
      <c r="FY332">
        <v>63.75</v>
      </c>
      <c r="GA332" t="s">
        <v>3</v>
      </c>
      <c r="GD332">
        <v>1</v>
      </c>
      <c r="GF332">
        <v>907767312</v>
      </c>
      <c r="GG332">
        <v>2</v>
      </c>
      <c r="GH332">
        <v>1</v>
      </c>
      <c r="GI332">
        <v>2</v>
      </c>
      <c r="GJ332">
        <v>0</v>
      </c>
      <c r="GK332">
        <v>0</v>
      </c>
      <c r="GL332">
        <f t="shared" si="300"/>
        <v>0</v>
      </c>
      <c r="GM332">
        <f t="shared" si="301"/>
        <v>9071.26</v>
      </c>
      <c r="GN332">
        <f t="shared" si="302"/>
        <v>9071.26</v>
      </c>
      <c r="GO332">
        <f t="shared" si="303"/>
        <v>0</v>
      </c>
      <c r="GP332">
        <f t="shared" si="304"/>
        <v>0</v>
      </c>
      <c r="GR332">
        <v>0</v>
      </c>
      <c r="GS332">
        <v>3</v>
      </c>
      <c r="GT332">
        <v>0</v>
      </c>
      <c r="GU332" t="s">
        <v>3</v>
      </c>
      <c r="GV332">
        <f t="shared" si="305"/>
        <v>0</v>
      </c>
      <c r="GW332">
        <v>1</v>
      </c>
      <c r="GX332">
        <f t="shared" si="306"/>
        <v>0</v>
      </c>
      <c r="HA332">
        <v>0</v>
      </c>
      <c r="HB332">
        <v>0</v>
      </c>
      <c r="HC332">
        <f t="shared" si="307"/>
        <v>0</v>
      </c>
      <c r="IK332">
        <v>0</v>
      </c>
    </row>
    <row r="333" spans="1:245" x14ac:dyDescent="0.4">
      <c r="A333">
        <v>17</v>
      </c>
      <c r="B333">
        <v>1</v>
      </c>
      <c r="C333">
        <f>ROW(SmtRes!A515)</f>
        <v>515</v>
      </c>
      <c r="D333">
        <f>ROW(EtalonRes!A507)</f>
        <v>507</v>
      </c>
      <c r="E333" t="s">
        <v>497</v>
      </c>
      <c r="F333" t="s">
        <v>52</v>
      </c>
      <c r="G333" t="s">
        <v>53</v>
      </c>
      <c r="H333" t="s">
        <v>54</v>
      </c>
      <c r="I333">
        <f>ROUND((91.39)/100,9)</f>
        <v>0.91390000000000005</v>
      </c>
      <c r="J333">
        <v>0</v>
      </c>
      <c r="O333">
        <f t="shared" si="273"/>
        <v>105692.58</v>
      </c>
      <c r="P333">
        <f t="shared" si="274"/>
        <v>1658.89</v>
      </c>
      <c r="Q333">
        <f t="shared" si="275"/>
        <v>6396.74</v>
      </c>
      <c r="R333">
        <f t="shared" si="276"/>
        <v>964.59</v>
      </c>
      <c r="S333">
        <f t="shared" si="277"/>
        <v>97636.95</v>
      </c>
      <c r="T333">
        <f t="shared" si="278"/>
        <v>0</v>
      </c>
      <c r="U333">
        <f t="shared" si="279"/>
        <v>341.38094769999998</v>
      </c>
      <c r="V333">
        <f t="shared" si="280"/>
        <v>2.5132250000000003</v>
      </c>
      <c r="W333">
        <f t="shared" si="281"/>
        <v>0</v>
      </c>
      <c r="X333">
        <f t="shared" si="282"/>
        <v>79867.25</v>
      </c>
      <c r="Y333">
        <f t="shared" si="283"/>
        <v>70993.11</v>
      </c>
      <c r="AA333">
        <v>68187018</v>
      </c>
      <c r="AB333">
        <f t="shared" si="284"/>
        <v>4755.1135000000004</v>
      </c>
      <c r="AC333">
        <f t="shared" si="285"/>
        <v>280.12</v>
      </c>
      <c r="AD333">
        <f>ROUND(((((ET333*1.25))-((EU333*1.25)))+AE333),6)</f>
        <v>717.15</v>
      </c>
      <c r="AE333">
        <f>ROUND(((EU333*1.25)),6)</f>
        <v>37.125</v>
      </c>
      <c r="AF333">
        <f>ROUND(((EV333*1.15)),6)</f>
        <v>3757.8434999999999</v>
      </c>
      <c r="AG333">
        <f t="shared" si="286"/>
        <v>0</v>
      </c>
      <c r="AH333">
        <f>((EW333*1.15))</f>
        <v>373.54299999999995</v>
      </c>
      <c r="AI333">
        <f>((EX333*1.25))</f>
        <v>2.75</v>
      </c>
      <c r="AJ333">
        <f t="shared" si="287"/>
        <v>0</v>
      </c>
      <c r="AK333">
        <v>4121.53</v>
      </c>
      <c r="AL333">
        <v>280.12</v>
      </c>
      <c r="AM333">
        <v>573.72</v>
      </c>
      <c r="AN333">
        <v>29.7</v>
      </c>
      <c r="AO333">
        <v>3267.69</v>
      </c>
      <c r="AP333">
        <v>0</v>
      </c>
      <c r="AQ333">
        <v>324.82</v>
      </c>
      <c r="AR333">
        <v>2.2000000000000002</v>
      </c>
      <c r="AS333">
        <v>0</v>
      </c>
      <c r="AT333">
        <v>81</v>
      </c>
      <c r="AU333">
        <v>72</v>
      </c>
      <c r="AV333">
        <v>1</v>
      </c>
      <c r="AW333">
        <v>1</v>
      </c>
      <c r="AZ333">
        <v>1</v>
      </c>
      <c r="BA333">
        <v>28.43</v>
      </c>
      <c r="BB333">
        <v>9.76</v>
      </c>
      <c r="BC333">
        <v>6.48</v>
      </c>
      <c r="BD333" t="s">
        <v>3</v>
      </c>
      <c r="BE333" t="s">
        <v>3</v>
      </c>
      <c r="BF333" t="s">
        <v>3</v>
      </c>
      <c r="BG333" t="s">
        <v>3</v>
      </c>
      <c r="BH333">
        <v>0</v>
      </c>
      <c r="BI333">
        <v>1</v>
      </c>
      <c r="BJ333" t="s">
        <v>55</v>
      </c>
      <c r="BM333">
        <v>9001</v>
      </c>
      <c r="BN333">
        <v>0</v>
      </c>
      <c r="BO333" t="s">
        <v>52</v>
      </c>
      <c r="BP333">
        <v>1</v>
      </c>
      <c r="BQ333">
        <v>2</v>
      </c>
      <c r="BR333">
        <v>0</v>
      </c>
      <c r="BS333">
        <v>28.43</v>
      </c>
      <c r="BT333">
        <v>1</v>
      </c>
      <c r="BU333">
        <v>1</v>
      </c>
      <c r="BV333">
        <v>1</v>
      </c>
      <c r="BW333">
        <v>1</v>
      </c>
      <c r="BX333">
        <v>1</v>
      </c>
      <c r="BY333" t="s">
        <v>3</v>
      </c>
      <c r="BZ333">
        <v>90</v>
      </c>
      <c r="CA333">
        <v>85</v>
      </c>
      <c r="CE333">
        <v>0</v>
      </c>
      <c r="CF333">
        <v>0</v>
      </c>
      <c r="CG333">
        <v>0</v>
      </c>
      <c r="CM333">
        <v>0</v>
      </c>
      <c r="CN333" t="s">
        <v>1223</v>
      </c>
      <c r="CO333">
        <v>0</v>
      </c>
      <c r="CP333">
        <f t="shared" si="288"/>
        <v>105692.58</v>
      </c>
      <c r="CQ333">
        <f t="shared" si="289"/>
        <v>1815.1776000000002</v>
      </c>
      <c r="CR333">
        <f t="shared" si="290"/>
        <v>6999.384</v>
      </c>
      <c r="CS333">
        <f t="shared" si="291"/>
        <v>1055.4637499999999</v>
      </c>
      <c r="CT333">
        <f t="shared" si="292"/>
        <v>106835.490705</v>
      </c>
      <c r="CU333">
        <f t="shared" si="293"/>
        <v>0</v>
      </c>
      <c r="CV333">
        <f t="shared" si="294"/>
        <v>373.54299999999995</v>
      </c>
      <c r="CW333">
        <f t="shared" si="295"/>
        <v>2.75</v>
      </c>
      <c r="CX333">
        <f t="shared" si="296"/>
        <v>0</v>
      </c>
      <c r="CY333">
        <f t="shared" si="297"/>
        <v>79867.247399999993</v>
      </c>
      <c r="CZ333">
        <f t="shared" si="298"/>
        <v>70993.108800000002</v>
      </c>
      <c r="DC333" t="s">
        <v>3</v>
      </c>
      <c r="DD333" t="s">
        <v>3</v>
      </c>
      <c r="DE333" t="s">
        <v>20</v>
      </c>
      <c r="DF333" t="s">
        <v>20</v>
      </c>
      <c r="DG333" t="s">
        <v>21</v>
      </c>
      <c r="DH333" t="s">
        <v>3</v>
      </c>
      <c r="DI333" t="s">
        <v>21</v>
      </c>
      <c r="DJ333" t="s">
        <v>20</v>
      </c>
      <c r="DK333" t="s">
        <v>3</v>
      </c>
      <c r="DL333" t="s">
        <v>3</v>
      </c>
      <c r="DM333" t="s">
        <v>3</v>
      </c>
      <c r="DN333">
        <v>0</v>
      </c>
      <c r="DO333">
        <v>0</v>
      </c>
      <c r="DP333">
        <v>1</v>
      </c>
      <c r="DQ333">
        <v>1</v>
      </c>
      <c r="DU333">
        <v>1005</v>
      </c>
      <c r="DV333" t="s">
        <v>54</v>
      </c>
      <c r="DW333" t="s">
        <v>54</v>
      </c>
      <c r="DX333">
        <v>100</v>
      </c>
      <c r="EE333">
        <v>63940277</v>
      </c>
      <c r="EF333">
        <v>2</v>
      </c>
      <c r="EG333" t="s">
        <v>22</v>
      </c>
      <c r="EH333">
        <v>0</v>
      </c>
      <c r="EI333" t="s">
        <v>3</v>
      </c>
      <c r="EJ333">
        <v>1</v>
      </c>
      <c r="EK333">
        <v>9001</v>
      </c>
      <c r="EL333" t="s">
        <v>56</v>
      </c>
      <c r="EM333" t="s">
        <v>57</v>
      </c>
      <c r="EO333" t="s">
        <v>25</v>
      </c>
      <c r="EQ333">
        <v>0</v>
      </c>
      <c r="ER333">
        <v>4121.53</v>
      </c>
      <c r="ES333">
        <v>280.12</v>
      </c>
      <c r="ET333">
        <v>573.72</v>
      </c>
      <c r="EU333">
        <v>29.7</v>
      </c>
      <c r="EV333">
        <v>3267.69</v>
      </c>
      <c r="EW333">
        <v>324.82</v>
      </c>
      <c r="EX333">
        <v>2.2000000000000002</v>
      </c>
      <c r="EY333">
        <v>0</v>
      </c>
      <c r="FQ333">
        <v>0</v>
      </c>
      <c r="FR333">
        <f t="shared" si="299"/>
        <v>0</v>
      </c>
      <c r="FS333">
        <v>0</v>
      </c>
      <c r="FT333" t="s">
        <v>26</v>
      </c>
      <c r="FU333" t="s">
        <v>27</v>
      </c>
      <c r="FX333">
        <v>81</v>
      </c>
      <c r="FY333">
        <v>72.25</v>
      </c>
      <c r="GA333" t="s">
        <v>3</v>
      </c>
      <c r="GD333">
        <v>1</v>
      </c>
      <c r="GF333">
        <v>615250176</v>
      </c>
      <c r="GG333">
        <v>2</v>
      </c>
      <c r="GH333">
        <v>1</v>
      </c>
      <c r="GI333">
        <v>2</v>
      </c>
      <c r="GJ333">
        <v>0</v>
      </c>
      <c r="GK333">
        <v>0</v>
      </c>
      <c r="GL333">
        <f t="shared" si="300"/>
        <v>0</v>
      </c>
      <c r="GM333">
        <f t="shared" si="301"/>
        <v>256552.94</v>
      </c>
      <c r="GN333">
        <f t="shared" si="302"/>
        <v>256552.94</v>
      </c>
      <c r="GO333">
        <f t="shared" si="303"/>
        <v>0</v>
      </c>
      <c r="GP333">
        <f t="shared" si="304"/>
        <v>0</v>
      </c>
      <c r="GR333">
        <v>0</v>
      </c>
      <c r="GS333">
        <v>3</v>
      </c>
      <c r="GT333">
        <v>0</v>
      </c>
      <c r="GU333" t="s">
        <v>3</v>
      </c>
      <c r="GV333">
        <f t="shared" si="305"/>
        <v>0</v>
      </c>
      <c r="GW333">
        <v>1</v>
      </c>
      <c r="GX333">
        <f t="shared" si="306"/>
        <v>0</v>
      </c>
      <c r="HA333">
        <v>0</v>
      </c>
      <c r="HB333">
        <v>0</v>
      </c>
      <c r="HC333">
        <f t="shared" si="307"/>
        <v>0</v>
      </c>
      <c r="IK333">
        <v>0</v>
      </c>
    </row>
    <row r="334" spans="1:245" x14ac:dyDescent="0.4">
      <c r="A334">
        <v>18</v>
      </c>
      <c r="B334">
        <v>1</v>
      </c>
      <c r="C334">
        <v>512</v>
      </c>
      <c r="E334" t="s">
        <v>498</v>
      </c>
      <c r="F334" t="s">
        <v>59</v>
      </c>
      <c r="G334" t="s">
        <v>60</v>
      </c>
      <c r="H334" t="s">
        <v>31</v>
      </c>
      <c r="I334">
        <f>I333*J334</f>
        <v>182.78</v>
      </c>
      <c r="J334">
        <v>200</v>
      </c>
      <c r="O334">
        <f t="shared" si="273"/>
        <v>134953.09</v>
      </c>
      <c r="P334">
        <f t="shared" si="274"/>
        <v>134953.09</v>
      </c>
      <c r="Q334">
        <f t="shared" si="275"/>
        <v>0</v>
      </c>
      <c r="R334">
        <f t="shared" si="276"/>
        <v>0</v>
      </c>
      <c r="S334">
        <f t="shared" si="277"/>
        <v>0</v>
      </c>
      <c r="T334">
        <f t="shared" si="278"/>
        <v>0</v>
      </c>
      <c r="U334">
        <f t="shared" si="279"/>
        <v>0</v>
      </c>
      <c r="V334">
        <f t="shared" si="280"/>
        <v>0</v>
      </c>
      <c r="W334">
        <f t="shared" si="281"/>
        <v>73.11</v>
      </c>
      <c r="X334">
        <f t="shared" si="282"/>
        <v>0</v>
      </c>
      <c r="Y334">
        <f t="shared" si="283"/>
        <v>0</v>
      </c>
      <c r="AA334">
        <v>68187018</v>
      </c>
      <c r="AB334">
        <f t="shared" si="284"/>
        <v>109.06</v>
      </c>
      <c r="AC334">
        <f t="shared" si="285"/>
        <v>109.06</v>
      </c>
      <c r="AD334">
        <f>ROUND((((ET334)-(EU334))+AE334),6)</f>
        <v>0</v>
      </c>
      <c r="AE334">
        <f>ROUND((EU334),6)</f>
        <v>0</v>
      </c>
      <c r="AF334">
        <f>ROUND((EV334),6)</f>
        <v>0</v>
      </c>
      <c r="AG334">
        <f t="shared" si="286"/>
        <v>0</v>
      </c>
      <c r="AH334">
        <f>(EW334)</f>
        <v>0</v>
      </c>
      <c r="AI334">
        <f>(EX334)</f>
        <v>0</v>
      </c>
      <c r="AJ334">
        <f t="shared" si="287"/>
        <v>0.4</v>
      </c>
      <c r="AK334">
        <v>109.06</v>
      </c>
      <c r="AL334">
        <v>109.06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0.4</v>
      </c>
      <c r="AT334">
        <v>0</v>
      </c>
      <c r="AU334">
        <v>0</v>
      </c>
      <c r="AV334">
        <v>1</v>
      </c>
      <c r="AW334">
        <v>1</v>
      </c>
      <c r="AZ334">
        <v>1</v>
      </c>
      <c r="BA334">
        <v>1</v>
      </c>
      <c r="BB334">
        <v>1</v>
      </c>
      <c r="BC334">
        <v>6.77</v>
      </c>
      <c r="BD334" t="s">
        <v>3</v>
      </c>
      <c r="BE334" t="s">
        <v>3</v>
      </c>
      <c r="BF334" t="s">
        <v>3</v>
      </c>
      <c r="BG334" t="s">
        <v>3</v>
      </c>
      <c r="BH334">
        <v>3</v>
      </c>
      <c r="BI334">
        <v>1</v>
      </c>
      <c r="BJ334" t="s">
        <v>61</v>
      </c>
      <c r="BM334">
        <v>500001</v>
      </c>
      <c r="BN334">
        <v>0</v>
      </c>
      <c r="BO334" t="s">
        <v>59</v>
      </c>
      <c r="BP334">
        <v>1</v>
      </c>
      <c r="BQ334">
        <v>8</v>
      </c>
      <c r="BR334">
        <v>0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1</v>
      </c>
      <c r="BY334" t="s">
        <v>3</v>
      </c>
      <c r="BZ334">
        <v>0</v>
      </c>
      <c r="CA334">
        <v>0</v>
      </c>
      <c r="CE334">
        <v>0</v>
      </c>
      <c r="CF334">
        <v>0</v>
      </c>
      <c r="CG334">
        <v>0</v>
      </c>
      <c r="CM334">
        <v>0</v>
      </c>
      <c r="CN334" t="s">
        <v>3</v>
      </c>
      <c r="CO334">
        <v>0</v>
      </c>
      <c r="CP334">
        <f t="shared" si="288"/>
        <v>134953.09</v>
      </c>
      <c r="CQ334">
        <f t="shared" si="289"/>
        <v>738.33619999999996</v>
      </c>
      <c r="CR334">
        <f t="shared" si="290"/>
        <v>0</v>
      </c>
      <c r="CS334">
        <f t="shared" si="291"/>
        <v>0</v>
      </c>
      <c r="CT334">
        <f t="shared" si="292"/>
        <v>0</v>
      </c>
      <c r="CU334">
        <f t="shared" si="293"/>
        <v>0</v>
      </c>
      <c r="CV334">
        <f t="shared" si="294"/>
        <v>0</v>
      </c>
      <c r="CW334">
        <f t="shared" si="295"/>
        <v>0</v>
      </c>
      <c r="CX334">
        <f t="shared" si="296"/>
        <v>0.4</v>
      </c>
      <c r="CY334">
        <f t="shared" si="297"/>
        <v>0</v>
      </c>
      <c r="CZ334">
        <f t="shared" si="298"/>
        <v>0</v>
      </c>
      <c r="DC334" t="s">
        <v>3</v>
      </c>
      <c r="DD334" t="s">
        <v>3</v>
      </c>
      <c r="DE334" t="s">
        <v>3</v>
      </c>
      <c r="DF334" t="s">
        <v>3</v>
      </c>
      <c r="DG334" t="s">
        <v>3</v>
      </c>
      <c r="DH334" t="s">
        <v>3</v>
      </c>
      <c r="DI334" t="s">
        <v>3</v>
      </c>
      <c r="DJ334" t="s">
        <v>3</v>
      </c>
      <c r="DK334" t="s">
        <v>3</v>
      </c>
      <c r="DL334" t="s">
        <v>3</v>
      </c>
      <c r="DM334" t="s">
        <v>3</v>
      </c>
      <c r="DN334">
        <v>0</v>
      </c>
      <c r="DO334">
        <v>0</v>
      </c>
      <c r="DP334">
        <v>1</v>
      </c>
      <c r="DQ334">
        <v>1</v>
      </c>
      <c r="DU334">
        <v>1005</v>
      </c>
      <c r="DV334" t="s">
        <v>31</v>
      </c>
      <c r="DW334" t="s">
        <v>31</v>
      </c>
      <c r="DX334">
        <v>1</v>
      </c>
      <c r="EE334">
        <v>63940454</v>
      </c>
      <c r="EF334">
        <v>8</v>
      </c>
      <c r="EG334" t="s">
        <v>33</v>
      </c>
      <c r="EH334">
        <v>0</v>
      </c>
      <c r="EI334" t="s">
        <v>3</v>
      </c>
      <c r="EJ334">
        <v>1</v>
      </c>
      <c r="EK334">
        <v>500001</v>
      </c>
      <c r="EL334" t="s">
        <v>34</v>
      </c>
      <c r="EM334" t="s">
        <v>35</v>
      </c>
      <c r="EO334" t="s">
        <v>3</v>
      </c>
      <c r="EQ334">
        <v>0</v>
      </c>
      <c r="ER334">
        <v>109.06</v>
      </c>
      <c r="ES334">
        <v>109.06</v>
      </c>
      <c r="ET334">
        <v>0</v>
      </c>
      <c r="EU334">
        <v>0</v>
      </c>
      <c r="EV334">
        <v>0</v>
      </c>
      <c r="EW334">
        <v>0</v>
      </c>
      <c r="EX334">
        <v>0</v>
      </c>
      <c r="FQ334">
        <v>0</v>
      </c>
      <c r="FR334">
        <f t="shared" si="299"/>
        <v>0</v>
      </c>
      <c r="FS334">
        <v>0</v>
      </c>
      <c r="FX334">
        <v>0</v>
      </c>
      <c r="FY334">
        <v>0</v>
      </c>
      <c r="GA334" t="s">
        <v>3</v>
      </c>
      <c r="GD334">
        <v>1</v>
      </c>
      <c r="GF334">
        <v>1857014117</v>
      </c>
      <c r="GG334">
        <v>2</v>
      </c>
      <c r="GH334">
        <v>1</v>
      </c>
      <c r="GI334">
        <v>2</v>
      </c>
      <c r="GJ334">
        <v>0</v>
      </c>
      <c r="GK334">
        <v>0</v>
      </c>
      <c r="GL334">
        <f t="shared" si="300"/>
        <v>0</v>
      </c>
      <c r="GM334">
        <f t="shared" si="301"/>
        <v>134953.09</v>
      </c>
      <c r="GN334">
        <f t="shared" si="302"/>
        <v>134953.09</v>
      </c>
      <c r="GO334">
        <f t="shared" si="303"/>
        <v>0</v>
      </c>
      <c r="GP334">
        <f t="shared" si="304"/>
        <v>0</v>
      </c>
      <c r="GR334">
        <v>0</v>
      </c>
      <c r="GS334">
        <v>3</v>
      </c>
      <c r="GT334">
        <v>0</v>
      </c>
      <c r="GU334" t="s">
        <v>3</v>
      </c>
      <c r="GV334">
        <f t="shared" si="305"/>
        <v>0</v>
      </c>
      <c r="GW334">
        <v>1</v>
      </c>
      <c r="GX334">
        <f t="shared" si="306"/>
        <v>0</v>
      </c>
      <c r="HA334">
        <v>0</v>
      </c>
      <c r="HB334">
        <v>0</v>
      </c>
      <c r="HC334">
        <f t="shared" si="307"/>
        <v>0</v>
      </c>
      <c r="IK334">
        <v>0</v>
      </c>
    </row>
    <row r="335" spans="1:245" x14ac:dyDescent="0.4">
      <c r="A335">
        <v>17</v>
      </c>
      <c r="B335">
        <v>1</v>
      </c>
      <c r="C335">
        <f>ROW(SmtRes!A524)</f>
        <v>524</v>
      </c>
      <c r="D335">
        <f>ROW(EtalonRes!A515)</f>
        <v>515</v>
      </c>
      <c r="E335" t="s">
        <v>499</v>
      </c>
      <c r="F335" t="s">
        <v>75</v>
      </c>
      <c r="G335" t="s">
        <v>76</v>
      </c>
      <c r="H335" t="s">
        <v>77</v>
      </c>
      <c r="I335">
        <f>ROUND((0.9*2*6)/100,9)</f>
        <v>0.108</v>
      </c>
      <c r="J335">
        <v>0</v>
      </c>
      <c r="O335">
        <f t="shared" si="273"/>
        <v>16043.77</v>
      </c>
      <c r="P335">
        <f t="shared" si="274"/>
        <v>11952.97</v>
      </c>
      <c r="Q335">
        <f t="shared" si="275"/>
        <v>448.39</v>
      </c>
      <c r="R335">
        <f t="shared" si="276"/>
        <v>0</v>
      </c>
      <c r="S335">
        <f t="shared" si="277"/>
        <v>3642.41</v>
      </c>
      <c r="T335">
        <f t="shared" si="278"/>
        <v>0</v>
      </c>
      <c r="U335">
        <f t="shared" si="279"/>
        <v>14.282999999999999</v>
      </c>
      <c r="V335">
        <f t="shared" si="280"/>
        <v>0</v>
      </c>
      <c r="W335">
        <f t="shared" si="281"/>
        <v>0</v>
      </c>
      <c r="X335">
        <f t="shared" si="282"/>
        <v>3860.95</v>
      </c>
      <c r="Y335">
        <f t="shared" si="283"/>
        <v>1966.9</v>
      </c>
      <c r="AA335">
        <v>68187018</v>
      </c>
      <c r="AB335">
        <f t="shared" si="284"/>
        <v>25618.9725</v>
      </c>
      <c r="AC335">
        <f t="shared" si="285"/>
        <v>24007.74</v>
      </c>
      <c r="AD335">
        <f>ROUND(((((ET335*1.25))-((EU335*1.25)))+AE335),6)</f>
        <v>424.95</v>
      </c>
      <c r="AE335">
        <f>ROUND(((EU335*1.25)),6)</f>
        <v>0</v>
      </c>
      <c r="AF335">
        <f>ROUND(((EV335*1.15)),6)</f>
        <v>1186.2825</v>
      </c>
      <c r="AG335">
        <f t="shared" si="286"/>
        <v>0</v>
      </c>
      <c r="AH335">
        <f>((EW335*1.15))</f>
        <v>132.25</v>
      </c>
      <c r="AI335">
        <f>((EX335*1.25))</f>
        <v>0</v>
      </c>
      <c r="AJ335">
        <f t="shared" si="287"/>
        <v>0</v>
      </c>
      <c r="AK335">
        <v>25379.25</v>
      </c>
      <c r="AL335">
        <v>24007.74</v>
      </c>
      <c r="AM335">
        <v>339.96</v>
      </c>
      <c r="AN335">
        <v>0</v>
      </c>
      <c r="AO335">
        <v>1031.55</v>
      </c>
      <c r="AP335">
        <v>0</v>
      </c>
      <c r="AQ335">
        <v>115</v>
      </c>
      <c r="AR335">
        <v>0</v>
      </c>
      <c r="AS335">
        <v>0</v>
      </c>
      <c r="AT335">
        <v>106</v>
      </c>
      <c r="AU335">
        <v>54</v>
      </c>
      <c r="AV335">
        <v>1</v>
      </c>
      <c r="AW335">
        <v>1</v>
      </c>
      <c r="AZ335">
        <v>1</v>
      </c>
      <c r="BA335">
        <v>28.43</v>
      </c>
      <c r="BB335">
        <v>9.77</v>
      </c>
      <c r="BC335">
        <v>4.6100000000000003</v>
      </c>
      <c r="BD335" t="s">
        <v>3</v>
      </c>
      <c r="BE335" t="s">
        <v>3</v>
      </c>
      <c r="BF335" t="s">
        <v>3</v>
      </c>
      <c r="BG335" t="s">
        <v>3</v>
      </c>
      <c r="BH335">
        <v>0</v>
      </c>
      <c r="BI335">
        <v>1</v>
      </c>
      <c r="BJ335" t="s">
        <v>78</v>
      </c>
      <c r="BM335">
        <v>10001</v>
      </c>
      <c r="BN335">
        <v>0</v>
      </c>
      <c r="BO335" t="s">
        <v>75</v>
      </c>
      <c r="BP335">
        <v>1</v>
      </c>
      <c r="BQ335">
        <v>2</v>
      </c>
      <c r="BR335">
        <v>0</v>
      </c>
      <c r="BS335">
        <v>28.43</v>
      </c>
      <c r="BT335">
        <v>1</v>
      </c>
      <c r="BU335">
        <v>1</v>
      </c>
      <c r="BV335">
        <v>1</v>
      </c>
      <c r="BW335">
        <v>1</v>
      </c>
      <c r="BX335">
        <v>1</v>
      </c>
      <c r="BY335" t="s">
        <v>3</v>
      </c>
      <c r="BZ335">
        <v>118</v>
      </c>
      <c r="CA335">
        <v>63</v>
      </c>
      <c r="CE335">
        <v>0</v>
      </c>
      <c r="CF335">
        <v>0</v>
      </c>
      <c r="CG335">
        <v>0</v>
      </c>
      <c r="CM335">
        <v>0</v>
      </c>
      <c r="CN335" t="s">
        <v>1223</v>
      </c>
      <c r="CO335">
        <v>0</v>
      </c>
      <c r="CP335">
        <f t="shared" si="288"/>
        <v>16043.769999999999</v>
      </c>
      <c r="CQ335">
        <f t="shared" si="289"/>
        <v>110675.68140000002</v>
      </c>
      <c r="CR335">
        <f t="shared" si="290"/>
        <v>4151.7614999999996</v>
      </c>
      <c r="CS335">
        <f t="shared" si="291"/>
        <v>0</v>
      </c>
      <c r="CT335">
        <f t="shared" si="292"/>
        <v>33726.011474999999</v>
      </c>
      <c r="CU335">
        <f t="shared" si="293"/>
        <v>0</v>
      </c>
      <c r="CV335">
        <f t="shared" si="294"/>
        <v>132.25</v>
      </c>
      <c r="CW335">
        <f t="shared" si="295"/>
        <v>0</v>
      </c>
      <c r="CX335">
        <f t="shared" si="296"/>
        <v>0</v>
      </c>
      <c r="CY335">
        <f t="shared" si="297"/>
        <v>3860.9545999999996</v>
      </c>
      <c r="CZ335">
        <f t="shared" si="298"/>
        <v>1966.9013999999997</v>
      </c>
      <c r="DC335" t="s">
        <v>3</v>
      </c>
      <c r="DD335" t="s">
        <v>3</v>
      </c>
      <c r="DE335" t="s">
        <v>20</v>
      </c>
      <c r="DF335" t="s">
        <v>20</v>
      </c>
      <c r="DG335" t="s">
        <v>21</v>
      </c>
      <c r="DH335" t="s">
        <v>3</v>
      </c>
      <c r="DI335" t="s">
        <v>21</v>
      </c>
      <c r="DJ335" t="s">
        <v>20</v>
      </c>
      <c r="DK335" t="s">
        <v>3</v>
      </c>
      <c r="DL335" t="s">
        <v>3</v>
      </c>
      <c r="DM335" t="s">
        <v>3</v>
      </c>
      <c r="DN335">
        <v>0</v>
      </c>
      <c r="DO335">
        <v>0</v>
      </c>
      <c r="DP335">
        <v>1</v>
      </c>
      <c r="DQ335">
        <v>1</v>
      </c>
      <c r="DU335">
        <v>1013</v>
      </c>
      <c r="DV335" t="s">
        <v>77</v>
      </c>
      <c r="DW335" t="s">
        <v>77</v>
      </c>
      <c r="DX335">
        <v>1</v>
      </c>
      <c r="EE335">
        <v>63940278</v>
      </c>
      <c r="EF335">
        <v>2</v>
      </c>
      <c r="EG335" t="s">
        <v>22</v>
      </c>
      <c r="EH335">
        <v>0</v>
      </c>
      <c r="EI335" t="s">
        <v>3</v>
      </c>
      <c r="EJ335">
        <v>1</v>
      </c>
      <c r="EK335">
        <v>10001</v>
      </c>
      <c r="EL335" t="s">
        <v>23</v>
      </c>
      <c r="EM335" t="s">
        <v>24</v>
      </c>
      <c r="EO335" t="s">
        <v>25</v>
      </c>
      <c r="EQ335">
        <v>0</v>
      </c>
      <c r="ER335">
        <v>25379.25</v>
      </c>
      <c r="ES335">
        <v>24007.74</v>
      </c>
      <c r="ET335">
        <v>339.96</v>
      </c>
      <c r="EU335">
        <v>0</v>
      </c>
      <c r="EV335">
        <v>1031.55</v>
      </c>
      <c r="EW335">
        <v>115</v>
      </c>
      <c r="EX335">
        <v>0</v>
      </c>
      <c r="EY335">
        <v>0</v>
      </c>
      <c r="FQ335">
        <v>0</v>
      </c>
      <c r="FR335">
        <f t="shared" si="299"/>
        <v>0</v>
      </c>
      <c r="FS335">
        <v>0</v>
      </c>
      <c r="FT335" t="s">
        <v>26</v>
      </c>
      <c r="FU335" t="s">
        <v>27</v>
      </c>
      <c r="FX335">
        <v>106.2</v>
      </c>
      <c r="FY335">
        <v>53.55</v>
      </c>
      <c r="GA335" t="s">
        <v>3</v>
      </c>
      <c r="GD335">
        <v>1</v>
      </c>
      <c r="GF335">
        <v>122676480</v>
      </c>
      <c r="GG335">
        <v>2</v>
      </c>
      <c r="GH335">
        <v>1</v>
      </c>
      <c r="GI335">
        <v>2</v>
      </c>
      <c r="GJ335">
        <v>0</v>
      </c>
      <c r="GK335">
        <v>0</v>
      </c>
      <c r="GL335">
        <f t="shared" si="300"/>
        <v>0</v>
      </c>
      <c r="GM335">
        <f t="shared" si="301"/>
        <v>21871.62</v>
      </c>
      <c r="GN335">
        <f t="shared" si="302"/>
        <v>21871.62</v>
      </c>
      <c r="GO335">
        <f t="shared" si="303"/>
        <v>0</v>
      </c>
      <c r="GP335">
        <f t="shared" si="304"/>
        <v>0</v>
      </c>
      <c r="GR335">
        <v>0</v>
      </c>
      <c r="GS335">
        <v>3</v>
      </c>
      <c r="GT335">
        <v>0</v>
      </c>
      <c r="GU335" t="s">
        <v>3</v>
      </c>
      <c r="GV335">
        <f t="shared" si="305"/>
        <v>0</v>
      </c>
      <c r="GW335">
        <v>1</v>
      </c>
      <c r="GX335">
        <f t="shared" si="306"/>
        <v>0</v>
      </c>
      <c r="HA335">
        <v>0</v>
      </c>
      <c r="HB335">
        <v>0</v>
      </c>
      <c r="HC335">
        <f t="shared" si="307"/>
        <v>0</v>
      </c>
      <c r="IK335">
        <v>0</v>
      </c>
    </row>
    <row r="336" spans="1:245" x14ac:dyDescent="0.4">
      <c r="A336">
        <v>18</v>
      </c>
      <c r="B336">
        <v>1</v>
      </c>
      <c r="C336">
        <v>521</v>
      </c>
      <c r="E336" t="s">
        <v>500</v>
      </c>
      <c r="F336" t="s">
        <v>80</v>
      </c>
      <c r="G336" t="s">
        <v>81</v>
      </c>
      <c r="H336" t="s">
        <v>31</v>
      </c>
      <c r="I336">
        <f>I335*J336</f>
        <v>-10.8</v>
      </c>
      <c r="J336">
        <v>-100.00000000000001</v>
      </c>
      <c r="O336">
        <f t="shared" si="273"/>
        <v>-8987.11</v>
      </c>
      <c r="P336">
        <f t="shared" si="274"/>
        <v>-8987.11</v>
      </c>
      <c r="Q336">
        <f t="shared" si="275"/>
        <v>0</v>
      </c>
      <c r="R336">
        <f t="shared" si="276"/>
        <v>0</v>
      </c>
      <c r="S336">
        <f t="shared" si="277"/>
        <v>0</v>
      </c>
      <c r="T336">
        <f t="shared" si="278"/>
        <v>0</v>
      </c>
      <c r="U336">
        <f t="shared" si="279"/>
        <v>0</v>
      </c>
      <c r="V336">
        <f t="shared" si="280"/>
        <v>0</v>
      </c>
      <c r="W336">
        <f t="shared" si="281"/>
        <v>0</v>
      </c>
      <c r="X336">
        <f t="shared" si="282"/>
        <v>0</v>
      </c>
      <c r="Y336">
        <f t="shared" si="283"/>
        <v>0</v>
      </c>
      <c r="AA336">
        <v>68187018</v>
      </c>
      <c r="AB336">
        <f t="shared" si="284"/>
        <v>207</v>
      </c>
      <c r="AC336">
        <f t="shared" si="285"/>
        <v>207</v>
      </c>
      <c r="AD336">
        <f>ROUND((((ET336)-(EU336))+AE336),6)</f>
        <v>0</v>
      </c>
      <c r="AE336">
        <f t="shared" ref="AE336:AF338" si="310">ROUND((EU336),6)</f>
        <v>0</v>
      </c>
      <c r="AF336">
        <f t="shared" si="310"/>
        <v>0</v>
      </c>
      <c r="AG336">
        <f t="shared" si="286"/>
        <v>0</v>
      </c>
      <c r="AH336">
        <f t="shared" ref="AH336:AI338" si="311">(EW336)</f>
        <v>0</v>
      </c>
      <c r="AI336">
        <f t="shared" si="311"/>
        <v>0</v>
      </c>
      <c r="AJ336">
        <f t="shared" si="287"/>
        <v>0</v>
      </c>
      <c r="AK336">
        <v>207</v>
      </c>
      <c r="AL336">
        <v>207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1</v>
      </c>
      <c r="AW336">
        <v>1</v>
      </c>
      <c r="AZ336">
        <v>1</v>
      </c>
      <c r="BA336">
        <v>1</v>
      </c>
      <c r="BB336">
        <v>1</v>
      </c>
      <c r="BC336">
        <v>4.0199999999999996</v>
      </c>
      <c r="BD336" t="s">
        <v>3</v>
      </c>
      <c r="BE336" t="s">
        <v>3</v>
      </c>
      <c r="BF336" t="s">
        <v>3</v>
      </c>
      <c r="BG336" t="s">
        <v>3</v>
      </c>
      <c r="BH336">
        <v>3</v>
      </c>
      <c r="BI336">
        <v>1</v>
      </c>
      <c r="BJ336" t="s">
        <v>82</v>
      </c>
      <c r="BM336">
        <v>500001</v>
      </c>
      <c r="BN336">
        <v>0</v>
      </c>
      <c r="BO336" t="s">
        <v>80</v>
      </c>
      <c r="BP336">
        <v>1</v>
      </c>
      <c r="BQ336">
        <v>8</v>
      </c>
      <c r="BR336">
        <v>1</v>
      </c>
      <c r="BS336">
        <v>1</v>
      </c>
      <c r="BT336">
        <v>1</v>
      </c>
      <c r="BU336">
        <v>1</v>
      </c>
      <c r="BV336">
        <v>1</v>
      </c>
      <c r="BW336">
        <v>1</v>
      </c>
      <c r="BX336">
        <v>1</v>
      </c>
      <c r="BY336" t="s">
        <v>3</v>
      </c>
      <c r="BZ336">
        <v>0</v>
      </c>
      <c r="CA336">
        <v>0</v>
      </c>
      <c r="CE336">
        <v>0</v>
      </c>
      <c r="CF336">
        <v>0</v>
      </c>
      <c r="CG336">
        <v>0</v>
      </c>
      <c r="CM336">
        <v>0</v>
      </c>
      <c r="CN336" t="s">
        <v>3</v>
      </c>
      <c r="CO336">
        <v>0</v>
      </c>
      <c r="CP336">
        <f t="shared" si="288"/>
        <v>-8987.11</v>
      </c>
      <c r="CQ336">
        <f t="shared" si="289"/>
        <v>832.13999999999987</v>
      </c>
      <c r="CR336">
        <f t="shared" si="290"/>
        <v>0</v>
      </c>
      <c r="CS336">
        <f t="shared" si="291"/>
        <v>0</v>
      </c>
      <c r="CT336">
        <f t="shared" si="292"/>
        <v>0</v>
      </c>
      <c r="CU336">
        <f t="shared" si="293"/>
        <v>0</v>
      </c>
      <c r="CV336">
        <f t="shared" si="294"/>
        <v>0</v>
      </c>
      <c r="CW336">
        <f t="shared" si="295"/>
        <v>0</v>
      </c>
      <c r="CX336">
        <f t="shared" si="296"/>
        <v>0</v>
      </c>
      <c r="CY336">
        <f t="shared" si="297"/>
        <v>0</v>
      </c>
      <c r="CZ336">
        <f t="shared" si="298"/>
        <v>0</v>
      </c>
      <c r="DC336" t="s">
        <v>3</v>
      </c>
      <c r="DD336" t="s">
        <v>3</v>
      </c>
      <c r="DE336" t="s">
        <v>3</v>
      </c>
      <c r="DF336" t="s">
        <v>3</v>
      </c>
      <c r="DG336" t="s">
        <v>3</v>
      </c>
      <c r="DH336" t="s">
        <v>3</v>
      </c>
      <c r="DI336" t="s">
        <v>3</v>
      </c>
      <c r="DJ336" t="s">
        <v>3</v>
      </c>
      <c r="DK336" t="s">
        <v>3</v>
      </c>
      <c r="DL336" t="s">
        <v>3</v>
      </c>
      <c r="DM336" t="s">
        <v>3</v>
      </c>
      <c r="DN336">
        <v>0</v>
      </c>
      <c r="DO336">
        <v>0</v>
      </c>
      <c r="DP336">
        <v>1</v>
      </c>
      <c r="DQ336">
        <v>1</v>
      </c>
      <c r="DU336">
        <v>1005</v>
      </c>
      <c r="DV336" t="s">
        <v>31</v>
      </c>
      <c r="DW336" t="s">
        <v>31</v>
      </c>
      <c r="DX336">
        <v>1</v>
      </c>
      <c r="EE336">
        <v>63940454</v>
      </c>
      <c r="EF336">
        <v>8</v>
      </c>
      <c r="EG336" t="s">
        <v>33</v>
      </c>
      <c r="EH336">
        <v>0</v>
      </c>
      <c r="EI336" t="s">
        <v>3</v>
      </c>
      <c r="EJ336">
        <v>1</v>
      </c>
      <c r="EK336">
        <v>500001</v>
      </c>
      <c r="EL336" t="s">
        <v>34</v>
      </c>
      <c r="EM336" t="s">
        <v>35</v>
      </c>
      <c r="EO336" t="s">
        <v>3</v>
      </c>
      <c r="EQ336">
        <v>32768</v>
      </c>
      <c r="ER336">
        <v>207</v>
      </c>
      <c r="ES336">
        <v>207</v>
      </c>
      <c r="ET336">
        <v>0</v>
      </c>
      <c r="EU336">
        <v>0</v>
      </c>
      <c r="EV336">
        <v>0</v>
      </c>
      <c r="EW336">
        <v>0</v>
      </c>
      <c r="EX336">
        <v>0</v>
      </c>
      <c r="FQ336">
        <v>0</v>
      </c>
      <c r="FR336">
        <f t="shared" si="299"/>
        <v>0</v>
      </c>
      <c r="FS336">
        <v>0</v>
      </c>
      <c r="FX336">
        <v>0</v>
      </c>
      <c r="FY336">
        <v>0</v>
      </c>
      <c r="GA336" t="s">
        <v>3</v>
      </c>
      <c r="GD336">
        <v>1</v>
      </c>
      <c r="GF336">
        <v>-1292989106</v>
      </c>
      <c r="GG336">
        <v>2</v>
      </c>
      <c r="GH336">
        <v>1</v>
      </c>
      <c r="GI336">
        <v>2</v>
      </c>
      <c r="GJ336">
        <v>0</v>
      </c>
      <c r="GK336">
        <v>0</v>
      </c>
      <c r="GL336">
        <f t="shared" si="300"/>
        <v>0</v>
      </c>
      <c r="GM336">
        <f t="shared" si="301"/>
        <v>-8987.11</v>
      </c>
      <c r="GN336">
        <f t="shared" si="302"/>
        <v>-8987.11</v>
      </c>
      <c r="GO336">
        <f t="shared" si="303"/>
        <v>0</v>
      </c>
      <c r="GP336">
        <f t="shared" si="304"/>
        <v>0</v>
      </c>
      <c r="GR336">
        <v>0</v>
      </c>
      <c r="GS336">
        <v>3</v>
      </c>
      <c r="GT336">
        <v>0</v>
      </c>
      <c r="GU336" t="s">
        <v>3</v>
      </c>
      <c r="GV336">
        <f t="shared" si="305"/>
        <v>0</v>
      </c>
      <c r="GW336">
        <v>1</v>
      </c>
      <c r="GX336">
        <f t="shared" si="306"/>
        <v>0</v>
      </c>
      <c r="HA336">
        <v>0</v>
      </c>
      <c r="HB336">
        <v>0</v>
      </c>
      <c r="HC336">
        <f t="shared" si="307"/>
        <v>0</v>
      </c>
      <c r="IK336">
        <v>0</v>
      </c>
    </row>
    <row r="337" spans="1:245" x14ac:dyDescent="0.4">
      <c r="A337">
        <v>18</v>
      </c>
      <c r="B337">
        <v>1</v>
      </c>
      <c r="C337">
        <v>524</v>
      </c>
      <c r="E337" t="s">
        <v>501</v>
      </c>
      <c r="F337" t="s">
        <v>221</v>
      </c>
      <c r="G337" t="s">
        <v>502</v>
      </c>
      <c r="H337" t="s">
        <v>72</v>
      </c>
      <c r="I337">
        <f>I335*J337</f>
        <v>6</v>
      </c>
      <c r="J337">
        <v>55.555555555555557</v>
      </c>
      <c r="O337">
        <f t="shared" si="273"/>
        <v>6400.5</v>
      </c>
      <c r="P337">
        <f t="shared" si="274"/>
        <v>6400.5</v>
      </c>
      <c r="Q337">
        <f t="shared" si="275"/>
        <v>0</v>
      </c>
      <c r="R337">
        <f t="shared" si="276"/>
        <v>0</v>
      </c>
      <c r="S337">
        <f t="shared" si="277"/>
        <v>0</v>
      </c>
      <c r="T337">
        <f t="shared" si="278"/>
        <v>0</v>
      </c>
      <c r="U337">
        <f t="shared" si="279"/>
        <v>0</v>
      </c>
      <c r="V337">
        <f t="shared" si="280"/>
        <v>0</v>
      </c>
      <c r="W337">
        <f t="shared" si="281"/>
        <v>0</v>
      </c>
      <c r="X337">
        <f t="shared" si="282"/>
        <v>0</v>
      </c>
      <c r="Y337">
        <f t="shared" si="283"/>
        <v>0</v>
      </c>
      <c r="AA337">
        <v>68187018</v>
      </c>
      <c r="AB337">
        <f t="shared" si="284"/>
        <v>1066.75</v>
      </c>
      <c r="AC337">
        <f t="shared" si="285"/>
        <v>1066.75</v>
      </c>
      <c r="AD337">
        <f>ROUND((((ET337)-(EU337))+AE337),6)</f>
        <v>0</v>
      </c>
      <c r="AE337">
        <f t="shared" si="310"/>
        <v>0</v>
      </c>
      <c r="AF337">
        <f t="shared" si="310"/>
        <v>0</v>
      </c>
      <c r="AG337">
        <f t="shared" si="286"/>
        <v>0</v>
      </c>
      <c r="AH337">
        <f t="shared" si="311"/>
        <v>0</v>
      </c>
      <c r="AI337">
        <f t="shared" si="311"/>
        <v>0</v>
      </c>
      <c r="AJ337">
        <f t="shared" si="287"/>
        <v>0</v>
      </c>
      <c r="AK337">
        <v>1066.75</v>
      </c>
      <c r="AL337">
        <v>1066.75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  <c r="AZ337">
        <v>1</v>
      </c>
      <c r="BA337">
        <v>1</v>
      </c>
      <c r="BB337">
        <v>1</v>
      </c>
      <c r="BC337">
        <v>1</v>
      </c>
      <c r="BD337" t="s">
        <v>3</v>
      </c>
      <c r="BE337" t="s">
        <v>3</v>
      </c>
      <c r="BF337" t="s">
        <v>3</v>
      </c>
      <c r="BG337" t="s">
        <v>3</v>
      </c>
      <c r="BH337">
        <v>3</v>
      </c>
      <c r="BI337">
        <v>4</v>
      </c>
      <c r="BJ337" t="s">
        <v>3</v>
      </c>
      <c r="BM337">
        <v>0</v>
      </c>
      <c r="BN337">
        <v>0</v>
      </c>
      <c r="BO337" t="s">
        <v>3</v>
      </c>
      <c r="BP337">
        <v>0</v>
      </c>
      <c r="BQ337">
        <v>16</v>
      </c>
      <c r="BR337">
        <v>0</v>
      </c>
      <c r="BS337">
        <v>1</v>
      </c>
      <c r="BT337">
        <v>1</v>
      </c>
      <c r="BU337">
        <v>1</v>
      </c>
      <c r="BV337">
        <v>1</v>
      </c>
      <c r="BW337">
        <v>1</v>
      </c>
      <c r="BX337">
        <v>1</v>
      </c>
      <c r="BY337" t="s">
        <v>3</v>
      </c>
      <c r="BZ337">
        <v>0</v>
      </c>
      <c r="CA337">
        <v>0</v>
      </c>
      <c r="CE337">
        <v>0</v>
      </c>
      <c r="CF337">
        <v>0</v>
      </c>
      <c r="CG337">
        <v>0</v>
      </c>
      <c r="CM337">
        <v>0</v>
      </c>
      <c r="CN337" t="s">
        <v>3</v>
      </c>
      <c r="CO337">
        <v>0</v>
      </c>
      <c r="CP337">
        <f t="shared" si="288"/>
        <v>6400.5</v>
      </c>
      <c r="CQ337">
        <f t="shared" si="289"/>
        <v>1066.75</v>
      </c>
      <c r="CR337">
        <f t="shared" si="290"/>
        <v>0</v>
      </c>
      <c r="CS337">
        <f t="shared" si="291"/>
        <v>0</v>
      </c>
      <c r="CT337">
        <f t="shared" si="292"/>
        <v>0</v>
      </c>
      <c r="CU337">
        <f t="shared" si="293"/>
        <v>0</v>
      </c>
      <c r="CV337">
        <f t="shared" si="294"/>
        <v>0</v>
      </c>
      <c r="CW337">
        <f t="shared" si="295"/>
        <v>0</v>
      </c>
      <c r="CX337">
        <f t="shared" si="296"/>
        <v>0</v>
      </c>
      <c r="CY337">
        <f t="shared" si="297"/>
        <v>0</v>
      </c>
      <c r="CZ337">
        <f t="shared" si="298"/>
        <v>0</v>
      </c>
      <c r="DC337" t="s">
        <v>3</v>
      </c>
      <c r="DD337" t="s">
        <v>3</v>
      </c>
      <c r="DE337" t="s">
        <v>3</v>
      </c>
      <c r="DF337" t="s">
        <v>3</v>
      </c>
      <c r="DG337" t="s">
        <v>3</v>
      </c>
      <c r="DH337" t="s">
        <v>3</v>
      </c>
      <c r="DI337" t="s">
        <v>3</v>
      </c>
      <c r="DJ337" t="s">
        <v>3</v>
      </c>
      <c r="DK337" t="s">
        <v>3</v>
      </c>
      <c r="DL337" t="s">
        <v>3</v>
      </c>
      <c r="DM337" t="s">
        <v>3</v>
      </c>
      <c r="DN337">
        <v>0</v>
      </c>
      <c r="DO337">
        <v>0</v>
      </c>
      <c r="DP337">
        <v>1</v>
      </c>
      <c r="DQ337">
        <v>1</v>
      </c>
      <c r="DU337">
        <v>1010</v>
      </c>
      <c r="DV337" t="s">
        <v>72</v>
      </c>
      <c r="DW337" t="s">
        <v>72</v>
      </c>
      <c r="DX337">
        <v>1</v>
      </c>
      <c r="EE337">
        <v>63940116</v>
      </c>
      <c r="EF337">
        <v>16</v>
      </c>
      <c r="EG337" t="s">
        <v>223</v>
      </c>
      <c r="EH337">
        <v>0</v>
      </c>
      <c r="EI337" t="s">
        <v>3</v>
      </c>
      <c r="EJ337">
        <v>4</v>
      </c>
      <c r="EK337">
        <v>0</v>
      </c>
      <c r="EL337" t="s">
        <v>224</v>
      </c>
      <c r="EM337" t="s">
        <v>225</v>
      </c>
      <c r="EO337" t="s">
        <v>3</v>
      </c>
      <c r="EQ337">
        <v>0</v>
      </c>
      <c r="ER337">
        <v>1066.75</v>
      </c>
      <c r="ES337">
        <v>1066.75</v>
      </c>
      <c r="ET337">
        <v>0</v>
      </c>
      <c r="EU337">
        <v>0</v>
      </c>
      <c r="EV337">
        <v>0</v>
      </c>
      <c r="EW337">
        <v>0</v>
      </c>
      <c r="EX337">
        <v>0</v>
      </c>
      <c r="EZ337">
        <v>5</v>
      </c>
      <c r="FC337">
        <v>1</v>
      </c>
      <c r="FD337">
        <v>18</v>
      </c>
      <c r="FF337">
        <v>1255</v>
      </c>
      <c r="FQ337">
        <v>0</v>
      </c>
      <c r="FR337">
        <f t="shared" si="299"/>
        <v>0</v>
      </c>
      <c r="FS337">
        <v>0</v>
      </c>
      <c r="FX337">
        <v>0</v>
      </c>
      <c r="FY337">
        <v>0</v>
      </c>
      <c r="GA337" t="s">
        <v>503</v>
      </c>
      <c r="GD337">
        <v>1</v>
      </c>
      <c r="GF337">
        <v>992965380</v>
      </c>
      <c r="GG337">
        <v>2</v>
      </c>
      <c r="GH337">
        <v>3</v>
      </c>
      <c r="GI337">
        <v>-2</v>
      </c>
      <c r="GJ337">
        <v>0</v>
      </c>
      <c r="GK337">
        <v>0</v>
      </c>
      <c r="GL337">
        <f t="shared" si="300"/>
        <v>0</v>
      </c>
      <c r="GM337">
        <f t="shared" si="301"/>
        <v>6400.5</v>
      </c>
      <c r="GN337">
        <f t="shared" si="302"/>
        <v>0</v>
      </c>
      <c r="GO337">
        <f t="shared" si="303"/>
        <v>0</v>
      </c>
      <c r="GP337">
        <f t="shared" si="304"/>
        <v>6400.5</v>
      </c>
      <c r="GR337">
        <v>1</v>
      </c>
      <c r="GS337">
        <v>1</v>
      </c>
      <c r="GT337">
        <v>0</v>
      </c>
      <c r="GU337" t="s">
        <v>3</v>
      </c>
      <c r="GV337">
        <f t="shared" si="305"/>
        <v>0</v>
      </c>
      <c r="GW337">
        <v>1</v>
      </c>
      <c r="GX337">
        <f t="shared" si="306"/>
        <v>0</v>
      </c>
      <c r="HA337">
        <v>0</v>
      </c>
      <c r="HB337">
        <v>0</v>
      </c>
      <c r="HC337">
        <f t="shared" si="307"/>
        <v>0</v>
      </c>
      <c r="IK337">
        <v>0</v>
      </c>
    </row>
    <row r="338" spans="1:245" x14ac:dyDescent="0.4">
      <c r="A338">
        <v>18</v>
      </c>
      <c r="B338">
        <v>1</v>
      </c>
      <c r="C338">
        <v>523</v>
      </c>
      <c r="E338" t="s">
        <v>504</v>
      </c>
      <c r="F338" t="s">
        <v>505</v>
      </c>
      <c r="G338" t="s">
        <v>506</v>
      </c>
      <c r="H338" t="s">
        <v>507</v>
      </c>
      <c r="I338">
        <f>I335*J338</f>
        <v>30</v>
      </c>
      <c r="J338">
        <v>277.77777777777777</v>
      </c>
      <c r="O338">
        <f t="shared" si="273"/>
        <v>667.49</v>
      </c>
      <c r="P338">
        <f t="shared" si="274"/>
        <v>667.49</v>
      </c>
      <c r="Q338">
        <f t="shared" si="275"/>
        <v>0</v>
      </c>
      <c r="R338">
        <f t="shared" si="276"/>
        <v>0</v>
      </c>
      <c r="S338">
        <f t="shared" si="277"/>
        <v>0</v>
      </c>
      <c r="T338">
        <f t="shared" si="278"/>
        <v>0</v>
      </c>
      <c r="U338">
        <f t="shared" si="279"/>
        <v>0</v>
      </c>
      <c r="V338">
        <f t="shared" si="280"/>
        <v>0</v>
      </c>
      <c r="W338">
        <f t="shared" si="281"/>
        <v>0.6</v>
      </c>
      <c r="X338">
        <f t="shared" si="282"/>
        <v>0</v>
      </c>
      <c r="Y338">
        <f t="shared" si="283"/>
        <v>0</v>
      </c>
      <c r="AA338">
        <v>68187018</v>
      </c>
      <c r="AB338">
        <f t="shared" si="284"/>
        <v>8.15</v>
      </c>
      <c r="AC338">
        <f t="shared" si="285"/>
        <v>8.15</v>
      </c>
      <c r="AD338">
        <f>ROUND((((ET338)-(EU338))+AE338),6)</f>
        <v>0</v>
      </c>
      <c r="AE338">
        <f t="shared" si="310"/>
        <v>0</v>
      </c>
      <c r="AF338">
        <f t="shared" si="310"/>
        <v>0</v>
      </c>
      <c r="AG338">
        <f t="shared" si="286"/>
        <v>0</v>
      </c>
      <c r="AH338">
        <f t="shared" si="311"/>
        <v>0</v>
      </c>
      <c r="AI338">
        <f t="shared" si="311"/>
        <v>0</v>
      </c>
      <c r="AJ338">
        <f t="shared" si="287"/>
        <v>0.02</v>
      </c>
      <c r="AK338">
        <v>8.15</v>
      </c>
      <c r="AL338">
        <v>8.15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0.02</v>
      </c>
      <c r="AT338">
        <v>0</v>
      </c>
      <c r="AU338">
        <v>0</v>
      </c>
      <c r="AV338">
        <v>1</v>
      </c>
      <c r="AW338">
        <v>1</v>
      </c>
      <c r="AZ338">
        <v>1</v>
      </c>
      <c r="BA338">
        <v>1</v>
      </c>
      <c r="BB338">
        <v>1</v>
      </c>
      <c r="BC338">
        <v>2.73</v>
      </c>
      <c r="BD338" t="s">
        <v>3</v>
      </c>
      <c r="BE338" t="s">
        <v>3</v>
      </c>
      <c r="BF338" t="s">
        <v>3</v>
      </c>
      <c r="BG338" t="s">
        <v>3</v>
      </c>
      <c r="BH338">
        <v>3</v>
      </c>
      <c r="BI338">
        <v>1</v>
      </c>
      <c r="BJ338" t="s">
        <v>508</v>
      </c>
      <c r="BM338">
        <v>500001</v>
      </c>
      <c r="BN338">
        <v>0</v>
      </c>
      <c r="BO338" t="s">
        <v>505</v>
      </c>
      <c r="BP338">
        <v>1</v>
      </c>
      <c r="BQ338">
        <v>8</v>
      </c>
      <c r="BR338">
        <v>0</v>
      </c>
      <c r="BS338">
        <v>1</v>
      </c>
      <c r="BT338">
        <v>1</v>
      </c>
      <c r="BU338">
        <v>1</v>
      </c>
      <c r="BV338">
        <v>1</v>
      </c>
      <c r="BW338">
        <v>1</v>
      </c>
      <c r="BX338">
        <v>1</v>
      </c>
      <c r="BY338" t="s">
        <v>3</v>
      </c>
      <c r="BZ338">
        <v>0</v>
      </c>
      <c r="CA338">
        <v>0</v>
      </c>
      <c r="CE338">
        <v>0</v>
      </c>
      <c r="CF338">
        <v>0</v>
      </c>
      <c r="CG338">
        <v>0</v>
      </c>
      <c r="CM338">
        <v>0</v>
      </c>
      <c r="CN338" t="s">
        <v>3</v>
      </c>
      <c r="CO338">
        <v>0</v>
      </c>
      <c r="CP338">
        <f t="shared" si="288"/>
        <v>667.49</v>
      </c>
      <c r="CQ338">
        <f t="shared" si="289"/>
        <v>22.249500000000001</v>
      </c>
      <c r="CR338">
        <f t="shared" si="290"/>
        <v>0</v>
      </c>
      <c r="CS338">
        <f t="shared" si="291"/>
        <v>0</v>
      </c>
      <c r="CT338">
        <f t="shared" si="292"/>
        <v>0</v>
      </c>
      <c r="CU338">
        <f t="shared" si="293"/>
        <v>0</v>
      </c>
      <c r="CV338">
        <f t="shared" si="294"/>
        <v>0</v>
      </c>
      <c r="CW338">
        <f t="shared" si="295"/>
        <v>0</v>
      </c>
      <c r="CX338">
        <f t="shared" si="296"/>
        <v>0.02</v>
      </c>
      <c r="CY338">
        <f t="shared" si="297"/>
        <v>0</v>
      </c>
      <c r="CZ338">
        <f t="shared" si="298"/>
        <v>0</v>
      </c>
      <c r="DC338" t="s">
        <v>3</v>
      </c>
      <c r="DD338" t="s">
        <v>3</v>
      </c>
      <c r="DE338" t="s">
        <v>3</v>
      </c>
      <c r="DF338" t="s">
        <v>3</v>
      </c>
      <c r="DG338" t="s">
        <v>3</v>
      </c>
      <c r="DH338" t="s">
        <v>3</v>
      </c>
      <c r="DI338" t="s">
        <v>3</v>
      </c>
      <c r="DJ338" t="s">
        <v>3</v>
      </c>
      <c r="DK338" t="s">
        <v>3</v>
      </c>
      <c r="DL338" t="s">
        <v>3</v>
      </c>
      <c r="DM338" t="s">
        <v>3</v>
      </c>
      <c r="DN338">
        <v>0</v>
      </c>
      <c r="DO338">
        <v>0</v>
      </c>
      <c r="DP338">
        <v>1</v>
      </c>
      <c r="DQ338">
        <v>1</v>
      </c>
      <c r="DU338">
        <v>1003</v>
      </c>
      <c r="DV338" t="s">
        <v>507</v>
      </c>
      <c r="DW338" t="s">
        <v>507</v>
      </c>
      <c r="DX338">
        <v>1</v>
      </c>
      <c r="EE338">
        <v>63940454</v>
      </c>
      <c r="EF338">
        <v>8</v>
      </c>
      <c r="EG338" t="s">
        <v>33</v>
      </c>
      <c r="EH338">
        <v>0</v>
      </c>
      <c r="EI338" t="s">
        <v>3</v>
      </c>
      <c r="EJ338">
        <v>1</v>
      </c>
      <c r="EK338">
        <v>500001</v>
      </c>
      <c r="EL338" t="s">
        <v>34</v>
      </c>
      <c r="EM338" t="s">
        <v>35</v>
      </c>
      <c r="EO338" t="s">
        <v>3</v>
      </c>
      <c r="EQ338">
        <v>0</v>
      </c>
      <c r="ER338">
        <v>8.15</v>
      </c>
      <c r="ES338">
        <v>8.15</v>
      </c>
      <c r="ET338">
        <v>0</v>
      </c>
      <c r="EU338">
        <v>0</v>
      </c>
      <c r="EV338">
        <v>0</v>
      </c>
      <c r="EW338">
        <v>0</v>
      </c>
      <c r="EX338">
        <v>0</v>
      </c>
      <c r="FQ338">
        <v>0</v>
      </c>
      <c r="FR338">
        <f t="shared" si="299"/>
        <v>0</v>
      </c>
      <c r="FS338">
        <v>0</v>
      </c>
      <c r="FX338">
        <v>0</v>
      </c>
      <c r="FY338">
        <v>0</v>
      </c>
      <c r="GA338" t="s">
        <v>3</v>
      </c>
      <c r="GD338">
        <v>1</v>
      </c>
      <c r="GF338">
        <v>-1539749625</v>
      </c>
      <c r="GG338">
        <v>2</v>
      </c>
      <c r="GH338">
        <v>1</v>
      </c>
      <c r="GI338">
        <v>2</v>
      </c>
      <c r="GJ338">
        <v>0</v>
      </c>
      <c r="GK338">
        <v>0</v>
      </c>
      <c r="GL338">
        <f t="shared" si="300"/>
        <v>0</v>
      </c>
      <c r="GM338">
        <f t="shared" si="301"/>
        <v>667.49</v>
      </c>
      <c r="GN338">
        <f t="shared" si="302"/>
        <v>667.49</v>
      </c>
      <c r="GO338">
        <f t="shared" si="303"/>
        <v>0</v>
      </c>
      <c r="GP338">
        <f t="shared" si="304"/>
        <v>0</v>
      </c>
      <c r="GR338">
        <v>0</v>
      </c>
      <c r="GS338">
        <v>3</v>
      </c>
      <c r="GT338">
        <v>0</v>
      </c>
      <c r="GU338" t="s">
        <v>3</v>
      </c>
      <c r="GV338">
        <f t="shared" si="305"/>
        <v>0</v>
      </c>
      <c r="GW338">
        <v>1</v>
      </c>
      <c r="GX338">
        <f t="shared" si="306"/>
        <v>0</v>
      </c>
      <c r="HA338">
        <v>0</v>
      </c>
      <c r="HB338">
        <v>0</v>
      </c>
      <c r="HC338">
        <f t="shared" si="307"/>
        <v>0</v>
      </c>
      <c r="IK338">
        <v>0</v>
      </c>
    </row>
    <row r="339" spans="1:245" x14ac:dyDescent="0.4">
      <c r="A339">
        <v>17</v>
      </c>
      <c r="B339">
        <v>1</v>
      </c>
      <c r="C339">
        <f>ROW(SmtRes!A535)</f>
        <v>535</v>
      </c>
      <c r="D339">
        <f>ROW(EtalonRes!A525)</f>
        <v>525</v>
      </c>
      <c r="E339" t="s">
        <v>509</v>
      </c>
      <c r="F339" t="s">
        <v>88</v>
      </c>
      <c r="G339" t="s">
        <v>89</v>
      </c>
      <c r="H339" t="s">
        <v>90</v>
      </c>
      <c r="I339">
        <f>ROUND(0.8*1.9*2,9)</f>
        <v>3.04</v>
      </c>
      <c r="J339">
        <v>0</v>
      </c>
      <c r="O339">
        <f t="shared" si="273"/>
        <v>3484.97</v>
      </c>
      <c r="P339">
        <f t="shared" si="274"/>
        <v>451.05</v>
      </c>
      <c r="Q339">
        <f t="shared" si="275"/>
        <v>667.41</v>
      </c>
      <c r="R339">
        <f t="shared" si="276"/>
        <v>0</v>
      </c>
      <c r="S339">
        <f t="shared" si="277"/>
        <v>2366.5100000000002</v>
      </c>
      <c r="T339">
        <f t="shared" si="278"/>
        <v>0</v>
      </c>
      <c r="U339">
        <f t="shared" si="279"/>
        <v>8.3903999999999996</v>
      </c>
      <c r="V339">
        <f t="shared" si="280"/>
        <v>0</v>
      </c>
      <c r="W339">
        <f t="shared" si="281"/>
        <v>0</v>
      </c>
      <c r="X339">
        <f t="shared" si="282"/>
        <v>1916.87</v>
      </c>
      <c r="Y339">
        <f t="shared" si="283"/>
        <v>1703.89</v>
      </c>
      <c r="AA339">
        <v>68187018</v>
      </c>
      <c r="AB339">
        <f t="shared" si="284"/>
        <v>76.888999999999996</v>
      </c>
      <c r="AC339">
        <f t="shared" si="285"/>
        <v>25.67</v>
      </c>
      <c r="AD339">
        <f>ROUND(((((ET339*1.25))-((EU339*1.25)))+AE339),6)</f>
        <v>23.837499999999999</v>
      </c>
      <c r="AE339">
        <f>ROUND(((EU339*1.25)),6)</f>
        <v>0</v>
      </c>
      <c r="AF339">
        <f>ROUND(((EV339*1.15)),6)</f>
        <v>27.381499999999999</v>
      </c>
      <c r="AG339">
        <f t="shared" si="286"/>
        <v>0</v>
      </c>
      <c r="AH339">
        <f>((EW339*1.15))</f>
        <v>2.76</v>
      </c>
      <c r="AI339">
        <f>((EX339*1.25))</f>
        <v>0</v>
      </c>
      <c r="AJ339">
        <f t="shared" si="287"/>
        <v>0</v>
      </c>
      <c r="AK339">
        <v>68.55</v>
      </c>
      <c r="AL339">
        <v>25.67</v>
      </c>
      <c r="AM339">
        <v>19.07</v>
      </c>
      <c r="AN339">
        <v>0</v>
      </c>
      <c r="AO339">
        <v>23.81</v>
      </c>
      <c r="AP339">
        <v>0</v>
      </c>
      <c r="AQ339">
        <v>2.4</v>
      </c>
      <c r="AR339">
        <v>0</v>
      </c>
      <c r="AS339">
        <v>0</v>
      </c>
      <c r="AT339">
        <v>81</v>
      </c>
      <c r="AU339">
        <v>72</v>
      </c>
      <c r="AV339">
        <v>1</v>
      </c>
      <c r="AW339">
        <v>1</v>
      </c>
      <c r="AZ339">
        <v>1</v>
      </c>
      <c r="BA339">
        <v>28.43</v>
      </c>
      <c r="BB339">
        <v>9.2100000000000009</v>
      </c>
      <c r="BC339">
        <v>5.78</v>
      </c>
      <c r="BD339" t="s">
        <v>3</v>
      </c>
      <c r="BE339" t="s">
        <v>3</v>
      </c>
      <c r="BF339" t="s">
        <v>3</v>
      </c>
      <c r="BG339" t="s">
        <v>3</v>
      </c>
      <c r="BH339">
        <v>0</v>
      </c>
      <c r="BI339">
        <v>1</v>
      </c>
      <c r="BJ339" t="s">
        <v>91</v>
      </c>
      <c r="BM339">
        <v>9001</v>
      </c>
      <c r="BN339">
        <v>0</v>
      </c>
      <c r="BO339" t="s">
        <v>88</v>
      </c>
      <c r="BP339">
        <v>1</v>
      </c>
      <c r="BQ339">
        <v>2</v>
      </c>
      <c r="BR339">
        <v>0</v>
      </c>
      <c r="BS339">
        <v>28.43</v>
      </c>
      <c r="BT339">
        <v>1</v>
      </c>
      <c r="BU339">
        <v>1</v>
      </c>
      <c r="BV339">
        <v>1</v>
      </c>
      <c r="BW339">
        <v>1</v>
      </c>
      <c r="BX339">
        <v>1</v>
      </c>
      <c r="BY339" t="s">
        <v>3</v>
      </c>
      <c r="BZ339">
        <v>90</v>
      </c>
      <c r="CA339">
        <v>85</v>
      </c>
      <c r="CE339">
        <v>0</v>
      </c>
      <c r="CF339">
        <v>0</v>
      </c>
      <c r="CG339">
        <v>0</v>
      </c>
      <c r="CM339">
        <v>0</v>
      </c>
      <c r="CN339" t="s">
        <v>1223</v>
      </c>
      <c r="CO339">
        <v>0</v>
      </c>
      <c r="CP339">
        <f t="shared" si="288"/>
        <v>3484.9700000000003</v>
      </c>
      <c r="CQ339">
        <f t="shared" si="289"/>
        <v>148.37260000000001</v>
      </c>
      <c r="CR339">
        <f t="shared" si="290"/>
        <v>219.543375</v>
      </c>
      <c r="CS339">
        <f t="shared" si="291"/>
        <v>0</v>
      </c>
      <c r="CT339">
        <f t="shared" si="292"/>
        <v>778.45604500000002</v>
      </c>
      <c r="CU339">
        <f t="shared" si="293"/>
        <v>0</v>
      </c>
      <c r="CV339">
        <f t="shared" si="294"/>
        <v>2.76</v>
      </c>
      <c r="CW339">
        <f t="shared" si="295"/>
        <v>0</v>
      </c>
      <c r="CX339">
        <f t="shared" si="296"/>
        <v>0</v>
      </c>
      <c r="CY339">
        <f t="shared" si="297"/>
        <v>1916.8731000000002</v>
      </c>
      <c r="CZ339">
        <f t="shared" si="298"/>
        <v>1703.8872000000003</v>
      </c>
      <c r="DC339" t="s">
        <v>3</v>
      </c>
      <c r="DD339" t="s">
        <v>3</v>
      </c>
      <c r="DE339" t="s">
        <v>20</v>
      </c>
      <c r="DF339" t="s">
        <v>20</v>
      </c>
      <c r="DG339" t="s">
        <v>21</v>
      </c>
      <c r="DH339" t="s">
        <v>3</v>
      </c>
      <c r="DI339" t="s">
        <v>21</v>
      </c>
      <c r="DJ339" t="s">
        <v>20</v>
      </c>
      <c r="DK339" t="s">
        <v>3</v>
      </c>
      <c r="DL339" t="s">
        <v>3</v>
      </c>
      <c r="DM339" t="s">
        <v>3</v>
      </c>
      <c r="DN339">
        <v>0</v>
      </c>
      <c r="DO339">
        <v>0</v>
      </c>
      <c r="DP339">
        <v>1</v>
      </c>
      <c r="DQ339">
        <v>1</v>
      </c>
      <c r="DU339">
        <v>1013</v>
      </c>
      <c r="DV339" t="s">
        <v>90</v>
      </c>
      <c r="DW339" t="s">
        <v>90</v>
      </c>
      <c r="DX339">
        <v>1</v>
      </c>
      <c r="EE339">
        <v>63940277</v>
      </c>
      <c r="EF339">
        <v>2</v>
      </c>
      <c r="EG339" t="s">
        <v>22</v>
      </c>
      <c r="EH339">
        <v>0</v>
      </c>
      <c r="EI339" t="s">
        <v>3</v>
      </c>
      <c r="EJ339">
        <v>1</v>
      </c>
      <c r="EK339">
        <v>9001</v>
      </c>
      <c r="EL339" t="s">
        <v>56</v>
      </c>
      <c r="EM339" t="s">
        <v>57</v>
      </c>
      <c r="EO339" t="s">
        <v>25</v>
      </c>
      <c r="EQ339">
        <v>0</v>
      </c>
      <c r="ER339">
        <v>68.55</v>
      </c>
      <c r="ES339">
        <v>25.67</v>
      </c>
      <c r="ET339">
        <v>19.07</v>
      </c>
      <c r="EU339">
        <v>0</v>
      </c>
      <c r="EV339">
        <v>23.81</v>
      </c>
      <c r="EW339">
        <v>2.4</v>
      </c>
      <c r="EX339">
        <v>0</v>
      </c>
      <c r="EY339">
        <v>0</v>
      </c>
      <c r="FQ339">
        <v>0</v>
      </c>
      <c r="FR339">
        <f t="shared" si="299"/>
        <v>0</v>
      </c>
      <c r="FS339">
        <v>0</v>
      </c>
      <c r="FT339" t="s">
        <v>26</v>
      </c>
      <c r="FU339" t="s">
        <v>27</v>
      </c>
      <c r="FX339">
        <v>81</v>
      </c>
      <c r="FY339">
        <v>72.25</v>
      </c>
      <c r="GA339" t="s">
        <v>3</v>
      </c>
      <c r="GD339">
        <v>1</v>
      </c>
      <c r="GF339">
        <v>-969021570</v>
      </c>
      <c r="GG339">
        <v>2</v>
      </c>
      <c r="GH339">
        <v>1</v>
      </c>
      <c r="GI339">
        <v>2</v>
      </c>
      <c r="GJ339">
        <v>0</v>
      </c>
      <c r="GK339">
        <v>0</v>
      </c>
      <c r="GL339">
        <f t="shared" si="300"/>
        <v>0</v>
      </c>
      <c r="GM339">
        <f t="shared" si="301"/>
        <v>7105.73</v>
      </c>
      <c r="GN339">
        <f t="shared" si="302"/>
        <v>7105.73</v>
      </c>
      <c r="GO339">
        <f t="shared" si="303"/>
        <v>0</v>
      </c>
      <c r="GP339">
        <f t="shared" si="304"/>
        <v>0</v>
      </c>
      <c r="GR339">
        <v>0</v>
      </c>
      <c r="GS339">
        <v>3</v>
      </c>
      <c r="GT339">
        <v>0</v>
      </c>
      <c r="GU339" t="s">
        <v>3</v>
      </c>
      <c r="GV339">
        <f t="shared" si="305"/>
        <v>0</v>
      </c>
      <c r="GW339">
        <v>1</v>
      </c>
      <c r="GX339">
        <f t="shared" si="306"/>
        <v>0</v>
      </c>
      <c r="HA339">
        <v>0</v>
      </c>
      <c r="HB339">
        <v>0</v>
      </c>
      <c r="HC339">
        <f t="shared" si="307"/>
        <v>0</v>
      </c>
      <c r="IK339">
        <v>0</v>
      </c>
    </row>
    <row r="340" spans="1:245" x14ac:dyDescent="0.4">
      <c r="A340">
        <v>18</v>
      </c>
      <c r="B340">
        <v>1</v>
      </c>
      <c r="C340">
        <v>535</v>
      </c>
      <c r="E340" t="s">
        <v>510</v>
      </c>
      <c r="F340" t="s">
        <v>93</v>
      </c>
      <c r="G340" t="s">
        <v>94</v>
      </c>
      <c r="H340" t="s">
        <v>72</v>
      </c>
      <c r="I340">
        <f>I339*J340</f>
        <v>2</v>
      </c>
      <c r="J340">
        <v>0.65789473684210531</v>
      </c>
      <c r="O340">
        <f t="shared" si="273"/>
        <v>6659.79</v>
      </c>
      <c r="P340">
        <f t="shared" si="274"/>
        <v>6659.79</v>
      </c>
      <c r="Q340">
        <f t="shared" si="275"/>
        <v>0</v>
      </c>
      <c r="R340">
        <f t="shared" si="276"/>
        <v>0</v>
      </c>
      <c r="S340">
        <f t="shared" si="277"/>
        <v>0</v>
      </c>
      <c r="T340">
        <f t="shared" si="278"/>
        <v>0</v>
      </c>
      <c r="U340">
        <f t="shared" si="279"/>
        <v>0</v>
      </c>
      <c r="V340">
        <f t="shared" si="280"/>
        <v>0</v>
      </c>
      <c r="W340">
        <f t="shared" si="281"/>
        <v>0.42</v>
      </c>
      <c r="X340">
        <f t="shared" si="282"/>
        <v>0</v>
      </c>
      <c r="Y340">
        <f t="shared" si="283"/>
        <v>0</v>
      </c>
      <c r="AA340">
        <v>68187018</v>
      </c>
      <c r="AB340">
        <f t="shared" si="284"/>
        <v>525.22</v>
      </c>
      <c r="AC340">
        <f t="shared" si="285"/>
        <v>525.22</v>
      </c>
      <c r="AD340">
        <f>ROUND((((ET340)-(EU340))+AE340),6)</f>
        <v>0</v>
      </c>
      <c r="AE340">
        <f t="shared" ref="AE340:AF342" si="312">ROUND((EU340),6)</f>
        <v>0</v>
      </c>
      <c r="AF340">
        <f t="shared" si="312"/>
        <v>0</v>
      </c>
      <c r="AG340">
        <f t="shared" si="286"/>
        <v>0</v>
      </c>
      <c r="AH340">
        <f t="shared" ref="AH340:AI342" si="313">(EW340)</f>
        <v>0</v>
      </c>
      <c r="AI340">
        <f t="shared" si="313"/>
        <v>0</v>
      </c>
      <c r="AJ340">
        <f t="shared" si="287"/>
        <v>0.21</v>
      </c>
      <c r="AK340">
        <v>525.22</v>
      </c>
      <c r="AL340">
        <v>525.22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0.21</v>
      </c>
      <c r="AT340">
        <v>0</v>
      </c>
      <c r="AU340">
        <v>0</v>
      </c>
      <c r="AV340">
        <v>1</v>
      </c>
      <c r="AW340">
        <v>1</v>
      </c>
      <c r="AZ340">
        <v>1</v>
      </c>
      <c r="BA340">
        <v>1</v>
      </c>
      <c r="BB340">
        <v>1</v>
      </c>
      <c r="BC340">
        <v>6.34</v>
      </c>
      <c r="BD340" t="s">
        <v>3</v>
      </c>
      <c r="BE340" t="s">
        <v>3</v>
      </c>
      <c r="BF340" t="s">
        <v>3</v>
      </c>
      <c r="BG340" t="s">
        <v>3</v>
      </c>
      <c r="BH340">
        <v>3</v>
      </c>
      <c r="BI340">
        <v>1</v>
      </c>
      <c r="BJ340" t="s">
        <v>95</v>
      </c>
      <c r="BM340">
        <v>500001</v>
      </c>
      <c r="BN340">
        <v>0</v>
      </c>
      <c r="BO340" t="s">
        <v>93</v>
      </c>
      <c r="BP340">
        <v>1</v>
      </c>
      <c r="BQ340">
        <v>8</v>
      </c>
      <c r="BR340">
        <v>0</v>
      </c>
      <c r="BS340">
        <v>1</v>
      </c>
      <c r="BT340">
        <v>1</v>
      </c>
      <c r="BU340">
        <v>1</v>
      </c>
      <c r="BV340">
        <v>1</v>
      </c>
      <c r="BW340">
        <v>1</v>
      </c>
      <c r="BX340">
        <v>1</v>
      </c>
      <c r="BY340" t="s">
        <v>3</v>
      </c>
      <c r="BZ340">
        <v>0</v>
      </c>
      <c r="CA340">
        <v>0</v>
      </c>
      <c r="CE340">
        <v>0</v>
      </c>
      <c r="CF340">
        <v>0</v>
      </c>
      <c r="CG340">
        <v>0</v>
      </c>
      <c r="CM340">
        <v>0</v>
      </c>
      <c r="CN340" t="s">
        <v>3</v>
      </c>
      <c r="CO340">
        <v>0</v>
      </c>
      <c r="CP340">
        <f t="shared" si="288"/>
        <v>6659.79</v>
      </c>
      <c r="CQ340">
        <f t="shared" si="289"/>
        <v>3329.8948</v>
      </c>
      <c r="CR340">
        <f t="shared" si="290"/>
        <v>0</v>
      </c>
      <c r="CS340">
        <f t="shared" si="291"/>
        <v>0</v>
      </c>
      <c r="CT340">
        <f t="shared" si="292"/>
        <v>0</v>
      </c>
      <c r="CU340">
        <f t="shared" si="293"/>
        <v>0</v>
      </c>
      <c r="CV340">
        <f t="shared" si="294"/>
        <v>0</v>
      </c>
      <c r="CW340">
        <f t="shared" si="295"/>
        <v>0</v>
      </c>
      <c r="CX340">
        <f t="shared" si="296"/>
        <v>0.21</v>
      </c>
      <c r="CY340">
        <f t="shared" si="297"/>
        <v>0</v>
      </c>
      <c r="CZ340">
        <f t="shared" si="298"/>
        <v>0</v>
      </c>
      <c r="DC340" t="s">
        <v>3</v>
      </c>
      <c r="DD340" t="s">
        <v>3</v>
      </c>
      <c r="DE340" t="s">
        <v>3</v>
      </c>
      <c r="DF340" t="s">
        <v>3</v>
      </c>
      <c r="DG340" t="s">
        <v>3</v>
      </c>
      <c r="DH340" t="s">
        <v>3</v>
      </c>
      <c r="DI340" t="s">
        <v>3</v>
      </c>
      <c r="DJ340" t="s">
        <v>3</v>
      </c>
      <c r="DK340" t="s">
        <v>3</v>
      </c>
      <c r="DL340" t="s">
        <v>3</v>
      </c>
      <c r="DM340" t="s">
        <v>3</v>
      </c>
      <c r="DN340">
        <v>0</v>
      </c>
      <c r="DO340">
        <v>0</v>
      </c>
      <c r="DP340">
        <v>1</v>
      </c>
      <c r="DQ340">
        <v>1</v>
      </c>
      <c r="DU340">
        <v>1010</v>
      </c>
      <c r="DV340" t="s">
        <v>72</v>
      </c>
      <c r="DW340" t="s">
        <v>72</v>
      </c>
      <c r="DX340">
        <v>1</v>
      </c>
      <c r="EE340">
        <v>63940454</v>
      </c>
      <c r="EF340">
        <v>8</v>
      </c>
      <c r="EG340" t="s">
        <v>33</v>
      </c>
      <c r="EH340">
        <v>0</v>
      </c>
      <c r="EI340" t="s">
        <v>3</v>
      </c>
      <c r="EJ340">
        <v>1</v>
      </c>
      <c r="EK340">
        <v>500001</v>
      </c>
      <c r="EL340" t="s">
        <v>34</v>
      </c>
      <c r="EM340" t="s">
        <v>35</v>
      </c>
      <c r="EO340" t="s">
        <v>3</v>
      </c>
      <c r="EQ340">
        <v>0</v>
      </c>
      <c r="ER340">
        <v>525.22</v>
      </c>
      <c r="ES340">
        <v>525.22</v>
      </c>
      <c r="ET340">
        <v>0</v>
      </c>
      <c r="EU340">
        <v>0</v>
      </c>
      <c r="EV340">
        <v>0</v>
      </c>
      <c r="EW340">
        <v>0</v>
      </c>
      <c r="EX340">
        <v>0</v>
      </c>
      <c r="FQ340">
        <v>0</v>
      </c>
      <c r="FR340">
        <f t="shared" si="299"/>
        <v>0</v>
      </c>
      <c r="FS340">
        <v>0</v>
      </c>
      <c r="FX340">
        <v>0</v>
      </c>
      <c r="FY340">
        <v>0</v>
      </c>
      <c r="GA340" t="s">
        <v>3</v>
      </c>
      <c r="GD340">
        <v>1</v>
      </c>
      <c r="GF340">
        <v>1393370204</v>
      </c>
      <c r="GG340">
        <v>2</v>
      </c>
      <c r="GH340">
        <v>1</v>
      </c>
      <c r="GI340">
        <v>2</v>
      </c>
      <c r="GJ340">
        <v>0</v>
      </c>
      <c r="GK340">
        <v>0</v>
      </c>
      <c r="GL340">
        <f t="shared" si="300"/>
        <v>0</v>
      </c>
      <c r="GM340">
        <f t="shared" si="301"/>
        <v>6659.79</v>
      </c>
      <c r="GN340">
        <f t="shared" si="302"/>
        <v>6659.79</v>
      </c>
      <c r="GO340">
        <f t="shared" si="303"/>
        <v>0</v>
      </c>
      <c r="GP340">
        <f t="shared" si="304"/>
        <v>0</v>
      </c>
      <c r="GR340">
        <v>0</v>
      </c>
      <c r="GS340">
        <v>3</v>
      </c>
      <c r="GT340">
        <v>0</v>
      </c>
      <c r="GU340" t="s">
        <v>3</v>
      </c>
      <c r="GV340">
        <f t="shared" si="305"/>
        <v>0</v>
      </c>
      <c r="GW340">
        <v>1</v>
      </c>
      <c r="GX340">
        <f t="shared" si="306"/>
        <v>0</v>
      </c>
      <c r="HA340">
        <v>0</v>
      </c>
      <c r="HB340">
        <v>0</v>
      </c>
      <c r="HC340">
        <f t="shared" si="307"/>
        <v>0</v>
      </c>
      <c r="IK340">
        <v>0</v>
      </c>
    </row>
    <row r="341" spans="1:245" x14ac:dyDescent="0.4">
      <c r="A341">
        <v>18</v>
      </c>
      <c r="B341">
        <v>1</v>
      </c>
      <c r="C341">
        <v>534</v>
      </c>
      <c r="E341" t="s">
        <v>511</v>
      </c>
      <c r="F341" t="s">
        <v>97</v>
      </c>
      <c r="G341" t="s">
        <v>98</v>
      </c>
      <c r="H341" t="s">
        <v>72</v>
      </c>
      <c r="I341">
        <f>I339*J341</f>
        <v>2</v>
      </c>
      <c r="J341">
        <v>0.65789473684210531</v>
      </c>
      <c r="O341">
        <f t="shared" si="273"/>
        <v>29665.09</v>
      </c>
      <c r="P341">
        <f t="shared" si="274"/>
        <v>29665.09</v>
      </c>
      <c r="Q341">
        <f t="shared" si="275"/>
        <v>0</v>
      </c>
      <c r="R341">
        <f t="shared" si="276"/>
        <v>0</v>
      </c>
      <c r="S341">
        <f t="shared" si="277"/>
        <v>0</v>
      </c>
      <c r="T341">
        <f t="shared" si="278"/>
        <v>0</v>
      </c>
      <c r="U341">
        <f t="shared" si="279"/>
        <v>0</v>
      </c>
      <c r="V341">
        <f t="shared" si="280"/>
        <v>0</v>
      </c>
      <c r="W341">
        <f t="shared" si="281"/>
        <v>3.9</v>
      </c>
      <c r="X341">
        <f t="shared" si="282"/>
        <v>0</v>
      </c>
      <c r="Y341">
        <f t="shared" si="283"/>
        <v>0</v>
      </c>
      <c r="AA341">
        <v>68187018</v>
      </c>
      <c r="AB341">
        <f t="shared" si="284"/>
        <v>2741.69</v>
      </c>
      <c r="AC341">
        <f t="shared" si="285"/>
        <v>2741.69</v>
      </c>
      <c r="AD341">
        <f>ROUND((((ET341)-(EU341))+AE341),6)</f>
        <v>0</v>
      </c>
      <c r="AE341">
        <f t="shared" si="312"/>
        <v>0</v>
      </c>
      <c r="AF341">
        <f t="shared" si="312"/>
        <v>0</v>
      </c>
      <c r="AG341">
        <f t="shared" si="286"/>
        <v>0</v>
      </c>
      <c r="AH341">
        <f t="shared" si="313"/>
        <v>0</v>
      </c>
      <c r="AI341">
        <f t="shared" si="313"/>
        <v>0</v>
      </c>
      <c r="AJ341">
        <f t="shared" si="287"/>
        <v>1.95</v>
      </c>
      <c r="AK341">
        <v>2741.69</v>
      </c>
      <c r="AL341">
        <v>2741.69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1.95</v>
      </c>
      <c r="AT341">
        <v>0</v>
      </c>
      <c r="AU341">
        <v>0</v>
      </c>
      <c r="AV341">
        <v>1</v>
      </c>
      <c r="AW341">
        <v>1</v>
      </c>
      <c r="AZ341">
        <v>1</v>
      </c>
      <c r="BA341">
        <v>1</v>
      </c>
      <c r="BB341">
        <v>1</v>
      </c>
      <c r="BC341">
        <v>5.41</v>
      </c>
      <c r="BD341" t="s">
        <v>3</v>
      </c>
      <c r="BE341" t="s">
        <v>3</v>
      </c>
      <c r="BF341" t="s">
        <v>3</v>
      </c>
      <c r="BG341" t="s">
        <v>3</v>
      </c>
      <c r="BH341">
        <v>3</v>
      </c>
      <c r="BI341">
        <v>1</v>
      </c>
      <c r="BJ341" t="s">
        <v>99</v>
      </c>
      <c r="BM341">
        <v>500001</v>
      </c>
      <c r="BN341">
        <v>0</v>
      </c>
      <c r="BO341" t="s">
        <v>3</v>
      </c>
      <c r="BP341">
        <v>0</v>
      </c>
      <c r="BQ341">
        <v>8</v>
      </c>
      <c r="BR341">
        <v>0</v>
      </c>
      <c r="BS341">
        <v>1</v>
      </c>
      <c r="BT341">
        <v>1</v>
      </c>
      <c r="BU341">
        <v>1</v>
      </c>
      <c r="BV341">
        <v>1</v>
      </c>
      <c r="BW341">
        <v>1</v>
      </c>
      <c r="BX341">
        <v>1</v>
      </c>
      <c r="BY341" t="s">
        <v>3</v>
      </c>
      <c r="BZ341">
        <v>0</v>
      </c>
      <c r="CA341">
        <v>0</v>
      </c>
      <c r="CE341">
        <v>0</v>
      </c>
      <c r="CF341">
        <v>0</v>
      </c>
      <c r="CG341">
        <v>0</v>
      </c>
      <c r="CM341">
        <v>0</v>
      </c>
      <c r="CN341" t="s">
        <v>3</v>
      </c>
      <c r="CO341">
        <v>0</v>
      </c>
      <c r="CP341">
        <f t="shared" si="288"/>
        <v>29665.09</v>
      </c>
      <c r="CQ341">
        <f t="shared" si="289"/>
        <v>14832.5429</v>
      </c>
      <c r="CR341">
        <f t="shared" si="290"/>
        <v>0</v>
      </c>
      <c r="CS341">
        <f t="shared" si="291"/>
        <v>0</v>
      </c>
      <c r="CT341">
        <f t="shared" si="292"/>
        <v>0</v>
      </c>
      <c r="CU341">
        <f t="shared" si="293"/>
        <v>0</v>
      </c>
      <c r="CV341">
        <f t="shared" si="294"/>
        <v>0</v>
      </c>
      <c r="CW341">
        <f t="shared" si="295"/>
        <v>0</v>
      </c>
      <c r="CX341">
        <f t="shared" si="296"/>
        <v>1.95</v>
      </c>
      <c r="CY341">
        <f t="shared" si="297"/>
        <v>0</v>
      </c>
      <c r="CZ341">
        <f t="shared" si="298"/>
        <v>0</v>
      </c>
      <c r="DC341" t="s">
        <v>3</v>
      </c>
      <c r="DD341" t="s">
        <v>3</v>
      </c>
      <c r="DE341" t="s">
        <v>3</v>
      </c>
      <c r="DF341" t="s">
        <v>3</v>
      </c>
      <c r="DG341" t="s">
        <v>3</v>
      </c>
      <c r="DH341" t="s">
        <v>3</v>
      </c>
      <c r="DI341" t="s">
        <v>3</v>
      </c>
      <c r="DJ341" t="s">
        <v>3</v>
      </c>
      <c r="DK341" t="s">
        <v>3</v>
      </c>
      <c r="DL341" t="s">
        <v>3</v>
      </c>
      <c r="DM341" t="s">
        <v>3</v>
      </c>
      <c r="DN341">
        <v>0</v>
      </c>
      <c r="DO341">
        <v>0</v>
      </c>
      <c r="DP341">
        <v>1</v>
      </c>
      <c r="DQ341">
        <v>1</v>
      </c>
      <c r="DU341">
        <v>1010</v>
      </c>
      <c r="DV341" t="s">
        <v>72</v>
      </c>
      <c r="DW341" t="s">
        <v>72</v>
      </c>
      <c r="DX341">
        <v>1</v>
      </c>
      <c r="EE341">
        <v>63940454</v>
      </c>
      <c r="EF341">
        <v>8</v>
      </c>
      <c r="EG341" t="s">
        <v>33</v>
      </c>
      <c r="EH341">
        <v>0</v>
      </c>
      <c r="EI341" t="s">
        <v>3</v>
      </c>
      <c r="EJ341">
        <v>1</v>
      </c>
      <c r="EK341">
        <v>500001</v>
      </c>
      <c r="EL341" t="s">
        <v>34</v>
      </c>
      <c r="EM341" t="s">
        <v>35</v>
      </c>
      <c r="EO341" t="s">
        <v>3</v>
      </c>
      <c r="EQ341">
        <v>0</v>
      </c>
      <c r="ER341">
        <v>2741.69</v>
      </c>
      <c r="ES341">
        <v>2741.69</v>
      </c>
      <c r="ET341">
        <v>0</v>
      </c>
      <c r="EU341">
        <v>0</v>
      </c>
      <c r="EV341">
        <v>0</v>
      </c>
      <c r="EW341">
        <v>0</v>
      </c>
      <c r="EX341">
        <v>0</v>
      </c>
      <c r="FQ341">
        <v>0</v>
      </c>
      <c r="FR341">
        <f t="shared" si="299"/>
        <v>0</v>
      </c>
      <c r="FS341">
        <v>0</v>
      </c>
      <c r="FX341">
        <v>0</v>
      </c>
      <c r="FY341">
        <v>0</v>
      </c>
      <c r="GA341" t="s">
        <v>3</v>
      </c>
      <c r="GD341">
        <v>1</v>
      </c>
      <c r="GF341">
        <v>934054201</v>
      </c>
      <c r="GG341">
        <v>2</v>
      </c>
      <c r="GH341">
        <v>1</v>
      </c>
      <c r="GI341">
        <v>3</v>
      </c>
      <c r="GJ341">
        <v>0</v>
      </c>
      <c r="GK341">
        <v>0</v>
      </c>
      <c r="GL341">
        <f t="shared" si="300"/>
        <v>0</v>
      </c>
      <c r="GM341">
        <f t="shared" si="301"/>
        <v>29665.09</v>
      </c>
      <c r="GN341">
        <f t="shared" si="302"/>
        <v>29665.09</v>
      </c>
      <c r="GO341">
        <f t="shared" si="303"/>
        <v>0</v>
      </c>
      <c r="GP341">
        <f t="shared" si="304"/>
        <v>0</v>
      </c>
      <c r="GR341">
        <v>0</v>
      </c>
      <c r="GS341">
        <v>3</v>
      </c>
      <c r="GT341">
        <v>0</v>
      </c>
      <c r="GU341" t="s">
        <v>3</v>
      </c>
      <c r="GV341">
        <f t="shared" si="305"/>
        <v>0</v>
      </c>
      <c r="GW341">
        <v>1</v>
      </c>
      <c r="GX341">
        <f t="shared" si="306"/>
        <v>0</v>
      </c>
      <c r="HA341">
        <v>0</v>
      </c>
      <c r="HB341">
        <v>0</v>
      </c>
      <c r="HC341">
        <f t="shared" si="307"/>
        <v>0</v>
      </c>
      <c r="IK341">
        <v>0</v>
      </c>
    </row>
    <row r="342" spans="1:245" x14ac:dyDescent="0.4">
      <c r="A342">
        <v>18</v>
      </c>
      <c r="B342">
        <v>1</v>
      </c>
      <c r="C342">
        <v>530</v>
      </c>
      <c r="E342" t="s">
        <v>512</v>
      </c>
      <c r="F342" t="s">
        <v>101</v>
      </c>
      <c r="G342" t="s">
        <v>102</v>
      </c>
      <c r="H342" t="s">
        <v>103</v>
      </c>
      <c r="I342">
        <f>I339*J342</f>
        <v>2</v>
      </c>
      <c r="J342">
        <v>0.65789473684210531</v>
      </c>
      <c r="O342">
        <f t="shared" si="273"/>
        <v>304.88</v>
      </c>
      <c r="P342">
        <f t="shared" si="274"/>
        <v>304.88</v>
      </c>
      <c r="Q342">
        <f t="shared" si="275"/>
        <v>0</v>
      </c>
      <c r="R342">
        <f t="shared" si="276"/>
        <v>0</v>
      </c>
      <c r="S342">
        <f t="shared" si="277"/>
        <v>0</v>
      </c>
      <c r="T342">
        <f t="shared" si="278"/>
        <v>0</v>
      </c>
      <c r="U342">
        <f t="shared" si="279"/>
        <v>0</v>
      </c>
      <c r="V342">
        <f t="shared" si="280"/>
        <v>0</v>
      </c>
      <c r="W342">
        <f t="shared" si="281"/>
        <v>0.04</v>
      </c>
      <c r="X342">
        <f t="shared" si="282"/>
        <v>0</v>
      </c>
      <c r="Y342">
        <f t="shared" si="283"/>
        <v>0</v>
      </c>
      <c r="AA342">
        <v>68187018</v>
      </c>
      <c r="AB342">
        <f t="shared" si="284"/>
        <v>109.67</v>
      </c>
      <c r="AC342">
        <f t="shared" si="285"/>
        <v>109.67</v>
      </c>
      <c r="AD342">
        <f>ROUND((((ET342)-(EU342))+AE342),6)</f>
        <v>0</v>
      </c>
      <c r="AE342">
        <f t="shared" si="312"/>
        <v>0</v>
      </c>
      <c r="AF342">
        <f t="shared" si="312"/>
        <v>0</v>
      </c>
      <c r="AG342">
        <f t="shared" si="286"/>
        <v>0</v>
      </c>
      <c r="AH342">
        <f t="shared" si="313"/>
        <v>0</v>
      </c>
      <c r="AI342">
        <f t="shared" si="313"/>
        <v>0</v>
      </c>
      <c r="AJ342">
        <f t="shared" si="287"/>
        <v>0.02</v>
      </c>
      <c r="AK342">
        <v>109.67</v>
      </c>
      <c r="AL342">
        <v>109.67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0.02</v>
      </c>
      <c r="AT342">
        <v>0</v>
      </c>
      <c r="AU342">
        <v>0</v>
      </c>
      <c r="AV342">
        <v>1</v>
      </c>
      <c r="AW342">
        <v>1</v>
      </c>
      <c r="AZ342">
        <v>1</v>
      </c>
      <c r="BA342">
        <v>1</v>
      </c>
      <c r="BB342">
        <v>1</v>
      </c>
      <c r="BC342">
        <v>1.39</v>
      </c>
      <c r="BD342" t="s">
        <v>3</v>
      </c>
      <c r="BE342" t="s">
        <v>3</v>
      </c>
      <c r="BF342" t="s">
        <v>3</v>
      </c>
      <c r="BG342" t="s">
        <v>3</v>
      </c>
      <c r="BH342">
        <v>3</v>
      </c>
      <c r="BI342">
        <v>1</v>
      </c>
      <c r="BJ342" t="s">
        <v>104</v>
      </c>
      <c r="BM342">
        <v>500001</v>
      </c>
      <c r="BN342">
        <v>0</v>
      </c>
      <c r="BO342" t="s">
        <v>101</v>
      </c>
      <c r="BP342">
        <v>1</v>
      </c>
      <c r="BQ342">
        <v>8</v>
      </c>
      <c r="BR342">
        <v>0</v>
      </c>
      <c r="BS342">
        <v>1</v>
      </c>
      <c r="BT342">
        <v>1</v>
      </c>
      <c r="BU342">
        <v>1</v>
      </c>
      <c r="BV342">
        <v>1</v>
      </c>
      <c r="BW342">
        <v>1</v>
      </c>
      <c r="BX342">
        <v>1</v>
      </c>
      <c r="BY342" t="s">
        <v>3</v>
      </c>
      <c r="BZ342">
        <v>0</v>
      </c>
      <c r="CA342">
        <v>0</v>
      </c>
      <c r="CE342">
        <v>0</v>
      </c>
      <c r="CF342">
        <v>0</v>
      </c>
      <c r="CG342">
        <v>0</v>
      </c>
      <c r="CM342">
        <v>0</v>
      </c>
      <c r="CN342" t="s">
        <v>3</v>
      </c>
      <c r="CO342">
        <v>0</v>
      </c>
      <c r="CP342">
        <f t="shared" si="288"/>
        <v>304.88</v>
      </c>
      <c r="CQ342">
        <f t="shared" si="289"/>
        <v>152.44129999999998</v>
      </c>
      <c r="CR342">
        <f t="shared" si="290"/>
        <v>0</v>
      </c>
      <c r="CS342">
        <f t="shared" si="291"/>
        <v>0</v>
      </c>
      <c r="CT342">
        <f t="shared" si="292"/>
        <v>0</v>
      </c>
      <c r="CU342">
        <f t="shared" si="293"/>
        <v>0</v>
      </c>
      <c r="CV342">
        <f t="shared" si="294"/>
        <v>0</v>
      </c>
      <c r="CW342">
        <f t="shared" si="295"/>
        <v>0</v>
      </c>
      <c r="CX342">
        <f t="shared" si="296"/>
        <v>0.02</v>
      </c>
      <c r="CY342">
        <f t="shared" si="297"/>
        <v>0</v>
      </c>
      <c r="CZ342">
        <f t="shared" si="298"/>
        <v>0</v>
      </c>
      <c r="DC342" t="s">
        <v>3</v>
      </c>
      <c r="DD342" t="s">
        <v>3</v>
      </c>
      <c r="DE342" t="s">
        <v>3</v>
      </c>
      <c r="DF342" t="s">
        <v>3</v>
      </c>
      <c r="DG342" t="s">
        <v>3</v>
      </c>
      <c r="DH342" t="s">
        <v>3</v>
      </c>
      <c r="DI342" t="s">
        <v>3</v>
      </c>
      <c r="DJ342" t="s">
        <v>3</v>
      </c>
      <c r="DK342" t="s">
        <v>3</v>
      </c>
      <c r="DL342" t="s">
        <v>3</v>
      </c>
      <c r="DM342" t="s">
        <v>3</v>
      </c>
      <c r="DN342">
        <v>0</v>
      </c>
      <c r="DO342">
        <v>0</v>
      </c>
      <c r="DP342">
        <v>1</v>
      </c>
      <c r="DQ342">
        <v>1</v>
      </c>
      <c r="DU342">
        <v>1013</v>
      </c>
      <c r="DV342" t="s">
        <v>103</v>
      </c>
      <c r="DW342" t="s">
        <v>103</v>
      </c>
      <c r="DX342">
        <v>1</v>
      </c>
      <c r="EE342">
        <v>63940454</v>
      </c>
      <c r="EF342">
        <v>8</v>
      </c>
      <c r="EG342" t="s">
        <v>33</v>
      </c>
      <c r="EH342">
        <v>0</v>
      </c>
      <c r="EI342" t="s">
        <v>3</v>
      </c>
      <c r="EJ342">
        <v>1</v>
      </c>
      <c r="EK342">
        <v>500001</v>
      </c>
      <c r="EL342" t="s">
        <v>34</v>
      </c>
      <c r="EM342" t="s">
        <v>35</v>
      </c>
      <c r="EO342" t="s">
        <v>3</v>
      </c>
      <c r="EQ342">
        <v>0</v>
      </c>
      <c r="ER342">
        <v>109.67</v>
      </c>
      <c r="ES342">
        <v>109.67</v>
      </c>
      <c r="ET342">
        <v>0</v>
      </c>
      <c r="EU342">
        <v>0</v>
      </c>
      <c r="EV342">
        <v>0</v>
      </c>
      <c r="EW342">
        <v>0</v>
      </c>
      <c r="EX342">
        <v>0</v>
      </c>
      <c r="FQ342">
        <v>0</v>
      </c>
      <c r="FR342">
        <f t="shared" si="299"/>
        <v>0</v>
      </c>
      <c r="FS342">
        <v>0</v>
      </c>
      <c r="FX342">
        <v>0</v>
      </c>
      <c r="FY342">
        <v>0</v>
      </c>
      <c r="GA342" t="s">
        <v>3</v>
      </c>
      <c r="GD342">
        <v>1</v>
      </c>
      <c r="GF342">
        <v>-819682241</v>
      </c>
      <c r="GG342">
        <v>2</v>
      </c>
      <c r="GH342">
        <v>1</v>
      </c>
      <c r="GI342">
        <v>2</v>
      </c>
      <c r="GJ342">
        <v>0</v>
      </c>
      <c r="GK342">
        <v>0</v>
      </c>
      <c r="GL342">
        <f t="shared" si="300"/>
        <v>0</v>
      </c>
      <c r="GM342">
        <f t="shared" si="301"/>
        <v>304.88</v>
      </c>
      <c r="GN342">
        <f t="shared" si="302"/>
        <v>304.88</v>
      </c>
      <c r="GO342">
        <f t="shared" si="303"/>
        <v>0</v>
      </c>
      <c r="GP342">
        <f t="shared" si="304"/>
        <v>0</v>
      </c>
      <c r="GR342">
        <v>0</v>
      </c>
      <c r="GS342">
        <v>3</v>
      </c>
      <c r="GT342">
        <v>0</v>
      </c>
      <c r="GU342" t="s">
        <v>3</v>
      </c>
      <c r="GV342">
        <f t="shared" si="305"/>
        <v>0</v>
      </c>
      <c r="GW342">
        <v>1</v>
      </c>
      <c r="GX342">
        <f t="shared" si="306"/>
        <v>0</v>
      </c>
      <c r="HA342">
        <v>0</v>
      </c>
      <c r="HB342">
        <v>0</v>
      </c>
      <c r="HC342">
        <f t="shared" si="307"/>
        <v>0</v>
      </c>
      <c r="IK342">
        <v>0</v>
      </c>
    </row>
    <row r="343" spans="1:245" x14ac:dyDescent="0.4">
      <c r="A343">
        <v>17</v>
      </c>
      <c r="B343">
        <v>1</v>
      </c>
      <c r="C343">
        <f>ROW(SmtRes!A542)</f>
        <v>542</v>
      </c>
      <c r="D343">
        <f>ROW(EtalonRes!A532)</f>
        <v>532</v>
      </c>
      <c r="E343" t="s">
        <v>513</v>
      </c>
      <c r="F343" t="s">
        <v>106</v>
      </c>
      <c r="G343" t="s">
        <v>107</v>
      </c>
      <c r="H343" t="s">
        <v>108</v>
      </c>
      <c r="I343">
        <f>ROUND((372.6)/100,9)</f>
        <v>3.726</v>
      </c>
      <c r="J343">
        <v>0</v>
      </c>
      <c r="O343">
        <f t="shared" si="273"/>
        <v>18721.43</v>
      </c>
      <c r="P343">
        <f t="shared" si="274"/>
        <v>4693.99</v>
      </c>
      <c r="Q343">
        <f t="shared" si="275"/>
        <v>137.56</v>
      </c>
      <c r="R343">
        <f t="shared" si="276"/>
        <v>18.54</v>
      </c>
      <c r="S343">
        <f t="shared" si="277"/>
        <v>13889.88</v>
      </c>
      <c r="T343">
        <f t="shared" si="278"/>
        <v>0</v>
      </c>
      <c r="U343">
        <f t="shared" si="279"/>
        <v>51.375950999999993</v>
      </c>
      <c r="V343">
        <f t="shared" si="280"/>
        <v>4.6575000000000005E-2</v>
      </c>
      <c r="W343">
        <f t="shared" si="281"/>
        <v>0</v>
      </c>
      <c r="X343">
        <f t="shared" si="282"/>
        <v>13213</v>
      </c>
      <c r="Y343">
        <f t="shared" si="283"/>
        <v>6536.96</v>
      </c>
      <c r="AA343">
        <v>68187018</v>
      </c>
      <c r="AB343">
        <f t="shared" si="284"/>
        <v>537.27549999999997</v>
      </c>
      <c r="AC343">
        <f t="shared" si="285"/>
        <v>402.49</v>
      </c>
      <c r="AD343">
        <f>ROUND(((((ET343*1.25))-((EU343*1.25)))+AE343),6)</f>
        <v>3.6625000000000001</v>
      </c>
      <c r="AE343">
        <f>ROUND(((EU343*1.25)),6)</f>
        <v>0.17499999999999999</v>
      </c>
      <c r="AF343">
        <f>ROUND(((EV343*1.15)),6)</f>
        <v>131.12299999999999</v>
      </c>
      <c r="AG343">
        <f t="shared" si="286"/>
        <v>0</v>
      </c>
      <c r="AH343">
        <f>((EW343*1.15))</f>
        <v>13.788499999999999</v>
      </c>
      <c r="AI343">
        <f>((EX343*1.25))</f>
        <v>1.2500000000000001E-2</v>
      </c>
      <c r="AJ343">
        <f t="shared" si="287"/>
        <v>0</v>
      </c>
      <c r="AK343">
        <v>519.44000000000005</v>
      </c>
      <c r="AL343">
        <v>402.49</v>
      </c>
      <c r="AM343">
        <v>2.93</v>
      </c>
      <c r="AN343">
        <v>0.14000000000000001</v>
      </c>
      <c r="AO343">
        <v>114.02</v>
      </c>
      <c r="AP343">
        <v>0</v>
      </c>
      <c r="AQ343">
        <v>11.99</v>
      </c>
      <c r="AR343">
        <v>0.01</v>
      </c>
      <c r="AS343">
        <v>0</v>
      </c>
      <c r="AT343">
        <v>95</v>
      </c>
      <c r="AU343">
        <v>47</v>
      </c>
      <c r="AV343">
        <v>1</v>
      </c>
      <c r="AW343">
        <v>1</v>
      </c>
      <c r="AZ343">
        <v>1</v>
      </c>
      <c r="BA343">
        <v>28.43</v>
      </c>
      <c r="BB343">
        <v>10.08</v>
      </c>
      <c r="BC343">
        <v>3.13</v>
      </c>
      <c r="BD343" t="s">
        <v>3</v>
      </c>
      <c r="BE343" t="s">
        <v>3</v>
      </c>
      <c r="BF343" t="s">
        <v>3</v>
      </c>
      <c r="BG343" t="s">
        <v>3</v>
      </c>
      <c r="BH343">
        <v>0</v>
      </c>
      <c r="BI343">
        <v>1</v>
      </c>
      <c r="BJ343" t="s">
        <v>109</v>
      </c>
      <c r="BM343">
        <v>15001</v>
      </c>
      <c r="BN343">
        <v>0</v>
      </c>
      <c r="BO343" t="s">
        <v>106</v>
      </c>
      <c r="BP343">
        <v>1</v>
      </c>
      <c r="BQ343">
        <v>2</v>
      </c>
      <c r="BR343">
        <v>0</v>
      </c>
      <c r="BS343">
        <v>28.43</v>
      </c>
      <c r="BT343">
        <v>1</v>
      </c>
      <c r="BU343">
        <v>1</v>
      </c>
      <c r="BV343">
        <v>1</v>
      </c>
      <c r="BW343">
        <v>1</v>
      </c>
      <c r="BX343">
        <v>1</v>
      </c>
      <c r="BY343" t="s">
        <v>3</v>
      </c>
      <c r="BZ343">
        <v>105</v>
      </c>
      <c r="CA343">
        <v>55</v>
      </c>
      <c r="CE343">
        <v>0</v>
      </c>
      <c r="CF343">
        <v>0</v>
      </c>
      <c r="CG343">
        <v>0</v>
      </c>
      <c r="CM343">
        <v>0</v>
      </c>
      <c r="CN343" t="s">
        <v>1223</v>
      </c>
      <c r="CO343">
        <v>0</v>
      </c>
      <c r="CP343">
        <f t="shared" si="288"/>
        <v>18721.43</v>
      </c>
      <c r="CQ343">
        <f t="shared" si="289"/>
        <v>1259.7936999999999</v>
      </c>
      <c r="CR343">
        <f t="shared" si="290"/>
        <v>36.917999999999999</v>
      </c>
      <c r="CS343">
        <f t="shared" si="291"/>
        <v>4.97525</v>
      </c>
      <c r="CT343">
        <f t="shared" si="292"/>
        <v>3727.8268899999998</v>
      </c>
      <c r="CU343">
        <f t="shared" si="293"/>
        <v>0</v>
      </c>
      <c r="CV343">
        <f t="shared" si="294"/>
        <v>13.788499999999999</v>
      </c>
      <c r="CW343">
        <f t="shared" si="295"/>
        <v>1.2500000000000001E-2</v>
      </c>
      <c r="CX343">
        <f t="shared" si="296"/>
        <v>0</v>
      </c>
      <c r="CY343">
        <f t="shared" si="297"/>
        <v>13212.999</v>
      </c>
      <c r="CZ343">
        <f t="shared" si="298"/>
        <v>6536.9574000000002</v>
      </c>
      <c r="DC343" t="s">
        <v>3</v>
      </c>
      <c r="DD343" t="s">
        <v>3</v>
      </c>
      <c r="DE343" t="s">
        <v>20</v>
      </c>
      <c r="DF343" t="s">
        <v>20</v>
      </c>
      <c r="DG343" t="s">
        <v>21</v>
      </c>
      <c r="DH343" t="s">
        <v>3</v>
      </c>
      <c r="DI343" t="s">
        <v>21</v>
      </c>
      <c r="DJ343" t="s">
        <v>20</v>
      </c>
      <c r="DK343" t="s">
        <v>3</v>
      </c>
      <c r="DL343" t="s">
        <v>3</v>
      </c>
      <c r="DM343" t="s">
        <v>3</v>
      </c>
      <c r="DN343">
        <v>0</v>
      </c>
      <c r="DO343">
        <v>0</v>
      </c>
      <c r="DP343">
        <v>1</v>
      </c>
      <c r="DQ343">
        <v>1</v>
      </c>
      <c r="DU343">
        <v>1005</v>
      </c>
      <c r="DV343" t="s">
        <v>108</v>
      </c>
      <c r="DW343" t="s">
        <v>108</v>
      </c>
      <c r="DX343">
        <v>100</v>
      </c>
      <c r="EE343">
        <v>63940301</v>
      </c>
      <c r="EF343">
        <v>2</v>
      </c>
      <c r="EG343" t="s">
        <v>22</v>
      </c>
      <c r="EH343">
        <v>0</v>
      </c>
      <c r="EI343" t="s">
        <v>3</v>
      </c>
      <c r="EJ343">
        <v>1</v>
      </c>
      <c r="EK343">
        <v>15001</v>
      </c>
      <c r="EL343" t="s">
        <v>110</v>
      </c>
      <c r="EM343" t="s">
        <v>111</v>
      </c>
      <c r="EO343" t="s">
        <v>25</v>
      </c>
      <c r="EQ343">
        <v>0</v>
      </c>
      <c r="ER343">
        <v>519.44000000000005</v>
      </c>
      <c r="ES343">
        <v>402.49</v>
      </c>
      <c r="ET343">
        <v>2.93</v>
      </c>
      <c r="EU343">
        <v>0.14000000000000001</v>
      </c>
      <c r="EV343">
        <v>114.02</v>
      </c>
      <c r="EW343">
        <v>11.99</v>
      </c>
      <c r="EX343">
        <v>0.01</v>
      </c>
      <c r="EY343">
        <v>0</v>
      </c>
      <c r="FQ343">
        <v>0</v>
      </c>
      <c r="FR343">
        <f t="shared" si="299"/>
        <v>0</v>
      </c>
      <c r="FS343">
        <v>0</v>
      </c>
      <c r="FT343" t="s">
        <v>26</v>
      </c>
      <c r="FU343" t="s">
        <v>27</v>
      </c>
      <c r="FX343">
        <v>94.5</v>
      </c>
      <c r="FY343">
        <v>46.75</v>
      </c>
      <c r="GA343" t="s">
        <v>3</v>
      </c>
      <c r="GD343">
        <v>1</v>
      </c>
      <c r="GF343">
        <v>-465333030</v>
      </c>
      <c r="GG343">
        <v>2</v>
      </c>
      <c r="GH343">
        <v>1</v>
      </c>
      <c r="GI343">
        <v>2</v>
      </c>
      <c r="GJ343">
        <v>0</v>
      </c>
      <c r="GK343">
        <v>0</v>
      </c>
      <c r="GL343">
        <f t="shared" si="300"/>
        <v>0</v>
      </c>
      <c r="GM343">
        <f t="shared" si="301"/>
        <v>38471.39</v>
      </c>
      <c r="GN343">
        <f t="shared" si="302"/>
        <v>38471.39</v>
      </c>
      <c r="GO343">
        <f t="shared" si="303"/>
        <v>0</v>
      </c>
      <c r="GP343">
        <f t="shared" si="304"/>
        <v>0</v>
      </c>
      <c r="GR343">
        <v>0</v>
      </c>
      <c r="GS343">
        <v>3</v>
      </c>
      <c r="GT343">
        <v>0</v>
      </c>
      <c r="GU343" t="s">
        <v>3</v>
      </c>
      <c r="GV343">
        <f t="shared" si="305"/>
        <v>0</v>
      </c>
      <c r="GW343">
        <v>1</v>
      </c>
      <c r="GX343">
        <f t="shared" si="306"/>
        <v>0</v>
      </c>
      <c r="HA343">
        <v>0</v>
      </c>
      <c r="HB343">
        <v>0</v>
      </c>
      <c r="HC343">
        <f t="shared" si="307"/>
        <v>0</v>
      </c>
      <c r="IK343">
        <v>0</v>
      </c>
    </row>
    <row r="344" spans="1:245" x14ac:dyDescent="0.4">
      <c r="A344">
        <v>17</v>
      </c>
      <c r="B344">
        <v>1</v>
      </c>
      <c r="C344">
        <f>ROW(SmtRes!A548)</f>
        <v>548</v>
      </c>
      <c r="D344">
        <f>ROW(EtalonRes!A538)</f>
        <v>538</v>
      </c>
      <c r="E344" t="s">
        <v>514</v>
      </c>
      <c r="F344" t="s">
        <v>113</v>
      </c>
      <c r="G344" t="s">
        <v>114</v>
      </c>
      <c r="H344" t="s">
        <v>115</v>
      </c>
      <c r="I344">
        <f>ROUND(I343,9)</f>
        <v>3.726</v>
      </c>
      <c r="J344">
        <v>0</v>
      </c>
      <c r="O344">
        <f t="shared" si="273"/>
        <v>7751.15</v>
      </c>
      <c r="P344">
        <f t="shared" si="274"/>
        <v>17.03</v>
      </c>
      <c r="Q344">
        <f t="shared" si="275"/>
        <v>58.26</v>
      </c>
      <c r="R344">
        <f t="shared" si="276"/>
        <v>18.54</v>
      </c>
      <c r="S344">
        <f t="shared" si="277"/>
        <v>7675.86</v>
      </c>
      <c r="T344">
        <f t="shared" si="278"/>
        <v>0</v>
      </c>
      <c r="U344">
        <f t="shared" si="279"/>
        <v>28.066094999999997</v>
      </c>
      <c r="V344">
        <f t="shared" si="280"/>
        <v>4.6575000000000005E-2</v>
      </c>
      <c r="W344">
        <f t="shared" si="281"/>
        <v>0</v>
      </c>
      <c r="X344">
        <f t="shared" si="282"/>
        <v>7309.68</v>
      </c>
      <c r="Y344">
        <f t="shared" si="283"/>
        <v>3616.37</v>
      </c>
      <c r="AA344">
        <v>68187018</v>
      </c>
      <c r="AB344">
        <f t="shared" si="284"/>
        <v>74.116500000000002</v>
      </c>
      <c r="AC344">
        <f t="shared" si="285"/>
        <v>0.18</v>
      </c>
      <c r="AD344">
        <f>ROUND(((((ET344*1.25))-((EU344*1.25)))+AE344),6)</f>
        <v>1.4750000000000001</v>
      </c>
      <c r="AE344">
        <f>ROUND(((EU344*1.25)),6)</f>
        <v>0.17499999999999999</v>
      </c>
      <c r="AF344">
        <f>ROUND(((EV344*1.15)),6)</f>
        <v>72.461500000000001</v>
      </c>
      <c r="AG344">
        <f t="shared" si="286"/>
        <v>0</v>
      </c>
      <c r="AH344">
        <f>((EW344*1.15))</f>
        <v>7.5324999999999989</v>
      </c>
      <c r="AI344">
        <f>((EX344*1.25))</f>
        <v>1.2500000000000001E-2</v>
      </c>
      <c r="AJ344">
        <f t="shared" si="287"/>
        <v>0</v>
      </c>
      <c r="AK344">
        <v>64.37</v>
      </c>
      <c r="AL344">
        <v>0.18</v>
      </c>
      <c r="AM344">
        <v>1.18</v>
      </c>
      <c r="AN344">
        <v>0.14000000000000001</v>
      </c>
      <c r="AO344">
        <v>63.01</v>
      </c>
      <c r="AP344">
        <v>0</v>
      </c>
      <c r="AQ344">
        <v>6.55</v>
      </c>
      <c r="AR344">
        <v>0.01</v>
      </c>
      <c r="AS344">
        <v>0</v>
      </c>
      <c r="AT344">
        <v>95</v>
      </c>
      <c r="AU344">
        <v>47</v>
      </c>
      <c r="AV344">
        <v>1</v>
      </c>
      <c r="AW344">
        <v>1</v>
      </c>
      <c r="AZ344">
        <v>1</v>
      </c>
      <c r="BA344">
        <v>28.43</v>
      </c>
      <c r="BB344">
        <v>10.6</v>
      </c>
      <c r="BC344">
        <v>25.39</v>
      </c>
      <c r="BD344" t="s">
        <v>3</v>
      </c>
      <c r="BE344" t="s">
        <v>3</v>
      </c>
      <c r="BF344" t="s">
        <v>3</v>
      </c>
      <c r="BG344" t="s">
        <v>3</v>
      </c>
      <c r="BH344">
        <v>0</v>
      </c>
      <c r="BI344">
        <v>1</v>
      </c>
      <c r="BJ344" t="s">
        <v>116</v>
      </c>
      <c r="BM344">
        <v>15001</v>
      </c>
      <c r="BN344">
        <v>0</v>
      </c>
      <c r="BO344" t="s">
        <v>113</v>
      </c>
      <c r="BP344">
        <v>1</v>
      </c>
      <c r="BQ344">
        <v>2</v>
      </c>
      <c r="BR344">
        <v>0</v>
      </c>
      <c r="BS344">
        <v>28.43</v>
      </c>
      <c r="BT344">
        <v>1</v>
      </c>
      <c r="BU344">
        <v>1</v>
      </c>
      <c r="BV344">
        <v>1</v>
      </c>
      <c r="BW344">
        <v>1</v>
      </c>
      <c r="BX344">
        <v>1</v>
      </c>
      <c r="BY344" t="s">
        <v>3</v>
      </c>
      <c r="BZ344">
        <v>105</v>
      </c>
      <c r="CA344">
        <v>55</v>
      </c>
      <c r="CE344">
        <v>0</v>
      </c>
      <c r="CF344">
        <v>0</v>
      </c>
      <c r="CG344">
        <v>0</v>
      </c>
      <c r="CM344">
        <v>0</v>
      </c>
      <c r="CN344" t="s">
        <v>1223</v>
      </c>
      <c r="CO344">
        <v>0</v>
      </c>
      <c r="CP344">
        <f t="shared" si="288"/>
        <v>7751.15</v>
      </c>
      <c r="CQ344">
        <f t="shared" si="289"/>
        <v>4.5701999999999998</v>
      </c>
      <c r="CR344">
        <f t="shared" si="290"/>
        <v>15.635</v>
      </c>
      <c r="CS344">
        <f t="shared" si="291"/>
        <v>4.97525</v>
      </c>
      <c r="CT344">
        <f t="shared" si="292"/>
        <v>2060.0804450000001</v>
      </c>
      <c r="CU344">
        <f t="shared" si="293"/>
        <v>0</v>
      </c>
      <c r="CV344">
        <f t="shared" si="294"/>
        <v>7.5324999999999989</v>
      </c>
      <c r="CW344">
        <f t="shared" si="295"/>
        <v>1.2500000000000001E-2</v>
      </c>
      <c r="CX344">
        <f t="shared" si="296"/>
        <v>0</v>
      </c>
      <c r="CY344">
        <f t="shared" si="297"/>
        <v>7309.68</v>
      </c>
      <c r="CZ344">
        <f t="shared" si="298"/>
        <v>3616.3679999999999</v>
      </c>
      <c r="DC344" t="s">
        <v>3</v>
      </c>
      <c r="DD344" t="s">
        <v>3</v>
      </c>
      <c r="DE344" t="s">
        <v>20</v>
      </c>
      <c r="DF344" t="s">
        <v>20</v>
      </c>
      <c r="DG344" t="s">
        <v>21</v>
      </c>
      <c r="DH344" t="s">
        <v>3</v>
      </c>
      <c r="DI344" t="s">
        <v>21</v>
      </c>
      <c r="DJ344" t="s">
        <v>20</v>
      </c>
      <c r="DK344" t="s">
        <v>3</v>
      </c>
      <c r="DL344" t="s">
        <v>3</v>
      </c>
      <c r="DM344" t="s">
        <v>3</v>
      </c>
      <c r="DN344">
        <v>0</v>
      </c>
      <c r="DO344">
        <v>0</v>
      </c>
      <c r="DP344">
        <v>1</v>
      </c>
      <c r="DQ344">
        <v>1</v>
      </c>
      <c r="DU344">
        <v>1013</v>
      </c>
      <c r="DV344" t="s">
        <v>115</v>
      </c>
      <c r="DW344" t="s">
        <v>115</v>
      </c>
      <c r="DX344">
        <v>1</v>
      </c>
      <c r="EE344">
        <v>63940301</v>
      </c>
      <c r="EF344">
        <v>2</v>
      </c>
      <c r="EG344" t="s">
        <v>22</v>
      </c>
      <c r="EH344">
        <v>0</v>
      </c>
      <c r="EI344" t="s">
        <v>3</v>
      </c>
      <c r="EJ344">
        <v>1</v>
      </c>
      <c r="EK344">
        <v>15001</v>
      </c>
      <c r="EL344" t="s">
        <v>110</v>
      </c>
      <c r="EM344" t="s">
        <v>111</v>
      </c>
      <c r="EO344" t="s">
        <v>25</v>
      </c>
      <c r="EQ344">
        <v>0</v>
      </c>
      <c r="ER344">
        <v>64.37</v>
      </c>
      <c r="ES344">
        <v>0.18</v>
      </c>
      <c r="ET344">
        <v>1.18</v>
      </c>
      <c r="EU344">
        <v>0.14000000000000001</v>
      </c>
      <c r="EV344">
        <v>63.01</v>
      </c>
      <c r="EW344">
        <v>6.55</v>
      </c>
      <c r="EX344">
        <v>0.01</v>
      </c>
      <c r="EY344">
        <v>0</v>
      </c>
      <c r="FQ344">
        <v>0</v>
      </c>
      <c r="FR344">
        <f t="shared" si="299"/>
        <v>0</v>
      </c>
      <c r="FS344">
        <v>0</v>
      </c>
      <c r="FT344" t="s">
        <v>26</v>
      </c>
      <c r="FU344" t="s">
        <v>27</v>
      </c>
      <c r="FX344">
        <v>94.5</v>
      </c>
      <c r="FY344">
        <v>46.75</v>
      </c>
      <c r="GA344" t="s">
        <v>3</v>
      </c>
      <c r="GD344">
        <v>1</v>
      </c>
      <c r="GF344">
        <v>-764209366</v>
      </c>
      <c r="GG344">
        <v>2</v>
      </c>
      <c r="GH344">
        <v>1</v>
      </c>
      <c r="GI344">
        <v>2</v>
      </c>
      <c r="GJ344">
        <v>0</v>
      </c>
      <c r="GK344">
        <v>0</v>
      </c>
      <c r="GL344">
        <f t="shared" si="300"/>
        <v>0</v>
      </c>
      <c r="GM344">
        <f t="shared" si="301"/>
        <v>18677.2</v>
      </c>
      <c r="GN344">
        <f t="shared" si="302"/>
        <v>18677.2</v>
      </c>
      <c r="GO344">
        <f t="shared" si="303"/>
        <v>0</v>
      </c>
      <c r="GP344">
        <f t="shared" si="304"/>
        <v>0</v>
      </c>
      <c r="GR344">
        <v>0</v>
      </c>
      <c r="GS344">
        <v>3</v>
      </c>
      <c r="GT344">
        <v>0</v>
      </c>
      <c r="GU344" t="s">
        <v>3</v>
      </c>
      <c r="GV344">
        <f t="shared" si="305"/>
        <v>0</v>
      </c>
      <c r="GW344">
        <v>1</v>
      </c>
      <c r="GX344">
        <f t="shared" si="306"/>
        <v>0</v>
      </c>
      <c r="HA344">
        <v>0</v>
      </c>
      <c r="HB344">
        <v>0</v>
      </c>
      <c r="HC344">
        <f t="shared" si="307"/>
        <v>0</v>
      </c>
      <c r="IK344">
        <v>0</v>
      </c>
    </row>
    <row r="345" spans="1:245" x14ac:dyDescent="0.4">
      <c r="A345">
        <v>18</v>
      </c>
      <c r="B345">
        <v>1</v>
      </c>
      <c r="C345">
        <v>548</v>
      </c>
      <c r="E345" t="s">
        <v>515</v>
      </c>
      <c r="F345" t="s">
        <v>118</v>
      </c>
      <c r="G345" t="s">
        <v>119</v>
      </c>
      <c r="H345" t="s">
        <v>120</v>
      </c>
      <c r="I345">
        <f>I344*J345</f>
        <v>48.438000000000002</v>
      </c>
      <c r="J345">
        <v>13</v>
      </c>
      <c r="O345">
        <f t="shared" si="273"/>
        <v>5970.26</v>
      </c>
      <c r="P345">
        <f t="shared" si="274"/>
        <v>5970.26</v>
      </c>
      <c r="Q345">
        <f t="shared" si="275"/>
        <v>0</v>
      </c>
      <c r="R345">
        <f t="shared" si="276"/>
        <v>0</v>
      </c>
      <c r="S345">
        <f t="shared" si="277"/>
        <v>0</v>
      </c>
      <c r="T345">
        <f t="shared" si="278"/>
        <v>0</v>
      </c>
      <c r="U345">
        <f t="shared" si="279"/>
        <v>0</v>
      </c>
      <c r="V345">
        <f t="shared" si="280"/>
        <v>0</v>
      </c>
      <c r="W345">
        <f t="shared" si="281"/>
        <v>0</v>
      </c>
      <c r="X345">
        <f t="shared" si="282"/>
        <v>0</v>
      </c>
      <c r="Y345">
        <f t="shared" si="283"/>
        <v>0</v>
      </c>
      <c r="AA345">
        <v>68187018</v>
      </c>
      <c r="AB345">
        <f t="shared" si="284"/>
        <v>22.91</v>
      </c>
      <c r="AC345">
        <f t="shared" si="285"/>
        <v>22.91</v>
      </c>
      <c r="AD345">
        <f>ROUND((((ET345)-(EU345))+AE345),6)</f>
        <v>0</v>
      </c>
      <c r="AE345">
        <f t="shared" ref="AE345:AF347" si="314">ROUND((EU345),6)</f>
        <v>0</v>
      </c>
      <c r="AF345">
        <f t="shared" si="314"/>
        <v>0</v>
      </c>
      <c r="AG345">
        <f t="shared" si="286"/>
        <v>0</v>
      </c>
      <c r="AH345">
        <f t="shared" ref="AH345:AI347" si="315">(EW345)</f>
        <v>0</v>
      </c>
      <c r="AI345">
        <f t="shared" si="315"/>
        <v>0</v>
      </c>
      <c r="AJ345">
        <f t="shared" si="287"/>
        <v>0</v>
      </c>
      <c r="AK345">
        <v>22.91</v>
      </c>
      <c r="AL345">
        <v>22.91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1</v>
      </c>
      <c r="AW345">
        <v>1</v>
      </c>
      <c r="AZ345">
        <v>1</v>
      </c>
      <c r="BA345">
        <v>1</v>
      </c>
      <c r="BB345">
        <v>1</v>
      </c>
      <c r="BC345">
        <v>5.38</v>
      </c>
      <c r="BD345" t="s">
        <v>3</v>
      </c>
      <c r="BE345" t="s">
        <v>3</v>
      </c>
      <c r="BF345" t="s">
        <v>3</v>
      </c>
      <c r="BG345" t="s">
        <v>3</v>
      </c>
      <c r="BH345">
        <v>3</v>
      </c>
      <c r="BI345">
        <v>1</v>
      </c>
      <c r="BJ345" t="s">
        <v>121</v>
      </c>
      <c r="BM345">
        <v>500001</v>
      </c>
      <c r="BN345">
        <v>0</v>
      </c>
      <c r="BO345" t="s">
        <v>118</v>
      </c>
      <c r="BP345">
        <v>1</v>
      </c>
      <c r="BQ345">
        <v>8</v>
      </c>
      <c r="BR345">
        <v>0</v>
      </c>
      <c r="BS345">
        <v>1</v>
      </c>
      <c r="BT345">
        <v>1</v>
      </c>
      <c r="BU345">
        <v>1</v>
      </c>
      <c r="BV345">
        <v>1</v>
      </c>
      <c r="BW345">
        <v>1</v>
      </c>
      <c r="BX345">
        <v>1</v>
      </c>
      <c r="BY345" t="s">
        <v>3</v>
      </c>
      <c r="BZ345">
        <v>0</v>
      </c>
      <c r="CA345">
        <v>0</v>
      </c>
      <c r="CE345">
        <v>0</v>
      </c>
      <c r="CF345">
        <v>0</v>
      </c>
      <c r="CG345">
        <v>0</v>
      </c>
      <c r="CM345">
        <v>0</v>
      </c>
      <c r="CN345" t="s">
        <v>3</v>
      </c>
      <c r="CO345">
        <v>0</v>
      </c>
      <c r="CP345">
        <f t="shared" si="288"/>
        <v>5970.26</v>
      </c>
      <c r="CQ345">
        <f t="shared" si="289"/>
        <v>123.25579999999999</v>
      </c>
      <c r="CR345">
        <f t="shared" si="290"/>
        <v>0</v>
      </c>
      <c r="CS345">
        <f t="shared" si="291"/>
        <v>0</v>
      </c>
      <c r="CT345">
        <f t="shared" si="292"/>
        <v>0</v>
      </c>
      <c r="CU345">
        <f t="shared" si="293"/>
        <v>0</v>
      </c>
      <c r="CV345">
        <f t="shared" si="294"/>
        <v>0</v>
      </c>
      <c r="CW345">
        <f t="shared" si="295"/>
        <v>0</v>
      </c>
      <c r="CX345">
        <f t="shared" si="296"/>
        <v>0</v>
      </c>
      <c r="CY345">
        <f t="shared" si="297"/>
        <v>0</v>
      </c>
      <c r="CZ345">
        <f t="shared" si="298"/>
        <v>0</v>
      </c>
      <c r="DC345" t="s">
        <v>3</v>
      </c>
      <c r="DD345" t="s">
        <v>3</v>
      </c>
      <c r="DE345" t="s">
        <v>3</v>
      </c>
      <c r="DF345" t="s">
        <v>3</v>
      </c>
      <c r="DG345" t="s">
        <v>3</v>
      </c>
      <c r="DH345" t="s">
        <v>3</v>
      </c>
      <c r="DI345" t="s">
        <v>3</v>
      </c>
      <c r="DJ345" t="s">
        <v>3</v>
      </c>
      <c r="DK345" t="s">
        <v>3</v>
      </c>
      <c r="DL345" t="s">
        <v>3</v>
      </c>
      <c r="DM345" t="s">
        <v>3</v>
      </c>
      <c r="DN345">
        <v>0</v>
      </c>
      <c r="DO345">
        <v>0</v>
      </c>
      <c r="DP345">
        <v>1</v>
      </c>
      <c r="DQ345">
        <v>1</v>
      </c>
      <c r="DU345">
        <v>1009</v>
      </c>
      <c r="DV345" t="s">
        <v>120</v>
      </c>
      <c r="DW345" t="s">
        <v>120</v>
      </c>
      <c r="DX345">
        <v>1</v>
      </c>
      <c r="EE345">
        <v>63940454</v>
      </c>
      <c r="EF345">
        <v>8</v>
      </c>
      <c r="EG345" t="s">
        <v>33</v>
      </c>
      <c r="EH345">
        <v>0</v>
      </c>
      <c r="EI345" t="s">
        <v>3</v>
      </c>
      <c r="EJ345">
        <v>1</v>
      </c>
      <c r="EK345">
        <v>500001</v>
      </c>
      <c r="EL345" t="s">
        <v>34</v>
      </c>
      <c r="EM345" t="s">
        <v>35</v>
      </c>
      <c r="EO345" t="s">
        <v>3</v>
      </c>
      <c r="EQ345">
        <v>0</v>
      </c>
      <c r="ER345">
        <v>22.91</v>
      </c>
      <c r="ES345">
        <v>22.91</v>
      </c>
      <c r="ET345">
        <v>0</v>
      </c>
      <c r="EU345">
        <v>0</v>
      </c>
      <c r="EV345">
        <v>0</v>
      </c>
      <c r="EW345">
        <v>0</v>
      </c>
      <c r="EX345">
        <v>0</v>
      </c>
      <c r="FQ345">
        <v>0</v>
      </c>
      <c r="FR345">
        <f t="shared" si="299"/>
        <v>0</v>
      </c>
      <c r="FS345">
        <v>0</v>
      </c>
      <c r="FX345">
        <v>0</v>
      </c>
      <c r="FY345">
        <v>0</v>
      </c>
      <c r="GA345" t="s">
        <v>3</v>
      </c>
      <c r="GD345">
        <v>1</v>
      </c>
      <c r="GF345">
        <v>1271950443</v>
      </c>
      <c r="GG345">
        <v>2</v>
      </c>
      <c r="GH345">
        <v>1</v>
      </c>
      <c r="GI345">
        <v>2</v>
      </c>
      <c r="GJ345">
        <v>0</v>
      </c>
      <c r="GK345">
        <v>0</v>
      </c>
      <c r="GL345">
        <f t="shared" si="300"/>
        <v>0</v>
      </c>
      <c r="GM345">
        <f t="shared" si="301"/>
        <v>5970.26</v>
      </c>
      <c r="GN345">
        <f t="shared" si="302"/>
        <v>5970.26</v>
      </c>
      <c r="GO345">
        <f t="shared" si="303"/>
        <v>0</v>
      </c>
      <c r="GP345">
        <f t="shared" si="304"/>
        <v>0</v>
      </c>
      <c r="GR345">
        <v>0</v>
      </c>
      <c r="GS345">
        <v>3</v>
      </c>
      <c r="GT345">
        <v>0</v>
      </c>
      <c r="GU345" t="s">
        <v>3</v>
      </c>
      <c r="GV345">
        <f t="shared" si="305"/>
        <v>0</v>
      </c>
      <c r="GW345">
        <v>1</v>
      </c>
      <c r="GX345">
        <f t="shared" si="306"/>
        <v>0</v>
      </c>
      <c r="HA345">
        <v>0</v>
      </c>
      <c r="HB345">
        <v>0</v>
      </c>
      <c r="HC345">
        <f t="shared" si="307"/>
        <v>0</v>
      </c>
      <c r="IK345">
        <v>0</v>
      </c>
    </row>
    <row r="346" spans="1:245" x14ac:dyDescent="0.4">
      <c r="A346">
        <v>17</v>
      </c>
      <c r="B346">
        <v>1</v>
      </c>
      <c r="C346">
        <f>ROW(SmtRes!A555)</f>
        <v>555</v>
      </c>
      <c r="D346">
        <f>ROW(EtalonRes!A545)</f>
        <v>545</v>
      </c>
      <c r="E346" t="s">
        <v>516</v>
      </c>
      <c r="F346" t="s">
        <v>123</v>
      </c>
      <c r="G346" t="s">
        <v>124</v>
      </c>
      <c r="H346" t="s">
        <v>125</v>
      </c>
      <c r="I346">
        <f>ROUND((24)/100,9)</f>
        <v>0.24</v>
      </c>
      <c r="J346">
        <v>0</v>
      </c>
      <c r="O346">
        <f t="shared" si="273"/>
        <v>5232.6499999999996</v>
      </c>
      <c r="P346">
        <f t="shared" si="274"/>
        <v>166.31</v>
      </c>
      <c r="Q346">
        <f t="shared" si="275"/>
        <v>151.66</v>
      </c>
      <c r="R346">
        <f t="shared" si="276"/>
        <v>141.16999999999999</v>
      </c>
      <c r="S346">
        <f t="shared" si="277"/>
        <v>4914.68</v>
      </c>
      <c r="T346">
        <f t="shared" si="278"/>
        <v>0</v>
      </c>
      <c r="U346">
        <f t="shared" si="279"/>
        <v>17.712</v>
      </c>
      <c r="V346">
        <f t="shared" si="280"/>
        <v>0.45599999999999996</v>
      </c>
      <c r="W346">
        <f t="shared" si="281"/>
        <v>0</v>
      </c>
      <c r="X346">
        <f t="shared" si="282"/>
        <v>3994.12</v>
      </c>
      <c r="Y346">
        <f t="shared" si="283"/>
        <v>2527.9299999999998</v>
      </c>
      <c r="AA346">
        <v>68187018</v>
      </c>
      <c r="AB346">
        <f t="shared" si="284"/>
        <v>867.07</v>
      </c>
      <c r="AC346">
        <f t="shared" si="285"/>
        <v>114.54</v>
      </c>
      <c r="AD346">
        <f>ROUND((((ET346)-(EU346))+AE346),6)</f>
        <v>32.24</v>
      </c>
      <c r="AE346">
        <f t="shared" si="314"/>
        <v>20.69</v>
      </c>
      <c r="AF346">
        <f t="shared" si="314"/>
        <v>720.29</v>
      </c>
      <c r="AG346">
        <f t="shared" si="286"/>
        <v>0</v>
      </c>
      <c r="AH346">
        <f t="shared" si="315"/>
        <v>73.8</v>
      </c>
      <c r="AI346">
        <f t="shared" si="315"/>
        <v>1.9</v>
      </c>
      <c r="AJ346">
        <f t="shared" si="287"/>
        <v>0</v>
      </c>
      <c r="AK346">
        <v>867.07</v>
      </c>
      <c r="AL346">
        <v>114.54</v>
      </c>
      <c r="AM346">
        <v>32.24</v>
      </c>
      <c r="AN346">
        <v>20.69</v>
      </c>
      <c r="AO346">
        <v>720.29</v>
      </c>
      <c r="AP346">
        <v>0</v>
      </c>
      <c r="AQ346">
        <v>73.8</v>
      </c>
      <c r="AR346">
        <v>1.9</v>
      </c>
      <c r="AS346">
        <v>0</v>
      </c>
      <c r="AT346">
        <v>79</v>
      </c>
      <c r="AU346">
        <v>50</v>
      </c>
      <c r="AV346">
        <v>1</v>
      </c>
      <c r="AW346">
        <v>1</v>
      </c>
      <c r="AZ346">
        <v>1</v>
      </c>
      <c r="BA346">
        <v>28.43</v>
      </c>
      <c r="BB346">
        <v>19.600000000000001</v>
      </c>
      <c r="BC346">
        <v>6.05</v>
      </c>
      <c r="BD346" t="s">
        <v>3</v>
      </c>
      <c r="BE346" t="s">
        <v>3</v>
      </c>
      <c r="BF346" t="s">
        <v>3</v>
      </c>
      <c r="BG346" t="s">
        <v>3</v>
      </c>
      <c r="BH346">
        <v>0</v>
      </c>
      <c r="BI346">
        <v>1</v>
      </c>
      <c r="BJ346" t="s">
        <v>126</v>
      </c>
      <c r="BM346">
        <v>61001</v>
      </c>
      <c r="BN346">
        <v>0</v>
      </c>
      <c r="BO346" t="s">
        <v>123</v>
      </c>
      <c r="BP346">
        <v>1</v>
      </c>
      <c r="BQ346">
        <v>6</v>
      </c>
      <c r="BR346">
        <v>0</v>
      </c>
      <c r="BS346">
        <v>28.43</v>
      </c>
      <c r="BT346">
        <v>1</v>
      </c>
      <c r="BU346">
        <v>1</v>
      </c>
      <c r="BV346">
        <v>1</v>
      </c>
      <c r="BW346">
        <v>1</v>
      </c>
      <c r="BX346">
        <v>1</v>
      </c>
      <c r="BY346" t="s">
        <v>3</v>
      </c>
      <c r="BZ346">
        <v>79</v>
      </c>
      <c r="CA346">
        <v>50</v>
      </c>
      <c r="CE346">
        <v>0</v>
      </c>
      <c r="CF346">
        <v>0</v>
      </c>
      <c r="CG346">
        <v>0</v>
      </c>
      <c r="CM346">
        <v>0</v>
      </c>
      <c r="CN346" t="s">
        <v>3</v>
      </c>
      <c r="CO346">
        <v>0</v>
      </c>
      <c r="CP346">
        <f t="shared" si="288"/>
        <v>5232.6500000000005</v>
      </c>
      <c r="CQ346">
        <f t="shared" si="289"/>
        <v>692.96699999999998</v>
      </c>
      <c r="CR346">
        <f t="shared" si="290"/>
        <v>631.90400000000011</v>
      </c>
      <c r="CS346">
        <f t="shared" si="291"/>
        <v>588.21670000000006</v>
      </c>
      <c r="CT346">
        <f t="shared" si="292"/>
        <v>20477.844699999998</v>
      </c>
      <c r="CU346">
        <f t="shared" si="293"/>
        <v>0</v>
      </c>
      <c r="CV346">
        <f t="shared" si="294"/>
        <v>73.8</v>
      </c>
      <c r="CW346">
        <f t="shared" si="295"/>
        <v>1.9</v>
      </c>
      <c r="CX346">
        <f t="shared" si="296"/>
        <v>0</v>
      </c>
      <c r="CY346">
        <f t="shared" si="297"/>
        <v>3994.1215000000002</v>
      </c>
      <c r="CZ346">
        <f t="shared" si="298"/>
        <v>2527.9250000000002</v>
      </c>
      <c r="DC346" t="s">
        <v>3</v>
      </c>
      <c r="DD346" t="s">
        <v>3</v>
      </c>
      <c r="DE346" t="s">
        <v>3</v>
      </c>
      <c r="DF346" t="s">
        <v>3</v>
      </c>
      <c r="DG346" t="s">
        <v>3</v>
      </c>
      <c r="DH346" t="s">
        <v>3</v>
      </c>
      <c r="DI346" t="s">
        <v>3</v>
      </c>
      <c r="DJ346" t="s">
        <v>3</v>
      </c>
      <c r="DK346" t="s">
        <v>3</v>
      </c>
      <c r="DL346" t="s">
        <v>3</v>
      </c>
      <c r="DM346" t="s">
        <v>3</v>
      </c>
      <c r="DN346">
        <v>0</v>
      </c>
      <c r="DO346">
        <v>0</v>
      </c>
      <c r="DP346">
        <v>1</v>
      </c>
      <c r="DQ346">
        <v>1</v>
      </c>
      <c r="DU346">
        <v>1013</v>
      </c>
      <c r="DV346" t="s">
        <v>125</v>
      </c>
      <c r="DW346" t="s">
        <v>125</v>
      </c>
      <c r="DX346">
        <v>1</v>
      </c>
      <c r="EE346">
        <v>63940357</v>
      </c>
      <c r="EF346">
        <v>6</v>
      </c>
      <c r="EG346" t="s">
        <v>127</v>
      </c>
      <c r="EH346">
        <v>0</v>
      </c>
      <c r="EI346" t="s">
        <v>3</v>
      </c>
      <c r="EJ346">
        <v>1</v>
      </c>
      <c r="EK346">
        <v>61001</v>
      </c>
      <c r="EL346" t="s">
        <v>128</v>
      </c>
      <c r="EM346" t="s">
        <v>129</v>
      </c>
      <c r="EO346" t="s">
        <v>3</v>
      </c>
      <c r="EQ346">
        <v>0</v>
      </c>
      <c r="ER346">
        <v>867.07</v>
      </c>
      <c r="ES346">
        <v>114.54</v>
      </c>
      <c r="ET346">
        <v>32.24</v>
      </c>
      <c r="EU346">
        <v>20.69</v>
      </c>
      <c r="EV346">
        <v>720.29</v>
      </c>
      <c r="EW346">
        <v>73.8</v>
      </c>
      <c r="EX346">
        <v>1.9</v>
      </c>
      <c r="EY346">
        <v>0</v>
      </c>
      <c r="FQ346">
        <v>0</v>
      </c>
      <c r="FR346">
        <f t="shared" si="299"/>
        <v>0</v>
      </c>
      <c r="FS346">
        <v>0</v>
      </c>
      <c r="FX346">
        <v>79</v>
      </c>
      <c r="FY346">
        <v>50</v>
      </c>
      <c r="GA346" t="s">
        <v>3</v>
      </c>
      <c r="GD346">
        <v>1</v>
      </c>
      <c r="GF346">
        <v>-1921171379</v>
      </c>
      <c r="GG346">
        <v>2</v>
      </c>
      <c r="GH346">
        <v>1</v>
      </c>
      <c r="GI346">
        <v>2</v>
      </c>
      <c r="GJ346">
        <v>0</v>
      </c>
      <c r="GK346">
        <v>0</v>
      </c>
      <c r="GL346">
        <f t="shared" si="300"/>
        <v>0</v>
      </c>
      <c r="GM346">
        <f t="shared" si="301"/>
        <v>11754.7</v>
      </c>
      <c r="GN346">
        <f t="shared" si="302"/>
        <v>11754.7</v>
      </c>
      <c r="GO346">
        <f t="shared" si="303"/>
        <v>0</v>
      </c>
      <c r="GP346">
        <f t="shared" si="304"/>
        <v>0</v>
      </c>
      <c r="GR346">
        <v>0</v>
      </c>
      <c r="GS346">
        <v>3</v>
      </c>
      <c r="GT346">
        <v>0</v>
      </c>
      <c r="GU346" t="s">
        <v>3</v>
      </c>
      <c r="GV346">
        <f t="shared" si="305"/>
        <v>0</v>
      </c>
      <c r="GW346">
        <v>1</v>
      </c>
      <c r="GX346">
        <f t="shared" si="306"/>
        <v>0</v>
      </c>
      <c r="HA346">
        <v>0</v>
      </c>
      <c r="HB346">
        <v>0</v>
      </c>
      <c r="HC346">
        <f t="shared" si="307"/>
        <v>0</v>
      </c>
      <c r="IK346">
        <v>0</v>
      </c>
    </row>
    <row r="347" spans="1:245" x14ac:dyDescent="0.4">
      <c r="A347">
        <v>18</v>
      </c>
      <c r="B347">
        <v>1</v>
      </c>
      <c r="C347">
        <v>554</v>
      </c>
      <c r="E347" t="s">
        <v>517</v>
      </c>
      <c r="F347" t="s">
        <v>131</v>
      </c>
      <c r="G347" t="s">
        <v>132</v>
      </c>
      <c r="H347" t="s">
        <v>133</v>
      </c>
      <c r="I347">
        <f>I346*J347</f>
        <v>0.23039999999999999</v>
      </c>
      <c r="J347">
        <v>0.96</v>
      </c>
      <c r="O347">
        <f t="shared" si="273"/>
        <v>7884.12</v>
      </c>
      <c r="P347">
        <f t="shared" si="274"/>
        <v>7884.12</v>
      </c>
      <c r="Q347">
        <f t="shared" si="275"/>
        <v>0</v>
      </c>
      <c r="R347">
        <f t="shared" si="276"/>
        <v>0</v>
      </c>
      <c r="S347">
        <f t="shared" si="277"/>
        <v>0</v>
      </c>
      <c r="T347">
        <f t="shared" si="278"/>
        <v>0</v>
      </c>
      <c r="U347">
        <f t="shared" si="279"/>
        <v>0</v>
      </c>
      <c r="V347">
        <f t="shared" si="280"/>
        <v>0</v>
      </c>
      <c r="W347">
        <f t="shared" si="281"/>
        <v>9.4499999999999993</v>
      </c>
      <c r="X347">
        <f t="shared" si="282"/>
        <v>0</v>
      </c>
      <c r="Y347">
        <f t="shared" si="283"/>
        <v>0</v>
      </c>
      <c r="AA347">
        <v>68187018</v>
      </c>
      <c r="AB347">
        <f t="shared" si="284"/>
        <v>8245.61</v>
      </c>
      <c r="AC347">
        <f t="shared" si="285"/>
        <v>8245.61</v>
      </c>
      <c r="AD347">
        <f>ROUND((((ET347)-(EU347))+AE347),6)</f>
        <v>0</v>
      </c>
      <c r="AE347">
        <f t="shared" si="314"/>
        <v>0</v>
      </c>
      <c r="AF347">
        <f t="shared" si="314"/>
        <v>0</v>
      </c>
      <c r="AG347">
        <f t="shared" si="286"/>
        <v>0</v>
      </c>
      <c r="AH347">
        <f t="shared" si="315"/>
        <v>0</v>
      </c>
      <c r="AI347">
        <f t="shared" si="315"/>
        <v>0</v>
      </c>
      <c r="AJ347">
        <f t="shared" si="287"/>
        <v>41</v>
      </c>
      <c r="AK347">
        <v>8245.61</v>
      </c>
      <c r="AL347">
        <v>8245.61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41</v>
      </c>
      <c r="AT347">
        <v>0</v>
      </c>
      <c r="AU347">
        <v>0</v>
      </c>
      <c r="AV347">
        <v>1</v>
      </c>
      <c r="AW347">
        <v>1</v>
      </c>
      <c r="AZ347">
        <v>1</v>
      </c>
      <c r="BA347">
        <v>1</v>
      </c>
      <c r="BB347">
        <v>1</v>
      </c>
      <c r="BC347">
        <v>4.1500000000000004</v>
      </c>
      <c r="BD347" t="s">
        <v>3</v>
      </c>
      <c r="BE347" t="s">
        <v>3</v>
      </c>
      <c r="BF347" t="s">
        <v>3</v>
      </c>
      <c r="BG347" t="s">
        <v>3</v>
      </c>
      <c r="BH347">
        <v>3</v>
      </c>
      <c r="BI347">
        <v>1</v>
      </c>
      <c r="BJ347" t="s">
        <v>134</v>
      </c>
      <c r="BM347">
        <v>500001</v>
      </c>
      <c r="BN347">
        <v>0</v>
      </c>
      <c r="BO347" t="s">
        <v>131</v>
      </c>
      <c r="BP347">
        <v>1</v>
      </c>
      <c r="BQ347">
        <v>8</v>
      </c>
      <c r="BR347">
        <v>0</v>
      </c>
      <c r="BS347">
        <v>1</v>
      </c>
      <c r="BT347">
        <v>1</v>
      </c>
      <c r="BU347">
        <v>1</v>
      </c>
      <c r="BV347">
        <v>1</v>
      </c>
      <c r="BW347">
        <v>1</v>
      </c>
      <c r="BX347">
        <v>1</v>
      </c>
      <c r="BY347" t="s">
        <v>3</v>
      </c>
      <c r="BZ347">
        <v>0</v>
      </c>
      <c r="CA347">
        <v>0</v>
      </c>
      <c r="CE347">
        <v>0</v>
      </c>
      <c r="CF347">
        <v>0</v>
      </c>
      <c r="CG347">
        <v>0</v>
      </c>
      <c r="CM347">
        <v>0</v>
      </c>
      <c r="CN347" t="s">
        <v>3</v>
      </c>
      <c r="CO347">
        <v>0</v>
      </c>
      <c r="CP347">
        <f t="shared" si="288"/>
        <v>7884.12</v>
      </c>
      <c r="CQ347">
        <f t="shared" si="289"/>
        <v>34219.281500000005</v>
      </c>
      <c r="CR347">
        <f t="shared" si="290"/>
        <v>0</v>
      </c>
      <c r="CS347">
        <f t="shared" si="291"/>
        <v>0</v>
      </c>
      <c r="CT347">
        <f t="shared" si="292"/>
        <v>0</v>
      </c>
      <c r="CU347">
        <f t="shared" si="293"/>
        <v>0</v>
      </c>
      <c r="CV347">
        <f t="shared" si="294"/>
        <v>0</v>
      </c>
      <c r="CW347">
        <f t="shared" si="295"/>
        <v>0</v>
      </c>
      <c r="CX347">
        <f t="shared" si="296"/>
        <v>41</v>
      </c>
      <c r="CY347">
        <f t="shared" si="297"/>
        <v>0</v>
      </c>
      <c r="CZ347">
        <f t="shared" si="298"/>
        <v>0</v>
      </c>
      <c r="DC347" t="s">
        <v>3</v>
      </c>
      <c r="DD347" t="s">
        <v>3</v>
      </c>
      <c r="DE347" t="s">
        <v>3</v>
      </c>
      <c r="DF347" t="s">
        <v>3</v>
      </c>
      <c r="DG347" t="s">
        <v>3</v>
      </c>
      <c r="DH347" t="s">
        <v>3</v>
      </c>
      <c r="DI347" t="s">
        <v>3</v>
      </c>
      <c r="DJ347" t="s">
        <v>3</v>
      </c>
      <c r="DK347" t="s">
        <v>3</v>
      </c>
      <c r="DL347" t="s">
        <v>3</v>
      </c>
      <c r="DM347" t="s">
        <v>3</v>
      </c>
      <c r="DN347">
        <v>0</v>
      </c>
      <c r="DO347">
        <v>0</v>
      </c>
      <c r="DP347">
        <v>1</v>
      </c>
      <c r="DQ347">
        <v>1</v>
      </c>
      <c r="DU347">
        <v>1009</v>
      </c>
      <c r="DV347" t="s">
        <v>133</v>
      </c>
      <c r="DW347" t="s">
        <v>133</v>
      </c>
      <c r="DX347">
        <v>1000</v>
      </c>
      <c r="EE347">
        <v>63940454</v>
      </c>
      <c r="EF347">
        <v>8</v>
      </c>
      <c r="EG347" t="s">
        <v>33</v>
      </c>
      <c r="EH347">
        <v>0</v>
      </c>
      <c r="EI347" t="s">
        <v>3</v>
      </c>
      <c r="EJ347">
        <v>1</v>
      </c>
      <c r="EK347">
        <v>500001</v>
      </c>
      <c r="EL347" t="s">
        <v>34</v>
      </c>
      <c r="EM347" t="s">
        <v>35</v>
      </c>
      <c r="EO347" t="s">
        <v>3</v>
      </c>
      <c r="EQ347">
        <v>0</v>
      </c>
      <c r="ER347">
        <v>8245.61</v>
      </c>
      <c r="ES347">
        <v>8245.61</v>
      </c>
      <c r="ET347">
        <v>0</v>
      </c>
      <c r="EU347">
        <v>0</v>
      </c>
      <c r="EV347">
        <v>0</v>
      </c>
      <c r="EW347">
        <v>0</v>
      </c>
      <c r="EX347">
        <v>0</v>
      </c>
      <c r="FQ347">
        <v>0</v>
      </c>
      <c r="FR347">
        <f t="shared" si="299"/>
        <v>0</v>
      </c>
      <c r="FS347">
        <v>0</v>
      </c>
      <c r="FX347">
        <v>0</v>
      </c>
      <c r="FY347">
        <v>0</v>
      </c>
      <c r="GA347" t="s">
        <v>3</v>
      </c>
      <c r="GD347">
        <v>1</v>
      </c>
      <c r="GF347">
        <v>-33711620</v>
      </c>
      <c r="GG347">
        <v>2</v>
      </c>
      <c r="GH347">
        <v>1</v>
      </c>
      <c r="GI347">
        <v>2</v>
      </c>
      <c r="GJ347">
        <v>0</v>
      </c>
      <c r="GK347">
        <v>0</v>
      </c>
      <c r="GL347">
        <f t="shared" si="300"/>
        <v>0</v>
      </c>
      <c r="GM347">
        <f t="shared" si="301"/>
        <v>7884.12</v>
      </c>
      <c r="GN347">
        <f t="shared" si="302"/>
        <v>7884.12</v>
      </c>
      <c r="GO347">
        <f t="shared" si="303"/>
        <v>0</v>
      </c>
      <c r="GP347">
        <f t="shared" si="304"/>
        <v>0</v>
      </c>
      <c r="GR347">
        <v>0</v>
      </c>
      <c r="GS347">
        <v>3</v>
      </c>
      <c r="GT347">
        <v>0</v>
      </c>
      <c r="GU347" t="s">
        <v>3</v>
      </c>
      <c r="GV347">
        <f t="shared" si="305"/>
        <v>0</v>
      </c>
      <c r="GW347">
        <v>1</v>
      </c>
      <c r="GX347">
        <f t="shared" si="306"/>
        <v>0</v>
      </c>
      <c r="HA347">
        <v>0</v>
      </c>
      <c r="HB347">
        <v>0</v>
      </c>
      <c r="HC347">
        <f t="shared" si="307"/>
        <v>0</v>
      </c>
      <c r="IK347">
        <v>0</v>
      </c>
    </row>
    <row r="348" spans="1:245" x14ac:dyDescent="0.4">
      <c r="A348">
        <v>17</v>
      </c>
      <c r="B348">
        <v>1</v>
      </c>
      <c r="C348">
        <f>ROW(SmtRes!A564)</f>
        <v>564</v>
      </c>
      <c r="D348">
        <f>ROW(EtalonRes!A554)</f>
        <v>554</v>
      </c>
      <c r="E348" t="s">
        <v>518</v>
      </c>
      <c r="F348" t="s">
        <v>136</v>
      </c>
      <c r="G348" t="s">
        <v>137</v>
      </c>
      <c r="H348" t="s">
        <v>108</v>
      </c>
      <c r="I348">
        <f>ROUND(I344,9)</f>
        <v>3.726</v>
      </c>
      <c r="J348">
        <v>0</v>
      </c>
      <c r="O348">
        <f t="shared" si="273"/>
        <v>50129.99</v>
      </c>
      <c r="P348">
        <f t="shared" si="274"/>
        <v>14389.81</v>
      </c>
      <c r="Q348">
        <f t="shared" si="275"/>
        <v>413.68</v>
      </c>
      <c r="R348">
        <f t="shared" si="276"/>
        <v>15.89</v>
      </c>
      <c r="S348">
        <f t="shared" si="277"/>
        <v>35326.5</v>
      </c>
      <c r="T348">
        <f t="shared" si="278"/>
        <v>0</v>
      </c>
      <c r="U348">
        <f t="shared" si="279"/>
        <v>140.24477699999997</v>
      </c>
      <c r="V348">
        <f t="shared" si="280"/>
        <v>4.6575000000000005E-2</v>
      </c>
      <c r="W348">
        <f t="shared" si="281"/>
        <v>0</v>
      </c>
      <c r="X348">
        <f t="shared" si="282"/>
        <v>33575.269999999997</v>
      </c>
      <c r="Y348">
        <f t="shared" si="283"/>
        <v>16610.919999999998</v>
      </c>
      <c r="AA348">
        <v>68187018</v>
      </c>
      <c r="AB348">
        <f t="shared" si="284"/>
        <v>909.346</v>
      </c>
      <c r="AC348">
        <f t="shared" si="285"/>
        <v>564.62</v>
      </c>
      <c r="AD348">
        <f>ROUND(((((ET348*1.25))-((EU348*1.25)))+AE348),6)</f>
        <v>11.237500000000001</v>
      </c>
      <c r="AE348">
        <f>ROUND(((EU348*1.25)),6)</f>
        <v>0.15</v>
      </c>
      <c r="AF348">
        <f>ROUND(((EV348*1.15)),6)</f>
        <v>333.48849999999999</v>
      </c>
      <c r="AG348">
        <f t="shared" si="286"/>
        <v>0</v>
      </c>
      <c r="AH348">
        <f>((EW348*1.15))</f>
        <v>37.639499999999991</v>
      </c>
      <c r="AI348">
        <f>((EX348*1.25))</f>
        <v>1.2500000000000001E-2</v>
      </c>
      <c r="AJ348">
        <f t="shared" si="287"/>
        <v>0</v>
      </c>
      <c r="AK348">
        <v>863.6</v>
      </c>
      <c r="AL348">
        <v>564.62</v>
      </c>
      <c r="AM348">
        <v>8.99</v>
      </c>
      <c r="AN348">
        <v>0.12</v>
      </c>
      <c r="AO348">
        <v>289.99</v>
      </c>
      <c r="AP348">
        <v>0</v>
      </c>
      <c r="AQ348">
        <v>32.729999999999997</v>
      </c>
      <c r="AR348">
        <v>0.01</v>
      </c>
      <c r="AS348">
        <v>0</v>
      </c>
      <c r="AT348">
        <v>95</v>
      </c>
      <c r="AU348">
        <v>47</v>
      </c>
      <c r="AV348">
        <v>1</v>
      </c>
      <c r="AW348">
        <v>1</v>
      </c>
      <c r="AZ348">
        <v>1</v>
      </c>
      <c r="BA348">
        <v>28.43</v>
      </c>
      <c r="BB348">
        <v>9.8800000000000008</v>
      </c>
      <c r="BC348">
        <v>6.84</v>
      </c>
      <c r="BD348" t="s">
        <v>3</v>
      </c>
      <c r="BE348" t="s">
        <v>3</v>
      </c>
      <c r="BF348" t="s">
        <v>3</v>
      </c>
      <c r="BG348" t="s">
        <v>3</v>
      </c>
      <c r="BH348">
        <v>0</v>
      </c>
      <c r="BI348">
        <v>1</v>
      </c>
      <c r="BJ348" t="s">
        <v>138</v>
      </c>
      <c r="BM348">
        <v>15001</v>
      </c>
      <c r="BN348">
        <v>0</v>
      </c>
      <c r="BO348" t="s">
        <v>136</v>
      </c>
      <c r="BP348">
        <v>1</v>
      </c>
      <c r="BQ348">
        <v>2</v>
      </c>
      <c r="BR348">
        <v>0</v>
      </c>
      <c r="BS348">
        <v>28.43</v>
      </c>
      <c r="BT348">
        <v>1</v>
      </c>
      <c r="BU348">
        <v>1</v>
      </c>
      <c r="BV348">
        <v>1</v>
      </c>
      <c r="BW348">
        <v>1</v>
      </c>
      <c r="BX348">
        <v>1</v>
      </c>
      <c r="BY348" t="s">
        <v>3</v>
      </c>
      <c r="BZ348">
        <v>105</v>
      </c>
      <c r="CA348">
        <v>55</v>
      </c>
      <c r="CE348">
        <v>0</v>
      </c>
      <c r="CF348">
        <v>0</v>
      </c>
      <c r="CG348">
        <v>0</v>
      </c>
      <c r="CM348">
        <v>0</v>
      </c>
      <c r="CN348" t="s">
        <v>1223</v>
      </c>
      <c r="CO348">
        <v>0</v>
      </c>
      <c r="CP348">
        <f t="shared" si="288"/>
        <v>50129.99</v>
      </c>
      <c r="CQ348">
        <f t="shared" si="289"/>
        <v>3862.0007999999998</v>
      </c>
      <c r="CR348">
        <f t="shared" si="290"/>
        <v>111.02650000000001</v>
      </c>
      <c r="CS348">
        <f t="shared" si="291"/>
        <v>4.2645</v>
      </c>
      <c r="CT348">
        <f t="shared" si="292"/>
        <v>9481.0780549999999</v>
      </c>
      <c r="CU348">
        <f t="shared" si="293"/>
        <v>0</v>
      </c>
      <c r="CV348">
        <f t="shared" si="294"/>
        <v>37.639499999999991</v>
      </c>
      <c r="CW348">
        <f t="shared" si="295"/>
        <v>1.2500000000000001E-2</v>
      </c>
      <c r="CX348">
        <f t="shared" si="296"/>
        <v>0</v>
      </c>
      <c r="CY348">
        <f t="shared" si="297"/>
        <v>33575.270499999999</v>
      </c>
      <c r="CZ348">
        <f t="shared" si="298"/>
        <v>16610.923300000002</v>
      </c>
      <c r="DC348" t="s">
        <v>3</v>
      </c>
      <c r="DD348" t="s">
        <v>3</v>
      </c>
      <c r="DE348" t="s">
        <v>20</v>
      </c>
      <c r="DF348" t="s">
        <v>20</v>
      </c>
      <c r="DG348" t="s">
        <v>21</v>
      </c>
      <c r="DH348" t="s">
        <v>3</v>
      </c>
      <c r="DI348" t="s">
        <v>21</v>
      </c>
      <c r="DJ348" t="s">
        <v>20</v>
      </c>
      <c r="DK348" t="s">
        <v>3</v>
      </c>
      <c r="DL348" t="s">
        <v>3</v>
      </c>
      <c r="DM348" t="s">
        <v>3</v>
      </c>
      <c r="DN348">
        <v>0</v>
      </c>
      <c r="DO348">
        <v>0</v>
      </c>
      <c r="DP348">
        <v>1</v>
      </c>
      <c r="DQ348">
        <v>1</v>
      </c>
      <c r="DU348">
        <v>1005</v>
      </c>
      <c r="DV348" t="s">
        <v>108</v>
      </c>
      <c r="DW348" t="s">
        <v>108</v>
      </c>
      <c r="DX348">
        <v>100</v>
      </c>
      <c r="EE348">
        <v>63940301</v>
      </c>
      <c r="EF348">
        <v>2</v>
      </c>
      <c r="EG348" t="s">
        <v>22</v>
      </c>
      <c r="EH348">
        <v>0</v>
      </c>
      <c r="EI348" t="s">
        <v>3</v>
      </c>
      <c r="EJ348">
        <v>1</v>
      </c>
      <c r="EK348">
        <v>15001</v>
      </c>
      <c r="EL348" t="s">
        <v>110</v>
      </c>
      <c r="EM348" t="s">
        <v>111</v>
      </c>
      <c r="EO348" t="s">
        <v>25</v>
      </c>
      <c r="EQ348">
        <v>0</v>
      </c>
      <c r="ER348">
        <v>863.6</v>
      </c>
      <c r="ES348">
        <v>564.62</v>
      </c>
      <c r="ET348">
        <v>8.99</v>
      </c>
      <c r="EU348">
        <v>0.12</v>
      </c>
      <c r="EV348">
        <v>289.99</v>
      </c>
      <c r="EW348">
        <v>32.729999999999997</v>
      </c>
      <c r="EX348">
        <v>0.01</v>
      </c>
      <c r="EY348">
        <v>0</v>
      </c>
      <c r="FQ348">
        <v>0</v>
      </c>
      <c r="FR348">
        <f t="shared" si="299"/>
        <v>0</v>
      </c>
      <c r="FS348">
        <v>0</v>
      </c>
      <c r="FT348" t="s">
        <v>26</v>
      </c>
      <c r="FU348" t="s">
        <v>27</v>
      </c>
      <c r="FX348">
        <v>94.5</v>
      </c>
      <c r="FY348">
        <v>46.75</v>
      </c>
      <c r="GA348" t="s">
        <v>3</v>
      </c>
      <c r="GD348">
        <v>1</v>
      </c>
      <c r="GF348">
        <v>-1159350602</v>
      </c>
      <c r="GG348">
        <v>2</v>
      </c>
      <c r="GH348">
        <v>1</v>
      </c>
      <c r="GI348">
        <v>2</v>
      </c>
      <c r="GJ348">
        <v>0</v>
      </c>
      <c r="GK348">
        <v>0</v>
      </c>
      <c r="GL348">
        <f t="shared" si="300"/>
        <v>0</v>
      </c>
      <c r="GM348">
        <f t="shared" si="301"/>
        <v>100316.18</v>
      </c>
      <c r="GN348">
        <f t="shared" si="302"/>
        <v>100316.18</v>
      </c>
      <c r="GO348">
        <f t="shared" si="303"/>
        <v>0</v>
      </c>
      <c r="GP348">
        <f t="shared" si="304"/>
        <v>0</v>
      </c>
      <c r="GR348">
        <v>0</v>
      </c>
      <c r="GS348">
        <v>3</v>
      </c>
      <c r="GT348">
        <v>0</v>
      </c>
      <c r="GU348" t="s">
        <v>3</v>
      </c>
      <c r="GV348">
        <f t="shared" si="305"/>
        <v>0</v>
      </c>
      <c r="GW348">
        <v>1</v>
      </c>
      <c r="GX348">
        <f t="shared" si="306"/>
        <v>0</v>
      </c>
      <c r="HA348">
        <v>0</v>
      </c>
      <c r="HB348">
        <v>0</v>
      </c>
      <c r="HC348">
        <f t="shared" si="307"/>
        <v>0</v>
      </c>
      <c r="IK348">
        <v>0</v>
      </c>
    </row>
    <row r="349" spans="1:245" x14ac:dyDescent="0.4">
      <c r="A349">
        <v>17</v>
      </c>
      <c r="B349">
        <v>1</v>
      </c>
      <c r="C349">
        <f>ROW(SmtRes!A574)</f>
        <v>574</v>
      </c>
      <c r="D349">
        <f>ROW(EtalonRes!A564)</f>
        <v>564</v>
      </c>
      <c r="E349" t="s">
        <v>519</v>
      </c>
      <c r="F349" t="s">
        <v>140</v>
      </c>
      <c r="G349" t="s">
        <v>141</v>
      </c>
      <c r="H349" t="s">
        <v>142</v>
      </c>
      <c r="I349">
        <f>ROUND((59.25)/100,9)</f>
        <v>0.59250000000000003</v>
      </c>
      <c r="J349">
        <v>0</v>
      </c>
      <c r="O349">
        <f t="shared" si="273"/>
        <v>63614.49</v>
      </c>
      <c r="P349">
        <f t="shared" si="274"/>
        <v>22800.16</v>
      </c>
      <c r="Q349">
        <f t="shared" si="275"/>
        <v>269.02</v>
      </c>
      <c r="R349">
        <f t="shared" si="276"/>
        <v>240.88</v>
      </c>
      <c r="S349">
        <f t="shared" si="277"/>
        <v>40545.31</v>
      </c>
      <c r="T349">
        <f t="shared" si="278"/>
        <v>0</v>
      </c>
      <c r="U349">
        <f t="shared" si="279"/>
        <v>155.3535</v>
      </c>
      <c r="V349">
        <f t="shared" si="280"/>
        <v>0.63693750000000005</v>
      </c>
      <c r="W349">
        <f t="shared" si="281"/>
        <v>0</v>
      </c>
      <c r="X349">
        <f t="shared" si="282"/>
        <v>38746.879999999997</v>
      </c>
      <c r="Y349">
        <f t="shared" si="283"/>
        <v>19169.509999999998</v>
      </c>
      <c r="AA349">
        <v>68187018</v>
      </c>
      <c r="AB349">
        <f t="shared" si="284"/>
        <v>10330.406000000001</v>
      </c>
      <c r="AC349">
        <f t="shared" si="285"/>
        <v>7885.51</v>
      </c>
      <c r="AD349">
        <f>ROUND(((((ET349*1.25))-((EU349*1.25)))+AE349),6)</f>
        <v>37.9</v>
      </c>
      <c r="AE349">
        <f>ROUND(((EU349*1.25)),6)</f>
        <v>14.3</v>
      </c>
      <c r="AF349">
        <f>ROUND(((EV349*1.15)),6)</f>
        <v>2406.9960000000001</v>
      </c>
      <c r="AG349">
        <f t="shared" si="286"/>
        <v>0</v>
      </c>
      <c r="AH349">
        <f>((EW349*1.15))</f>
        <v>262.2</v>
      </c>
      <c r="AI349">
        <f>((EX349*1.25))</f>
        <v>1.075</v>
      </c>
      <c r="AJ349">
        <f t="shared" si="287"/>
        <v>0</v>
      </c>
      <c r="AK349">
        <v>10008.870000000001</v>
      </c>
      <c r="AL349">
        <v>7885.51</v>
      </c>
      <c r="AM349">
        <v>30.32</v>
      </c>
      <c r="AN349">
        <v>11.44</v>
      </c>
      <c r="AO349">
        <v>2093.04</v>
      </c>
      <c r="AP349">
        <v>0</v>
      </c>
      <c r="AQ349">
        <v>228</v>
      </c>
      <c r="AR349">
        <v>0.86</v>
      </c>
      <c r="AS349">
        <v>0</v>
      </c>
      <c r="AT349">
        <v>95</v>
      </c>
      <c r="AU349">
        <v>47</v>
      </c>
      <c r="AV349">
        <v>1</v>
      </c>
      <c r="AW349">
        <v>1</v>
      </c>
      <c r="AZ349">
        <v>1</v>
      </c>
      <c r="BA349">
        <v>28.43</v>
      </c>
      <c r="BB349">
        <v>11.98</v>
      </c>
      <c r="BC349">
        <v>4.88</v>
      </c>
      <c r="BD349" t="s">
        <v>3</v>
      </c>
      <c r="BE349" t="s">
        <v>3</v>
      </c>
      <c r="BF349" t="s">
        <v>3</v>
      </c>
      <c r="BG349" t="s">
        <v>3</v>
      </c>
      <c r="BH349">
        <v>0</v>
      </c>
      <c r="BI349">
        <v>1</v>
      </c>
      <c r="BJ349" t="s">
        <v>143</v>
      </c>
      <c r="BM349">
        <v>15001</v>
      </c>
      <c r="BN349">
        <v>0</v>
      </c>
      <c r="BO349" t="s">
        <v>140</v>
      </c>
      <c r="BP349">
        <v>1</v>
      </c>
      <c r="BQ349">
        <v>2</v>
      </c>
      <c r="BR349">
        <v>0</v>
      </c>
      <c r="BS349">
        <v>28.43</v>
      </c>
      <c r="BT349">
        <v>1</v>
      </c>
      <c r="BU349">
        <v>1</v>
      </c>
      <c r="BV349">
        <v>1</v>
      </c>
      <c r="BW349">
        <v>1</v>
      </c>
      <c r="BX349">
        <v>1</v>
      </c>
      <c r="BY349" t="s">
        <v>3</v>
      </c>
      <c r="BZ349">
        <v>105</v>
      </c>
      <c r="CA349">
        <v>55</v>
      </c>
      <c r="CE349">
        <v>0</v>
      </c>
      <c r="CF349">
        <v>0</v>
      </c>
      <c r="CG349">
        <v>0</v>
      </c>
      <c r="CM349">
        <v>0</v>
      </c>
      <c r="CN349" t="s">
        <v>1223</v>
      </c>
      <c r="CO349">
        <v>0</v>
      </c>
      <c r="CP349">
        <f t="shared" si="288"/>
        <v>63614.49</v>
      </c>
      <c r="CQ349">
        <f t="shared" si="289"/>
        <v>38481.288800000002</v>
      </c>
      <c r="CR349">
        <f t="shared" si="290"/>
        <v>454.04199999999997</v>
      </c>
      <c r="CS349">
        <f t="shared" si="291"/>
        <v>406.54900000000004</v>
      </c>
      <c r="CT349">
        <f t="shared" si="292"/>
        <v>68430.896280000001</v>
      </c>
      <c r="CU349">
        <f t="shared" si="293"/>
        <v>0</v>
      </c>
      <c r="CV349">
        <f t="shared" si="294"/>
        <v>262.2</v>
      </c>
      <c r="CW349">
        <f t="shared" si="295"/>
        <v>1.075</v>
      </c>
      <c r="CX349">
        <f t="shared" si="296"/>
        <v>0</v>
      </c>
      <c r="CY349">
        <f t="shared" si="297"/>
        <v>38746.880499999992</v>
      </c>
      <c r="CZ349">
        <f t="shared" si="298"/>
        <v>19169.509299999998</v>
      </c>
      <c r="DC349" t="s">
        <v>3</v>
      </c>
      <c r="DD349" t="s">
        <v>3</v>
      </c>
      <c r="DE349" t="s">
        <v>20</v>
      </c>
      <c r="DF349" t="s">
        <v>20</v>
      </c>
      <c r="DG349" t="s">
        <v>21</v>
      </c>
      <c r="DH349" t="s">
        <v>3</v>
      </c>
      <c r="DI349" t="s">
        <v>21</v>
      </c>
      <c r="DJ349" t="s">
        <v>20</v>
      </c>
      <c r="DK349" t="s">
        <v>3</v>
      </c>
      <c r="DL349" t="s">
        <v>3</v>
      </c>
      <c r="DM349" t="s">
        <v>3</v>
      </c>
      <c r="DN349">
        <v>0</v>
      </c>
      <c r="DO349">
        <v>0</v>
      </c>
      <c r="DP349">
        <v>1</v>
      </c>
      <c r="DQ349">
        <v>1</v>
      </c>
      <c r="DU349">
        <v>1013</v>
      </c>
      <c r="DV349" t="s">
        <v>142</v>
      </c>
      <c r="DW349" t="s">
        <v>142</v>
      </c>
      <c r="DX349">
        <v>1</v>
      </c>
      <c r="EE349">
        <v>63940301</v>
      </c>
      <c r="EF349">
        <v>2</v>
      </c>
      <c r="EG349" t="s">
        <v>22</v>
      </c>
      <c r="EH349">
        <v>0</v>
      </c>
      <c r="EI349" t="s">
        <v>3</v>
      </c>
      <c r="EJ349">
        <v>1</v>
      </c>
      <c r="EK349">
        <v>15001</v>
      </c>
      <c r="EL349" t="s">
        <v>110</v>
      </c>
      <c r="EM349" t="s">
        <v>111</v>
      </c>
      <c r="EO349" t="s">
        <v>25</v>
      </c>
      <c r="EQ349">
        <v>0</v>
      </c>
      <c r="ER349">
        <v>10008.870000000001</v>
      </c>
      <c r="ES349">
        <v>7885.51</v>
      </c>
      <c r="ET349">
        <v>30.32</v>
      </c>
      <c r="EU349">
        <v>11.44</v>
      </c>
      <c r="EV349">
        <v>2093.04</v>
      </c>
      <c r="EW349">
        <v>228</v>
      </c>
      <c r="EX349">
        <v>0.86</v>
      </c>
      <c r="EY349">
        <v>0</v>
      </c>
      <c r="FQ349">
        <v>0</v>
      </c>
      <c r="FR349">
        <f t="shared" si="299"/>
        <v>0</v>
      </c>
      <c r="FS349">
        <v>0</v>
      </c>
      <c r="FT349" t="s">
        <v>26</v>
      </c>
      <c r="FU349" t="s">
        <v>27</v>
      </c>
      <c r="FX349">
        <v>94.5</v>
      </c>
      <c r="FY349">
        <v>46.75</v>
      </c>
      <c r="GA349" t="s">
        <v>3</v>
      </c>
      <c r="GD349">
        <v>1</v>
      </c>
      <c r="GF349">
        <v>-1924617312</v>
      </c>
      <c r="GG349">
        <v>2</v>
      </c>
      <c r="GH349">
        <v>1</v>
      </c>
      <c r="GI349">
        <v>2</v>
      </c>
      <c r="GJ349">
        <v>0</v>
      </c>
      <c r="GK349">
        <v>0</v>
      </c>
      <c r="GL349">
        <f t="shared" si="300"/>
        <v>0</v>
      </c>
      <c r="GM349">
        <f t="shared" si="301"/>
        <v>121530.88</v>
      </c>
      <c r="GN349">
        <f t="shared" si="302"/>
        <v>121530.88</v>
      </c>
      <c r="GO349">
        <f t="shared" si="303"/>
        <v>0</v>
      </c>
      <c r="GP349">
        <f t="shared" si="304"/>
        <v>0</v>
      </c>
      <c r="GR349">
        <v>0</v>
      </c>
      <c r="GS349">
        <v>3</v>
      </c>
      <c r="GT349">
        <v>0</v>
      </c>
      <c r="GU349" t="s">
        <v>3</v>
      </c>
      <c r="GV349">
        <f t="shared" si="305"/>
        <v>0</v>
      </c>
      <c r="GW349">
        <v>1</v>
      </c>
      <c r="GX349">
        <f t="shared" si="306"/>
        <v>0</v>
      </c>
      <c r="HA349">
        <v>0</v>
      </c>
      <c r="HB349">
        <v>0</v>
      </c>
      <c r="HC349">
        <f t="shared" si="307"/>
        <v>0</v>
      </c>
      <c r="IK349">
        <v>0</v>
      </c>
    </row>
    <row r="350" spans="1:245" x14ac:dyDescent="0.4">
      <c r="A350">
        <v>17</v>
      </c>
      <c r="B350">
        <v>1</v>
      </c>
      <c r="C350">
        <f>ROW(SmtRes!A590)</f>
        <v>590</v>
      </c>
      <c r="D350">
        <f>ROW(EtalonRes!A581)</f>
        <v>581</v>
      </c>
      <c r="E350" t="s">
        <v>520</v>
      </c>
      <c r="F350" t="s">
        <v>145</v>
      </c>
      <c r="G350" t="s">
        <v>146</v>
      </c>
      <c r="H350" t="s">
        <v>18</v>
      </c>
      <c r="I350">
        <f>ROUND((1.5)/100,9)</f>
        <v>1.4999999999999999E-2</v>
      </c>
      <c r="J350">
        <v>0</v>
      </c>
      <c r="O350">
        <f t="shared" si="273"/>
        <v>1031.8900000000001</v>
      </c>
      <c r="P350">
        <f t="shared" si="274"/>
        <v>592.99</v>
      </c>
      <c r="Q350">
        <f t="shared" si="275"/>
        <v>2.99</v>
      </c>
      <c r="R350">
        <f t="shared" si="276"/>
        <v>0</v>
      </c>
      <c r="S350">
        <f t="shared" si="277"/>
        <v>435.91</v>
      </c>
      <c r="T350">
        <f t="shared" si="278"/>
        <v>0</v>
      </c>
      <c r="U350">
        <f t="shared" si="279"/>
        <v>1.6904999999999997</v>
      </c>
      <c r="V350">
        <f t="shared" si="280"/>
        <v>0</v>
      </c>
      <c r="W350">
        <f t="shared" si="281"/>
        <v>0</v>
      </c>
      <c r="X350">
        <f t="shared" si="282"/>
        <v>462.06</v>
      </c>
      <c r="Y350">
        <f t="shared" si="283"/>
        <v>235.39</v>
      </c>
      <c r="AA350">
        <v>68187018</v>
      </c>
      <c r="AB350">
        <f t="shared" si="284"/>
        <v>8531.2890000000007</v>
      </c>
      <c r="AC350">
        <f t="shared" si="285"/>
        <v>7473.15</v>
      </c>
      <c r="AD350">
        <f>ROUND(((((ET350*1.25))-((EU350*1.25)))+AE350),6)</f>
        <v>35.950000000000003</v>
      </c>
      <c r="AE350">
        <f>ROUND(((EU350*1.25)),6)</f>
        <v>0</v>
      </c>
      <c r="AF350">
        <f>ROUND(((EV350*1.15)),6)</f>
        <v>1022.189</v>
      </c>
      <c r="AG350">
        <f t="shared" si="286"/>
        <v>0</v>
      </c>
      <c r="AH350">
        <f>((EW350*1.15))</f>
        <v>112.69999999999999</v>
      </c>
      <c r="AI350">
        <f>((EX350*1.25))</f>
        <v>0</v>
      </c>
      <c r="AJ350">
        <f t="shared" si="287"/>
        <v>0</v>
      </c>
      <c r="AK350">
        <v>8390.77</v>
      </c>
      <c r="AL350">
        <v>7473.15</v>
      </c>
      <c r="AM350">
        <v>28.76</v>
      </c>
      <c r="AN350">
        <v>0</v>
      </c>
      <c r="AO350">
        <v>888.86</v>
      </c>
      <c r="AP350">
        <v>0</v>
      </c>
      <c r="AQ350">
        <v>98</v>
      </c>
      <c r="AR350">
        <v>0</v>
      </c>
      <c r="AS350">
        <v>0</v>
      </c>
      <c r="AT350">
        <v>106</v>
      </c>
      <c r="AU350">
        <v>54</v>
      </c>
      <c r="AV350">
        <v>1</v>
      </c>
      <c r="AW350">
        <v>1</v>
      </c>
      <c r="AZ350">
        <v>1</v>
      </c>
      <c r="BA350">
        <v>28.43</v>
      </c>
      <c r="BB350">
        <v>5.55</v>
      </c>
      <c r="BC350">
        <v>5.29</v>
      </c>
      <c r="BD350" t="s">
        <v>3</v>
      </c>
      <c r="BE350" t="s">
        <v>3</v>
      </c>
      <c r="BF350" t="s">
        <v>3</v>
      </c>
      <c r="BG350" t="s">
        <v>3</v>
      </c>
      <c r="BH350">
        <v>0</v>
      </c>
      <c r="BI350">
        <v>1</v>
      </c>
      <c r="BJ350" t="s">
        <v>147</v>
      </c>
      <c r="BM350">
        <v>10001</v>
      </c>
      <c r="BN350">
        <v>0</v>
      </c>
      <c r="BO350" t="s">
        <v>145</v>
      </c>
      <c r="BP350">
        <v>1</v>
      </c>
      <c r="BQ350">
        <v>2</v>
      </c>
      <c r="BR350">
        <v>0</v>
      </c>
      <c r="BS350">
        <v>28.43</v>
      </c>
      <c r="BT350">
        <v>1</v>
      </c>
      <c r="BU350">
        <v>1</v>
      </c>
      <c r="BV350">
        <v>1</v>
      </c>
      <c r="BW350">
        <v>1</v>
      </c>
      <c r="BX350">
        <v>1</v>
      </c>
      <c r="BY350" t="s">
        <v>3</v>
      </c>
      <c r="BZ350">
        <v>118</v>
      </c>
      <c r="CA350">
        <v>63</v>
      </c>
      <c r="CE350">
        <v>0</v>
      </c>
      <c r="CF350">
        <v>0</v>
      </c>
      <c r="CG350">
        <v>0</v>
      </c>
      <c r="CM350">
        <v>0</v>
      </c>
      <c r="CN350" t="s">
        <v>1223</v>
      </c>
      <c r="CO350">
        <v>0</v>
      </c>
      <c r="CP350">
        <f t="shared" si="288"/>
        <v>1031.8900000000001</v>
      </c>
      <c r="CQ350">
        <f t="shared" si="289"/>
        <v>39532.963499999998</v>
      </c>
      <c r="CR350">
        <f t="shared" si="290"/>
        <v>199.52250000000001</v>
      </c>
      <c r="CS350">
        <f t="shared" si="291"/>
        <v>0</v>
      </c>
      <c r="CT350">
        <f t="shared" si="292"/>
        <v>29060.833269999999</v>
      </c>
      <c r="CU350">
        <f t="shared" si="293"/>
        <v>0</v>
      </c>
      <c r="CV350">
        <f t="shared" si="294"/>
        <v>112.69999999999999</v>
      </c>
      <c r="CW350">
        <f t="shared" si="295"/>
        <v>0</v>
      </c>
      <c r="CX350">
        <f t="shared" si="296"/>
        <v>0</v>
      </c>
      <c r="CY350">
        <f t="shared" si="297"/>
        <v>462.06459999999998</v>
      </c>
      <c r="CZ350">
        <f t="shared" si="298"/>
        <v>235.39140000000003</v>
      </c>
      <c r="DC350" t="s">
        <v>3</v>
      </c>
      <c r="DD350" t="s">
        <v>3</v>
      </c>
      <c r="DE350" t="s">
        <v>20</v>
      </c>
      <c r="DF350" t="s">
        <v>20</v>
      </c>
      <c r="DG350" t="s">
        <v>21</v>
      </c>
      <c r="DH350" t="s">
        <v>3</v>
      </c>
      <c r="DI350" t="s">
        <v>21</v>
      </c>
      <c r="DJ350" t="s">
        <v>20</v>
      </c>
      <c r="DK350" t="s">
        <v>3</v>
      </c>
      <c r="DL350" t="s">
        <v>3</v>
      </c>
      <c r="DM350" t="s">
        <v>3</v>
      </c>
      <c r="DN350">
        <v>0</v>
      </c>
      <c r="DO350">
        <v>0</v>
      </c>
      <c r="DP350">
        <v>1</v>
      </c>
      <c r="DQ350">
        <v>1</v>
      </c>
      <c r="DU350">
        <v>1005</v>
      </c>
      <c r="DV350" t="s">
        <v>18</v>
      </c>
      <c r="DW350" t="s">
        <v>18</v>
      </c>
      <c r="DX350">
        <v>100</v>
      </c>
      <c r="EE350">
        <v>63940278</v>
      </c>
      <c r="EF350">
        <v>2</v>
      </c>
      <c r="EG350" t="s">
        <v>22</v>
      </c>
      <c r="EH350">
        <v>0</v>
      </c>
      <c r="EI350" t="s">
        <v>3</v>
      </c>
      <c r="EJ350">
        <v>1</v>
      </c>
      <c r="EK350">
        <v>10001</v>
      </c>
      <c r="EL350" t="s">
        <v>23</v>
      </c>
      <c r="EM350" t="s">
        <v>24</v>
      </c>
      <c r="EO350" t="s">
        <v>25</v>
      </c>
      <c r="EQ350">
        <v>0</v>
      </c>
      <c r="ER350">
        <v>8390.77</v>
      </c>
      <c r="ES350">
        <v>7473.15</v>
      </c>
      <c r="ET350">
        <v>28.76</v>
      </c>
      <c r="EU350">
        <v>0</v>
      </c>
      <c r="EV350">
        <v>888.86</v>
      </c>
      <c r="EW350">
        <v>98</v>
      </c>
      <c r="EX350">
        <v>0</v>
      </c>
      <c r="EY350">
        <v>0</v>
      </c>
      <c r="FQ350">
        <v>0</v>
      </c>
      <c r="FR350">
        <f t="shared" si="299"/>
        <v>0</v>
      </c>
      <c r="FS350">
        <v>0</v>
      </c>
      <c r="FT350" t="s">
        <v>26</v>
      </c>
      <c r="FU350" t="s">
        <v>27</v>
      </c>
      <c r="FX350">
        <v>106.2</v>
      </c>
      <c r="FY350">
        <v>53.55</v>
      </c>
      <c r="GA350" t="s">
        <v>3</v>
      </c>
      <c r="GD350">
        <v>1</v>
      </c>
      <c r="GF350">
        <v>-1863166513</v>
      </c>
      <c r="GG350">
        <v>2</v>
      </c>
      <c r="GH350">
        <v>1</v>
      </c>
      <c r="GI350">
        <v>2</v>
      </c>
      <c r="GJ350">
        <v>0</v>
      </c>
      <c r="GK350">
        <v>0</v>
      </c>
      <c r="GL350">
        <f t="shared" si="300"/>
        <v>0</v>
      </c>
      <c r="GM350">
        <f t="shared" si="301"/>
        <v>1729.34</v>
      </c>
      <c r="GN350">
        <f t="shared" si="302"/>
        <v>1729.34</v>
      </c>
      <c r="GO350">
        <f t="shared" si="303"/>
        <v>0</v>
      </c>
      <c r="GP350">
        <f t="shared" si="304"/>
        <v>0</v>
      </c>
      <c r="GR350">
        <v>0</v>
      </c>
      <c r="GS350">
        <v>3</v>
      </c>
      <c r="GT350">
        <v>0</v>
      </c>
      <c r="GU350" t="s">
        <v>3</v>
      </c>
      <c r="GV350">
        <f t="shared" si="305"/>
        <v>0</v>
      </c>
      <c r="GW350">
        <v>1</v>
      </c>
      <c r="GX350">
        <f t="shared" si="306"/>
        <v>0</v>
      </c>
      <c r="HA350">
        <v>0</v>
      </c>
      <c r="HB350">
        <v>0</v>
      </c>
      <c r="HC350">
        <f t="shared" si="307"/>
        <v>0</v>
      </c>
      <c r="IK350">
        <v>0</v>
      </c>
    </row>
    <row r="352" spans="1:245" x14ac:dyDescent="0.4">
      <c r="A352" s="2">
        <v>51</v>
      </c>
      <c r="B352" s="2">
        <f>B324</f>
        <v>1</v>
      </c>
      <c r="C352" s="2">
        <f>A324</f>
        <v>5</v>
      </c>
      <c r="D352" s="2">
        <f>ROW(A324)</f>
        <v>324</v>
      </c>
      <c r="E352" s="2"/>
      <c r="F352" s="2" t="str">
        <f>IF(F324&lt;&gt;"",F324,"")</f>
        <v>Новый подраздел</v>
      </c>
      <c r="G352" s="2" t="str">
        <f>IF(G324&lt;&gt;"",G324,"")</f>
        <v>Перегородки</v>
      </c>
      <c r="H352" s="2">
        <v>0</v>
      </c>
      <c r="I352" s="2"/>
      <c r="J352" s="2"/>
      <c r="K352" s="2"/>
      <c r="L352" s="2"/>
      <c r="M352" s="2"/>
      <c r="N352" s="2"/>
      <c r="O352" s="2">
        <f t="shared" ref="O352:T352" si="316">ROUND(AB352,2)</f>
        <v>672388.07</v>
      </c>
      <c r="P352" s="2">
        <f t="shared" si="316"/>
        <v>381357.43</v>
      </c>
      <c r="Q352" s="2">
        <f t="shared" si="316"/>
        <v>8757.2900000000009</v>
      </c>
      <c r="R352" s="2">
        <f t="shared" si="316"/>
        <v>1399.61</v>
      </c>
      <c r="S352" s="2">
        <f t="shared" si="316"/>
        <v>282273.34999999998</v>
      </c>
      <c r="T352" s="2">
        <f t="shared" si="316"/>
        <v>0</v>
      </c>
      <c r="U352" s="2">
        <f>AH352</f>
        <v>1052.7269707</v>
      </c>
      <c r="V352" s="2">
        <f>AI352</f>
        <v>3.7458874999999998</v>
      </c>
      <c r="W352" s="2">
        <f>ROUND(AJ352,2)</f>
        <v>428.84</v>
      </c>
      <c r="X352" s="2">
        <f>ROUND(AK352,2)</f>
        <v>263473.74</v>
      </c>
      <c r="Y352" s="2">
        <f>ROUND(AL352,2)</f>
        <v>164590.13</v>
      </c>
      <c r="Z352" s="2"/>
      <c r="AA352" s="2"/>
      <c r="AB352" s="2">
        <f>ROUND(SUMIF(AA328:AA350,"=68187018",O328:O350),2)</f>
        <v>672388.07</v>
      </c>
      <c r="AC352" s="2">
        <f>ROUND(SUMIF(AA328:AA350,"=68187018",P328:P350),2)</f>
        <v>381357.43</v>
      </c>
      <c r="AD352" s="2">
        <f>ROUND(SUMIF(AA328:AA350,"=68187018",Q328:Q350),2)</f>
        <v>8757.2900000000009</v>
      </c>
      <c r="AE352" s="2">
        <f>ROUND(SUMIF(AA328:AA350,"=68187018",R328:R350),2)</f>
        <v>1399.61</v>
      </c>
      <c r="AF352" s="2">
        <f>ROUND(SUMIF(AA328:AA350,"=68187018",S328:S350),2)</f>
        <v>282273.34999999998</v>
      </c>
      <c r="AG352" s="2">
        <f>ROUND(SUMIF(AA328:AA350,"=68187018",T328:T350),2)</f>
        <v>0</v>
      </c>
      <c r="AH352" s="2">
        <f>SUMIF(AA328:AA350,"=68187018",U328:U350)</f>
        <v>1052.7269707</v>
      </c>
      <c r="AI352" s="2">
        <f>SUMIF(AA328:AA350,"=68187018",V328:V350)</f>
        <v>3.7458874999999998</v>
      </c>
      <c r="AJ352" s="2">
        <f>ROUND(SUMIF(AA328:AA350,"=68187018",W328:W350),2)</f>
        <v>428.84</v>
      </c>
      <c r="AK352" s="2">
        <f>ROUND(SUMIF(AA328:AA350,"=68187018",X328:X350),2)</f>
        <v>263473.74</v>
      </c>
      <c r="AL352" s="2">
        <f>ROUND(SUMIF(AA328:AA350,"=68187018",Y328:Y350),2)</f>
        <v>164590.13</v>
      </c>
      <c r="AM352" s="2"/>
      <c r="AN352" s="2"/>
      <c r="AO352" s="2">
        <f t="shared" ref="AO352:BC352" si="317">ROUND(BX352,2)</f>
        <v>0</v>
      </c>
      <c r="AP352" s="2">
        <f t="shared" si="317"/>
        <v>0</v>
      </c>
      <c r="AQ352" s="2">
        <f t="shared" si="317"/>
        <v>0</v>
      </c>
      <c r="AR352" s="2">
        <f t="shared" si="317"/>
        <v>1100451.94</v>
      </c>
      <c r="AS352" s="2">
        <f t="shared" si="317"/>
        <v>1094051.44</v>
      </c>
      <c r="AT352" s="2">
        <f t="shared" si="317"/>
        <v>0</v>
      </c>
      <c r="AU352" s="2">
        <f t="shared" si="317"/>
        <v>6400.5</v>
      </c>
      <c r="AV352" s="2">
        <f t="shared" si="317"/>
        <v>381357.43</v>
      </c>
      <c r="AW352" s="2">
        <f t="shared" si="317"/>
        <v>381357.43</v>
      </c>
      <c r="AX352" s="2">
        <f t="shared" si="317"/>
        <v>0</v>
      </c>
      <c r="AY352" s="2">
        <f t="shared" si="317"/>
        <v>381357.43</v>
      </c>
      <c r="AZ352" s="2">
        <f t="shared" si="317"/>
        <v>0</v>
      </c>
      <c r="BA352" s="2">
        <f t="shared" si="317"/>
        <v>0</v>
      </c>
      <c r="BB352" s="2">
        <f t="shared" si="317"/>
        <v>0</v>
      </c>
      <c r="BC352" s="2">
        <f t="shared" si="317"/>
        <v>0</v>
      </c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>
        <f>ROUND(SUMIF(AA328:AA350,"=68187018",FQ328:FQ350),2)</f>
        <v>0</v>
      </c>
      <c r="BY352" s="2">
        <f>ROUND(SUMIF(AA328:AA350,"=68187018",FR328:FR350),2)</f>
        <v>0</v>
      </c>
      <c r="BZ352" s="2">
        <f>ROUND(SUMIF(AA328:AA350,"=68187018",GL328:GL350),2)</f>
        <v>0</v>
      </c>
      <c r="CA352" s="2">
        <f>ROUND(SUMIF(AA328:AA350,"=68187018",GM328:GM350),2)</f>
        <v>1100451.94</v>
      </c>
      <c r="CB352" s="2">
        <f>ROUND(SUMIF(AA328:AA350,"=68187018",GN328:GN350),2)</f>
        <v>1094051.44</v>
      </c>
      <c r="CC352" s="2">
        <f>ROUND(SUMIF(AA328:AA350,"=68187018",GO328:GO350),2)</f>
        <v>0</v>
      </c>
      <c r="CD352" s="2">
        <f>ROUND(SUMIF(AA328:AA350,"=68187018",GP328:GP350),2)</f>
        <v>6400.5</v>
      </c>
      <c r="CE352" s="2">
        <f>AC352-BX352</f>
        <v>381357.43</v>
      </c>
      <c r="CF352" s="2">
        <f>AC352-BY352</f>
        <v>381357.43</v>
      </c>
      <c r="CG352" s="2">
        <f>BX352-BZ352</f>
        <v>0</v>
      </c>
      <c r="CH352" s="2">
        <f>AC352-BX352-BY352+BZ352</f>
        <v>381357.43</v>
      </c>
      <c r="CI352" s="2">
        <f>BY352-BZ352</f>
        <v>0</v>
      </c>
      <c r="CJ352" s="2">
        <f>ROUND(SUMIF(AA328:AA350,"=68187018",GX328:GX350),2)</f>
        <v>0</v>
      </c>
      <c r="CK352" s="2">
        <f>ROUND(SUMIF(AA328:AA350,"=68187018",GY328:GY350),2)</f>
        <v>0</v>
      </c>
      <c r="CL352" s="2">
        <f>ROUND(SUMIF(AA328:AA350,"=68187018",GZ328:GZ350),2)</f>
        <v>0</v>
      </c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>
        <v>0</v>
      </c>
    </row>
    <row r="354" spans="1:23" x14ac:dyDescent="0.4">
      <c r="A354" s="4">
        <v>50</v>
      </c>
      <c r="B354" s="4">
        <v>0</v>
      </c>
      <c r="C354" s="4">
        <v>0</v>
      </c>
      <c r="D354" s="4">
        <v>1</v>
      </c>
      <c r="E354" s="4">
        <v>201</v>
      </c>
      <c r="F354" s="4">
        <f>ROUND(Source!O352,O354)</f>
        <v>672388.07</v>
      </c>
      <c r="G354" s="4" t="s">
        <v>148</v>
      </c>
      <c r="H354" s="4" t="s">
        <v>149</v>
      </c>
      <c r="I354" s="4"/>
      <c r="J354" s="4"/>
      <c r="K354" s="4">
        <v>201</v>
      </c>
      <c r="L354" s="4">
        <v>1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5" spans="1:23" x14ac:dyDescent="0.4">
      <c r="A355" s="4">
        <v>50</v>
      </c>
      <c r="B355" s="4">
        <v>0</v>
      </c>
      <c r="C355" s="4">
        <v>0</v>
      </c>
      <c r="D355" s="4">
        <v>1</v>
      </c>
      <c r="E355" s="4">
        <v>202</v>
      </c>
      <c r="F355" s="4">
        <f>ROUND(Source!P352,O355)</f>
        <v>381357.43</v>
      </c>
      <c r="G355" s="4" t="s">
        <v>150</v>
      </c>
      <c r="H355" s="4" t="s">
        <v>151</v>
      </c>
      <c r="I355" s="4"/>
      <c r="J355" s="4"/>
      <c r="K355" s="4">
        <v>202</v>
      </c>
      <c r="L355" s="4">
        <v>2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3" x14ac:dyDescent="0.4">
      <c r="A356" s="4">
        <v>50</v>
      </c>
      <c r="B356" s="4">
        <v>0</v>
      </c>
      <c r="C356" s="4">
        <v>0</v>
      </c>
      <c r="D356" s="4">
        <v>1</v>
      </c>
      <c r="E356" s="4">
        <v>222</v>
      </c>
      <c r="F356" s="4">
        <f>ROUND(Source!AO352,O356)</f>
        <v>0</v>
      </c>
      <c r="G356" s="4" t="s">
        <v>152</v>
      </c>
      <c r="H356" s="4" t="s">
        <v>153</v>
      </c>
      <c r="I356" s="4"/>
      <c r="J356" s="4"/>
      <c r="K356" s="4">
        <v>222</v>
      </c>
      <c r="L356" s="4">
        <v>3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7" spans="1:23" x14ac:dyDescent="0.4">
      <c r="A357" s="4">
        <v>50</v>
      </c>
      <c r="B357" s="4">
        <v>0</v>
      </c>
      <c r="C357" s="4">
        <v>0</v>
      </c>
      <c r="D357" s="4">
        <v>1</v>
      </c>
      <c r="E357" s="4">
        <v>225</v>
      </c>
      <c r="F357" s="4">
        <f>ROUND(Source!AV352,O357)</f>
        <v>381357.43</v>
      </c>
      <c r="G357" s="4" t="s">
        <v>154</v>
      </c>
      <c r="H357" s="4" t="s">
        <v>155</v>
      </c>
      <c r="I357" s="4"/>
      <c r="J357" s="4"/>
      <c r="K357" s="4">
        <v>225</v>
      </c>
      <c r="L357" s="4">
        <v>4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/>
    </row>
    <row r="358" spans="1:23" x14ac:dyDescent="0.4">
      <c r="A358" s="4">
        <v>50</v>
      </c>
      <c r="B358" s="4">
        <v>0</v>
      </c>
      <c r="C358" s="4">
        <v>0</v>
      </c>
      <c r="D358" s="4">
        <v>1</v>
      </c>
      <c r="E358" s="4">
        <v>226</v>
      </c>
      <c r="F358" s="4">
        <f>ROUND(Source!AW352,O358)</f>
        <v>381357.43</v>
      </c>
      <c r="G358" s="4" t="s">
        <v>156</v>
      </c>
      <c r="H358" s="4" t="s">
        <v>157</v>
      </c>
      <c r="I358" s="4"/>
      <c r="J358" s="4"/>
      <c r="K358" s="4">
        <v>226</v>
      </c>
      <c r="L358" s="4">
        <v>5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/>
    </row>
    <row r="359" spans="1:23" x14ac:dyDescent="0.4">
      <c r="A359" s="4">
        <v>50</v>
      </c>
      <c r="B359" s="4">
        <v>0</v>
      </c>
      <c r="C359" s="4">
        <v>0</v>
      </c>
      <c r="D359" s="4">
        <v>1</v>
      </c>
      <c r="E359" s="4">
        <v>227</v>
      </c>
      <c r="F359" s="4">
        <f>ROUND(Source!AX352,O359)</f>
        <v>0</v>
      </c>
      <c r="G359" s="4" t="s">
        <v>158</v>
      </c>
      <c r="H359" s="4" t="s">
        <v>159</v>
      </c>
      <c r="I359" s="4"/>
      <c r="J359" s="4"/>
      <c r="K359" s="4">
        <v>227</v>
      </c>
      <c r="L359" s="4">
        <v>6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/>
    </row>
    <row r="360" spans="1:23" x14ac:dyDescent="0.4">
      <c r="A360" s="4">
        <v>50</v>
      </c>
      <c r="B360" s="4">
        <v>0</v>
      </c>
      <c r="C360" s="4">
        <v>0</v>
      </c>
      <c r="D360" s="4">
        <v>1</v>
      </c>
      <c r="E360" s="4">
        <v>228</v>
      </c>
      <c r="F360" s="4">
        <f>ROUND(Source!AY352,O360)</f>
        <v>381357.43</v>
      </c>
      <c r="G360" s="4" t="s">
        <v>160</v>
      </c>
      <c r="H360" s="4" t="s">
        <v>161</v>
      </c>
      <c r="I360" s="4"/>
      <c r="J360" s="4"/>
      <c r="K360" s="4">
        <v>228</v>
      </c>
      <c r="L360" s="4">
        <v>7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3" x14ac:dyDescent="0.4">
      <c r="A361" s="4">
        <v>50</v>
      </c>
      <c r="B361" s="4">
        <v>0</v>
      </c>
      <c r="C361" s="4">
        <v>0</v>
      </c>
      <c r="D361" s="4">
        <v>1</v>
      </c>
      <c r="E361" s="4">
        <v>216</v>
      </c>
      <c r="F361" s="4">
        <f>ROUND(Source!AP352,O361)</f>
        <v>0</v>
      </c>
      <c r="G361" s="4" t="s">
        <v>162</v>
      </c>
      <c r="H361" s="4" t="s">
        <v>163</v>
      </c>
      <c r="I361" s="4"/>
      <c r="J361" s="4"/>
      <c r="K361" s="4">
        <v>216</v>
      </c>
      <c r="L361" s="4">
        <v>8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3" x14ac:dyDescent="0.4">
      <c r="A362" s="4">
        <v>50</v>
      </c>
      <c r="B362" s="4">
        <v>0</v>
      </c>
      <c r="C362" s="4">
        <v>0</v>
      </c>
      <c r="D362" s="4">
        <v>1</v>
      </c>
      <c r="E362" s="4">
        <v>223</v>
      </c>
      <c r="F362" s="4">
        <f>ROUND(Source!AQ352,O362)</f>
        <v>0</v>
      </c>
      <c r="G362" s="4" t="s">
        <v>164</v>
      </c>
      <c r="H362" s="4" t="s">
        <v>165</v>
      </c>
      <c r="I362" s="4"/>
      <c r="J362" s="4"/>
      <c r="K362" s="4">
        <v>223</v>
      </c>
      <c r="L362" s="4">
        <v>9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3" x14ac:dyDescent="0.4">
      <c r="A363" s="4">
        <v>50</v>
      </c>
      <c r="B363" s="4">
        <v>0</v>
      </c>
      <c r="C363" s="4">
        <v>0</v>
      </c>
      <c r="D363" s="4">
        <v>1</v>
      </c>
      <c r="E363" s="4">
        <v>229</v>
      </c>
      <c r="F363" s="4">
        <f>ROUND(Source!AZ352,O363)</f>
        <v>0</v>
      </c>
      <c r="G363" s="4" t="s">
        <v>166</v>
      </c>
      <c r="H363" s="4" t="s">
        <v>167</v>
      </c>
      <c r="I363" s="4"/>
      <c r="J363" s="4"/>
      <c r="K363" s="4">
        <v>229</v>
      </c>
      <c r="L363" s="4">
        <v>10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3" x14ac:dyDescent="0.4">
      <c r="A364" s="4">
        <v>50</v>
      </c>
      <c r="B364" s="4">
        <v>0</v>
      </c>
      <c r="C364" s="4">
        <v>0</v>
      </c>
      <c r="D364" s="4">
        <v>1</v>
      </c>
      <c r="E364" s="4">
        <v>203</v>
      </c>
      <c r="F364" s="4">
        <f>ROUND(Source!Q352,O364)</f>
        <v>8757.2900000000009</v>
      </c>
      <c r="G364" s="4" t="s">
        <v>168</v>
      </c>
      <c r="H364" s="4" t="s">
        <v>169</v>
      </c>
      <c r="I364" s="4"/>
      <c r="J364" s="4"/>
      <c r="K364" s="4">
        <v>203</v>
      </c>
      <c r="L364" s="4">
        <v>11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3" x14ac:dyDescent="0.4">
      <c r="A365" s="4">
        <v>50</v>
      </c>
      <c r="B365" s="4">
        <v>0</v>
      </c>
      <c r="C365" s="4">
        <v>0</v>
      </c>
      <c r="D365" s="4">
        <v>1</v>
      </c>
      <c r="E365" s="4">
        <v>231</v>
      </c>
      <c r="F365" s="4">
        <f>ROUND(Source!BB352,O365)</f>
        <v>0</v>
      </c>
      <c r="G365" s="4" t="s">
        <v>170</v>
      </c>
      <c r="H365" s="4" t="s">
        <v>171</v>
      </c>
      <c r="I365" s="4"/>
      <c r="J365" s="4"/>
      <c r="K365" s="4">
        <v>231</v>
      </c>
      <c r="L365" s="4">
        <v>12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3" x14ac:dyDescent="0.4">
      <c r="A366" s="4">
        <v>50</v>
      </c>
      <c r="B366" s="4">
        <v>0</v>
      </c>
      <c r="C366" s="4">
        <v>0</v>
      </c>
      <c r="D366" s="4">
        <v>1</v>
      </c>
      <c r="E366" s="4">
        <v>204</v>
      </c>
      <c r="F366" s="4">
        <f>ROUND(Source!R352,O366)</f>
        <v>1399.61</v>
      </c>
      <c r="G366" s="4" t="s">
        <v>172</v>
      </c>
      <c r="H366" s="4" t="s">
        <v>173</v>
      </c>
      <c r="I366" s="4"/>
      <c r="J366" s="4"/>
      <c r="K366" s="4">
        <v>204</v>
      </c>
      <c r="L366" s="4">
        <v>13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3" x14ac:dyDescent="0.4">
      <c r="A367" s="4">
        <v>50</v>
      </c>
      <c r="B367" s="4">
        <v>0</v>
      </c>
      <c r="C367" s="4">
        <v>0</v>
      </c>
      <c r="D367" s="4">
        <v>1</v>
      </c>
      <c r="E367" s="4">
        <v>205</v>
      </c>
      <c r="F367" s="4">
        <f>ROUND(Source!S352,O367)</f>
        <v>282273.34999999998</v>
      </c>
      <c r="G367" s="4" t="s">
        <v>174</v>
      </c>
      <c r="H367" s="4" t="s">
        <v>175</v>
      </c>
      <c r="I367" s="4"/>
      <c r="J367" s="4"/>
      <c r="K367" s="4">
        <v>205</v>
      </c>
      <c r="L367" s="4">
        <v>14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3" x14ac:dyDescent="0.4">
      <c r="A368" s="4">
        <v>50</v>
      </c>
      <c r="B368" s="4">
        <v>0</v>
      </c>
      <c r="C368" s="4">
        <v>0</v>
      </c>
      <c r="D368" s="4">
        <v>1</v>
      </c>
      <c r="E368" s="4">
        <v>232</v>
      </c>
      <c r="F368" s="4">
        <f>ROUND(Source!BC352,O368)</f>
        <v>0</v>
      </c>
      <c r="G368" s="4" t="s">
        <v>176</v>
      </c>
      <c r="H368" s="4" t="s">
        <v>177</v>
      </c>
      <c r="I368" s="4"/>
      <c r="J368" s="4"/>
      <c r="K368" s="4">
        <v>232</v>
      </c>
      <c r="L368" s="4">
        <v>15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06" x14ac:dyDescent="0.4">
      <c r="A369" s="4">
        <v>50</v>
      </c>
      <c r="B369" s="4">
        <v>0</v>
      </c>
      <c r="C369" s="4">
        <v>0</v>
      </c>
      <c r="D369" s="4">
        <v>1</v>
      </c>
      <c r="E369" s="4">
        <v>214</v>
      </c>
      <c r="F369" s="4">
        <f>ROUND(Source!AS352,O369)</f>
        <v>1094051.44</v>
      </c>
      <c r="G369" s="4" t="s">
        <v>178</v>
      </c>
      <c r="H369" s="4" t="s">
        <v>179</v>
      </c>
      <c r="I369" s="4"/>
      <c r="J369" s="4"/>
      <c r="K369" s="4">
        <v>214</v>
      </c>
      <c r="L369" s="4">
        <v>16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06" x14ac:dyDescent="0.4">
      <c r="A370" s="4">
        <v>50</v>
      </c>
      <c r="B370" s="4">
        <v>0</v>
      </c>
      <c r="C370" s="4">
        <v>0</v>
      </c>
      <c r="D370" s="4">
        <v>1</v>
      </c>
      <c r="E370" s="4">
        <v>215</v>
      </c>
      <c r="F370" s="4">
        <f>ROUND(Source!AT352,O370)</f>
        <v>0</v>
      </c>
      <c r="G370" s="4" t="s">
        <v>180</v>
      </c>
      <c r="H370" s="4" t="s">
        <v>181</v>
      </c>
      <c r="I370" s="4"/>
      <c r="J370" s="4"/>
      <c r="K370" s="4">
        <v>215</v>
      </c>
      <c r="L370" s="4">
        <v>17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06" x14ac:dyDescent="0.4">
      <c r="A371" s="4">
        <v>50</v>
      </c>
      <c r="B371" s="4">
        <v>0</v>
      </c>
      <c r="C371" s="4">
        <v>0</v>
      </c>
      <c r="D371" s="4">
        <v>1</v>
      </c>
      <c r="E371" s="4">
        <v>217</v>
      </c>
      <c r="F371" s="4">
        <f>ROUND(Source!AU352,O371)</f>
        <v>6400.5</v>
      </c>
      <c r="G371" s="4" t="s">
        <v>182</v>
      </c>
      <c r="H371" s="4" t="s">
        <v>183</v>
      </c>
      <c r="I371" s="4"/>
      <c r="J371" s="4"/>
      <c r="K371" s="4">
        <v>217</v>
      </c>
      <c r="L371" s="4">
        <v>18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06" x14ac:dyDescent="0.4">
      <c r="A372" s="4">
        <v>50</v>
      </c>
      <c r="B372" s="4">
        <v>0</v>
      </c>
      <c r="C372" s="4">
        <v>0</v>
      </c>
      <c r="D372" s="4">
        <v>1</v>
      </c>
      <c r="E372" s="4">
        <v>230</v>
      </c>
      <c r="F372" s="4">
        <f>ROUND(Source!BA352,O372)</f>
        <v>0</v>
      </c>
      <c r="G372" s="4" t="s">
        <v>184</v>
      </c>
      <c r="H372" s="4" t="s">
        <v>185</v>
      </c>
      <c r="I372" s="4"/>
      <c r="J372" s="4"/>
      <c r="K372" s="4">
        <v>230</v>
      </c>
      <c r="L372" s="4">
        <v>19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06" x14ac:dyDescent="0.4">
      <c r="A373" s="4">
        <v>50</v>
      </c>
      <c r="B373" s="4">
        <v>0</v>
      </c>
      <c r="C373" s="4">
        <v>0</v>
      </c>
      <c r="D373" s="4">
        <v>1</v>
      </c>
      <c r="E373" s="4">
        <v>206</v>
      </c>
      <c r="F373" s="4">
        <f>ROUND(Source!T352,O373)</f>
        <v>0</v>
      </c>
      <c r="G373" s="4" t="s">
        <v>186</v>
      </c>
      <c r="H373" s="4" t="s">
        <v>187</v>
      </c>
      <c r="I373" s="4"/>
      <c r="J373" s="4"/>
      <c r="K373" s="4">
        <v>206</v>
      </c>
      <c r="L373" s="4">
        <v>20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06" x14ac:dyDescent="0.4">
      <c r="A374" s="4">
        <v>50</v>
      </c>
      <c r="B374" s="4">
        <v>0</v>
      </c>
      <c r="C374" s="4">
        <v>0</v>
      </c>
      <c r="D374" s="4">
        <v>1</v>
      </c>
      <c r="E374" s="4">
        <v>207</v>
      </c>
      <c r="F374" s="4">
        <f>Source!U352</f>
        <v>1052.7269707</v>
      </c>
      <c r="G374" s="4" t="s">
        <v>188</v>
      </c>
      <c r="H374" s="4" t="s">
        <v>189</v>
      </c>
      <c r="I374" s="4"/>
      <c r="J374" s="4"/>
      <c r="K374" s="4">
        <v>207</v>
      </c>
      <c r="L374" s="4">
        <v>21</v>
      </c>
      <c r="M374" s="4">
        <v>3</v>
      </c>
      <c r="N374" s="4" t="s">
        <v>3</v>
      </c>
      <c r="O374" s="4">
        <v>-1</v>
      </c>
      <c r="P374" s="4"/>
      <c r="Q374" s="4"/>
      <c r="R374" s="4"/>
      <c r="S374" s="4"/>
      <c r="T374" s="4"/>
      <c r="U374" s="4"/>
      <c r="V374" s="4"/>
      <c r="W374" s="4"/>
    </row>
    <row r="375" spans="1:206" x14ac:dyDescent="0.4">
      <c r="A375" s="4">
        <v>50</v>
      </c>
      <c r="B375" s="4">
        <v>0</v>
      </c>
      <c r="C375" s="4">
        <v>0</v>
      </c>
      <c r="D375" s="4">
        <v>1</v>
      </c>
      <c r="E375" s="4">
        <v>208</v>
      </c>
      <c r="F375" s="4">
        <f>Source!V352</f>
        <v>3.7458874999999998</v>
      </c>
      <c r="G375" s="4" t="s">
        <v>190</v>
      </c>
      <c r="H375" s="4" t="s">
        <v>191</v>
      </c>
      <c r="I375" s="4"/>
      <c r="J375" s="4"/>
      <c r="K375" s="4">
        <v>208</v>
      </c>
      <c r="L375" s="4">
        <v>22</v>
      </c>
      <c r="M375" s="4">
        <v>3</v>
      </c>
      <c r="N375" s="4" t="s">
        <v>3</v>
      </c>
      <c r="O375" s="4">
        <v>-1</v>
      </c>
      <c r="P375" s="4"/>
      <c r="Q375" s="4"/>
      <c r="R375" s="4"/>
      <c r="S375" s="4"/>
      <c r="T375" s="4"/>
      <c r="U375" s="4"/>
      <c r="V375" s="4"/>
      <c r="W375" s="4"/>
    </row>
    <row r="376" spans="1:206" x14ac:dyDescent="0.4">
      <c r="A376" s="4">
        <v>50</v>
      </c>
      <c r="B376" s="4">
        <v>0</v>
      </c>
      <c r="C376" s="4">
        <v>0</v>
      </c>
      <c r="D376" s="4">
        <v>1</v>
      </c>
      <c r="E376" s="4">
        <v>209</v>
      </c>
      <c r="F376" s="4">
        <f>ROUND(Source!W352,O376)</f>
        <v>428.84</v>
      </c>
      <c r="G376" s="4" t="s">
        <v>192</v>
      </c>
      <c r="H376" s="4" t="s">
        <v>193</v>
      </c>
      <c r="I376" s="4"/>
      <c r="J376" s="4"/>
      <c r="K376" s="4">
        <v>209</v>
      </c>
      <c r="L376" s="4">
        <v>23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/>
    </row>
    <row r="377" spans="1:206" x14ac:dyDescent="0.4">
      <c r="A377" s="4">
        <v>50</v>
      </c>
      <c r="B377" s="4">
        <v>0</v>
      </c>
      <c r="C377" s="4">
        <v>0</v>
      </c>
      <c r="D377" s="4">
        <v>1</v>
      </c>
      <c r="E377" s="4">
        <v>210</v>
      </c>
      <c r="F377" s="4">
        <f>ROUND(Source!X352,O377)</f>
        <v>263473.74</v>
      </c>
      <c r="G377" s="4" t="s">
        <v>194</v>
      </c>
      <c r="H377" s="4" t="s">
        <v>195</v>
      </c>
      <c r="I377" s="4"/>
      <c r="J377" s="4"/>
      <c r="K377" s="4">
        <v>210</v>
      </c>
      <c r="L377" s="4">
        <v>24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06" x14ac:dyDescent="0.4">
      <c r="A378" s="4">
        <v>50</v>
      </c>
      <c r="B378" s="4">
        <v>0</v>
      </c>
      <c r="C378" s="4">
        <v>0</v>
      </c>
      <c r="D378" s="4">
        <v>1</v>
      </c>
      <c r="E378" s="4">
        <v>211</v>
      </c>
      <c r="F378" s="4">
        <f>ROUND(Source!Y352,O378)</f>
        <v>164590.13</v>
      </c>
      <c r="G378" s="4" t="s">
        <v>196</v>
      </c>
      <c r="H378" s="4" t="s">
        <v>197</v>
      </c>
      <c r="I378" s="4"/>
      <c r="J378" s="4"/>
      <c r="K378" s="4">
        <v>211</v>
      </c>
      <c r="L378" s="4">
        <v>25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06" x14ac:dyDescent="0.4">
      <c r="A379" s="4">
        <v>50</v>
      </c>
      <c r="B379" s="4">
        <v>0</v>
      </c>
      <c r="C379" s="4">
        <v>0</v>
      </c>
      <c r="D379" s="4">
        <v>1</v>
      </c>
      <c r="E379" s="4">
        <v>224</v>
      </c>
      <c r="F379" s="4">
        <f>ROUND(Source!AR352,O379)</f>
        <v>1100451.94</v>
      </c>
      <c r="G379" s="4" t="s">
        <v>198</v>
      </c>
      <c r="H379" s="4" t="s">
        <v>199</v>
      </c>
      <c r="I379" s="4"/>
      <c r="J379" s="4"/>
      <c r="K379" s="4">
        <v>224</v>
      </c>
      <c r="L379" s="4">
        <v>26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1" spans="1:206" x14ac:dyDescent="0.4">
      <c r="A381" s="1">
        <v>5</v>
      </c>
      <c r="B381" s="1">
        <v>1</v>
      </c>
      <c r="C381" s="1"/>
      <c r="D381" s="1">
        <f>ROW(A392)</f>
        <v>392</v>
      </c>
      <c r="E381" s="1"/>
      <c r="F381" s="1" t="s">
        <v>13</v>
      </c>
      <c r="G381" s="1" t="s">
        <v>200</v>
      </c>
      <c r="H381" s="1" t="s">
        <v>3</v>
      </c>
      <c r="I381" s="1">
        <v>0</v>
      </c>
      <c r="J381" s="1"/>
      <c r="K381" s="1">
        <v>0</v>
      </c>
      <c r="L381" s="1"/>
      <c r="M381" s="1"/>
      <c r="N381" s="1"/>
      <c r="O381" s="1"/>
      <c r="P381" s="1"/>
      <c r="Q381" s="1"/>
      <c r="R381" s="1"/>
      <c r="S381" s="1"/>
      <c r="T381" s="1"/>
      <c r="U381" s="1" t="s">
        <v>3</v>
      </c>
      <c r="V381" s="1">
        <v>0</v>
      </c>
      <c r="W381" s="1"/>
      <c r="X381" s="1"/>
      <c r="Y381" s="1"/>
      <c r="Z381" s="1"/>
      <c r="AA381" s="1"/>
      <c r="AB381" s="1" t="s">
        <v>3</v>
      </c>
      <c r="AC381" s="1" t="s">
        <v>3</v>
      </c>
      <c r="AD381" s="1" t="s">
        <v>3</v>
      </c>
      <c r="AE381" s="1" t="s">
        <v>3</v>
      </c>
      <c r="AF381" s="1" t="s">
        <v>3</v>
      </c>
      <c r="AG381" s="1" t="s">
        <v>3</v>
      </c>
      <c r="AH381" s="1"/>
      <c r="AI381" s="1"/>
      <c r="AJ381" s="1"/>
      <c r="AK381" s="1"/>
      <c r="AL381" s="1"/>
      <c r="AM381" s="1"/>
      <c r="AN381" s="1"/>
      <c r="AO381" s="1"/>
      <c r="AP381" s="1" t="s">
        <v>3</v>
      </c>
      <c r="AQ381" s="1" t="s">
        <v>3</v>
      </c>
      <c r="AR381" s="1" t="s">
        <v>3</v>
      </c>
      <c r="AS381" s="1"/>
      <c r="AT381" s="1"/>
      <c r="AU381" s="1"/>
      <c r="AV381" s="1"/>
      <c r="AW381" s="1"/>
      <c r="AX381" s="1"/>
      <c r="AY381" s="1"/>
      <c r="AZ381" s="1" t="s">
        <v>3</v>
      </c>
      <c r="BA381" s="1"/>
      <c r="BB381" s="1" t="s">
        <v>3</v>
      </c>
      <c r="BC381" s="1" t="s">
        <v>3</v>
      </c>
      <c r="BD381" s="1" t="s">
        <v>3</v>
      </c>
      <c r="BE381" s="1" t="s">
        <v>3</v>
      </c>
      <c r="BF381" s="1" t="s">
        <v>3</v>
      </c>
      <c r="BG381" s="1" t="s">
        <v>3</v>
      </c>
      <c r="BH381" s="1" t="s">
        <v>3</v>
      </c>
      <c r="BI381" s="1" t="s">
        <v>3</v>
      </c>
      <c r="BJ381" s="1" t="s">
        <v>3</v>
      </c>
      <c r="BK381" s="1" t="s">
        <v>3</v>
      </c>
      <c r="BL381" s="1" t="s">
        <v>3</v>
      </c>
      <c r="BM381" s="1" t="s">
        <v>3</v>
      </c>
      <c r="BN381" s="1" t="s">
        <v>3</v>
      </c>
      <c r="BO381" s="1" t="s">
        <v>3</v>
      </c>
      <c r="BP381" s="1" t="s">
        <v>3</v>
      </c>
      <c r="BQ381" s="1"/>
      <c r="BR381" s="1"/>
      <c r="BS381" s="1"/>
      <c r="BT381" s="1"/>
      <c r="BU381" s="1"/>
      <c r="BV381" s="1"/>
      <c r="BW381" s="1"/>
      <c r="BX381" s="1">
        <v>0</v>
      </c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>
        <v>0</v>
      </c>
    </row>
    <row r="383" spans="1:206" x14ac:dyDescent="0.4">
      <c r="A383" s="2">
        <v>52</v>
      </c>
      <c r="B383" s="2">
        <f t="shared" ref="B383:G383" si="318">B392</f>
        <v>1</v>
      </c>
      <c r="C383" s="2">
        <f t="shared" si="318"/>
        <v>5</v>
      </c>
      <c r="D383" s="2">
        <f t="shared" si="318"/>
        <v>381</v>
      </c>
      <c r="E383" s="2">
        <f t="shared" si="318"/>
        <v>0</v>
      </c>
      <c r="F383" s="2" t="str">
        <f t="shared" si="318"/>
        <v>Новый подраздел</v>
      </c>
      <c r="G383" s="2" t="str">
        <f t="shared" si="318"/>
        <v>Потолки</v>
      </c>
      <c r="H383" s="2"/>
      <c r="I383" s="2"/>
      <c r="J383" s="2"/>
      <c r="K383" s="2"/>
      <c r="L383" s="2"/>
      <c r="M383" s="2"/>
      <c r="N383" s="2"/>
      <c r="O383" s="2">
        <f t="shared" ref="O383:AT383" si="319">O392</f>
        <v>634759.30000000005</v>
      </c>
      <c r="P383" s="2">
        <f t="shared" si="319"/>
        <v>331207.31</v>
      </c>
      <c r="Q383" s="2">
        <f t="shared" si="319"/>
        <v>44214.21</v>
      </c>
      <c r="R383" s="2">
        <f t="shared" si="319"/>
        <v>3051.43</v>
      </c>
      <c r="S383" s="2">
        <f t="shared" si="319"/>
        <v>259337.78</v>
      </c>
      <c r="T383" s="2">
        <f t="shared" si="319"/>
        <v>0</v>
      </c>
      <c r="U383" s="2">
        <f t="shared" si="319"/>
        <v>967.32466314999988</v>
      </c>
      <c r="V383" s="2">
        <f t="shared" si="319"/>
        <v>7.8874328125000002</v>
      </c>
      <c r="W383" s="2">
        <f t="shared" si="319"/>
        <v>22.05</v>
      </c>
      <c r="X383" s="2">
        <f t="shared" si="319"/>
        <v>247023.44</v>
      </c>
      <c r="Y383" s="2">
        <f t="shared" si="319"/>
        <v>127334.18</v>
      </c>
      <c r="Z383" s="2">
        <f t="shared" si="319"/>
        <v>0</v>
      </c>
      <c r="AA383" s="2">
        <f t="shared" si="319"/>
        <v>0</v>
      </c>
      <c r="AB383" s="2">
        <f t="shared" si="319"/>
        <v>634759.30000000005</v>
      </c>
      <c r="AC383" s="2">
        <f t="shared" si="319"/>
        <v>331207.31</v>
      </c>
      <c r="AD383" s="2">
        <f t="shared" si="319"/>
        <v>44214.21</v>
      </c>
      <c r="AE383" s="2">
        <f t="shared" si="319"/>
        <v>3051.43</v>
      </c>
      <c r="AF383" s="2">
        <f t="shared" si="319"/>
        <v>259337.78</v>
      </c>
      <c r="AG383" s="2">
        <f t="shared" si="319"/>
        <v>0</v>
      </c>
      <c r="AH383" s="2">
        <f t="shared" si="319"/>
        <v>967.32466314999988</v>
      </c>
      <c r="AI383" s="2">
        <f t="shared" si="319"/>
        <v>7.8874328125000002</v>
      </c>
      <c r="AJ383" s="2">
        <f t="shared" si="319"/>
        <v>22.05</v>
      </c>
      <c r="AK383" s="2">
        <f t="shared" si="319"/>
        <v>247023.44</v>
      </c>
      <c r="AL383" s="2">
        <f t="shared" si="319"/>
        <v>127334.18</v>
      </c>
      <c r="AM383" s="2">
        <f t="shared" si="319"/>
        <v>0</v>
      </c>
      <c r="AN383" s="2">
        <f t="shared" si="319"/>
        <v>0</v>
      </c>
      <c r="AO383" s="2">
        <f t="shared" si="319"/>
        <v>0</v>
      </c>
      <c r="AP383" s="2">
        <f t="shared" si="319"/>
        <v>0</v>
      </c>
      <c r="AQ383" s="2">
        <f t="shared" si="319"/>
        <v>0</v>
      </c>
      <c r="AR383" s="2">
        <f t="shared" si="319"/>
        <v>1009116.92</v>
      </c>
      <c r="AS383" s="2">
        <f t="shared" si="319"/>
        <v>792584.06</v>
      </c>
      <c r="AT383" s="2">
        <f t="shared" si="319"/>
        <v>0</v>
      </c>
      <c r="AU383" s="2">
        <f t="shared" ref="AU383:BZ383" si="320">AU392</f>
        <v>216532.86</v>
      </c>
      <c r="AV383" s="2">
        <f t="shared" si="320"/>
        <v>331207.31</v>
      </c>
      <c r="AW383" s="2">
        <f t="shared" si="320"/>
        <v>331207.31</v>
      </c>
      <c r="AX383" s="2">
        <f t="shared" si="320"/>
        <v>0</v>
      </c>
      <c r="AY383" s="2">
        <f t="shared" si="320"/>
        <v>331207.31</v>
      </c>
      <c r="AZ383" s="2">
        <f t="shared" si="320"/>
        <v>0</v>
      </c>
      <c r="BA383" s="2">
        <f t="shared" si="320"/>
        <v>0</v>
      </c>
      <c r="BB383" s="2">
        <f t="shared" si="320"/>
        <v>0</v>
      </c>
      <c r="BC383" s="2">
        <f t="shared" si="320"/>
        <v>0</v>
      </c>
      <c r="BD383" s="2">
        <f t="shared" si="320"/>
        <v>0</v>
      </c>
      <c r="BE383" s="2">
        <f t="shared" si="320"/>
        <v>0</v>
      </c>
      <c r="BF383" s="2">
        <f t="shared" si="320"/>
        <v>0</v>
      </c>
      <c r="BG383" s="2">
        <f t="shared" si="320"/>
        <v>0</v>
      </c>
      <c r="BH383" s="2">
        <f t="shared" si="320"/>
        <v>0</v>
      </c>
      <c r="BI383" s="2">
        <f t="shared" si="320"/>
        <v>0</v>
      </c>
      <c r="BJ383" s="2">
        <f t="shared" si="320"/>
        <v>0</v>
      </c>
      <c r="BK383" s="2">
        <f t="shared" si="320"/>
        <v>0</v>
      </c>
      <c r="BL383" s="2">
        <f t="shared" si="320"/>
        <v>0</v>
      </c>
      <c r="BM383" s="2">
        <f t="shared" si="320"/>
        <v>0</v>
      </c>
      <c r="BN383" s="2">
        <f t="shared" si="320"/>
        <v>0</v>
      </c>
      <c r="BO383" s="2">
        <f t="shared" si="320"/>
        <v>0</v>
      </c>
      <c r="BP383" s="2">
        <f t="shared" si="320"/>
        <v>0</v>
      </c>
      <c r="BQ383" s="2">
        <f t="shared" si="320"/>
        <v>0</v>
      </c>
      <c r="BR383" s="2">
        <f t="shared" si="320"/>
        <v>0</v>
      </c>
      <c r="BS383" s="2">
        <f t="shared" si="320"/>
        <v>0</v>
      </c>
      <c r="BT383" s="2">
        <f t="shared" si="320"/>
        <v>0</v>
      </c>
      <c r="BU383" s="2">
        <f t="shared" si="320"/>
        <v>0</v>
      </c>
      <c r="BV383" s="2">
        <f t="shared" si="320"/>
        <v>0</v>
      </c>
      <c r="BW383" s="2">
        <f t="shared" si="320"/>
        <v>0</v>
      </c>
      <c r="BX383" s="2">
        <f t="shared" si="320"/>
        <v>0</v>
      </c>
      <c r="BY383" s="2">
        <f t="shared" si="320"/>
        <v>0</v>
      </c>
      <c r="BZ383" s="2">
        <f t="shared" si="320"/>
        <v>0</v>
      </c>
      <c r="CA383" s="2">
        <f t="shared" ref="CA383:DF383" si="321">CA392</f>
        <v>1009116.92</v>
      </c>
      <c r="CB383" s="2">
        <f t="shared" si="321"/>
        <v>792584.06</v>
      </c>
      <c r="CC383" s="2">
        <f t="shared" si="321"/>
        <v>0</v>
      </c>
      <c r="CD383" s="2">
        <f t="shared" si="321"/>
        <v>216532.86</v>
      </c>
      <c r="CE383" s="2">
        <f t="shared" si="321"/>
        <v>331207.31</v>
      </c>
      <c r="CF383" s="2">
        <f t="shared" si="321"/>
        <v>331207.31</v>
      </c>
      <c r="CG383" s="2">
        <f t="shared" si="321"/>
        <v>0</v>
      </c>
      <c r="CH383" s="2">
        <f t="shared" si="321"/>
        <v>331207.31</v>
      </c>
      <c r="CI383" s="2">
        <f t="shared" si="321"/>
        <v>0</v>
      </c>
      <c r="CJ383" s="2">
        <f t="shared" si="321"/>
        <v>0</v>
      </c>
      <c r="CK383" s="2">
        <f t="shared" si="321"/>
        <v>0</v>
      </c>
      <c r="CL383" s="2">
        <f t="shared" si="321"/>
        <v>0</v>
      </c>
      <c r="CM383" s="2">
        <f t="shared" si="321"/>
        <v>0</v>
      </c>
      <c r="CN383" s="2">
        <f t="shared" si="321"/>
        <v>0</v>
      </c>
      <c r="CO383" s="2">
        <f t="shared" si="321"/>
        <v>0</v>
      </c>
      <c r="CP383" s="2">
        <f t="shared" si="321"/>
        <v>0</v>
      </c>
      <c r="CQ383" s="2">
        <f t="shared" si="321"/>
        <v>0</v>
      </c>
      <c r="CR383" s="2">
        <f t="shared" si="321"/>
        <v>0</v>
      </c>
      <c r="CS383" s="2">
        <f t="shared" si="321"/>
        <v>0</v>
      </c>
      <c r="CT383" s="2">
        <f t="shared" si="321"/>
        <v>0</v>
      </c>
      <c r="CU383" s="2">
        <f t="shared" si="321"/>
        <v>0</v>
      </c>
      <c r="CV383" s="2">
        <f t="shared" si="321"/>
        <v>0</v>
      </c>
      <c r="CW383" s="2">
        <f t="shared" si="321"/>
        <v>0</v>
      </c>
      <c r="CX383" s="2">
        <f t="shared" si="321"/>
        <v>0</v>
      </c>
      <c r="CY383" s="2">
        <f t="shared" si="321"/>
        <v>0</v>
      </c>
      <c r="CZ383" s="2">
        <f t="shared" si="321"/>
        <v>0</v>
      </c>
      <c r="DA383" s="2">
        <f t="shared" si="321"/>
        <v>0</v>
      </c>
      <c r="DB383" s="2">
        <f t="shared" si="321"/>
        <v>0</v>
      </c>
      <c r="DC383" s="2">
        <f t="shared" si="321"/>
        <v>0</v>
      </c>
      <c r="DD383" s="2">
        <f t="shared" si="321"/>
        <v>0</v>
      </c>
      <c r="DE383" s="2">
        <f t="shared" si="321"/>
        <v>0</v>
      </c>
      <c r="DF383" s="2">
        <f t="shared" si="321"/>
        <v>0</v>
      </c>
      <c r="DG383" s="3">
        <f t="shared" ref="DG383:EL383" si="322">DG392</f>
        <v>0</v>
      </c>
      <c r="DH383" s="3">
        <f t="shared" si="322"/>
        <v>0</v>
      </c>
      <c r="DI383" s="3">
        <f t="shared" si="322"/>
        <v>0</v>
      </c>
      <c r="DJ383" s="3">
        <f t="shared" si="322"/>
        <v>0</v>
      </c>
      <c r="DK383" s="3">
        <f t="shared" si="322"/>
        <v>0</v>
      </c>
      <c r="DL383" s="3">
        <f t="shared" si="322"/>
        <v>0</v>
      </c>
      <c r="DM383" s="3">
        <f t="shared" si="322"/>
        <v>0</v>
      </c>
      <c r="DN383" s="3">
        <f t="shared" si="322"/>
        <v>0</v>
      </c>
      <c r="DO383" s="3">
        <f t="shared" si="322"/>
        <v>0</v>
      </c>
      <c r="DP383" s="3">
        <f t="shared" si="322"/>
        <v>0</v>
      </c>
      <c r="DQ383" s="3">
        <f t="shared" si="322"/>
        <v>0</v>
      </c>
      <c r="DR383" s="3">
        <f t="shared" si="322"/>
        <v>0</v>
      </c>
      <c r="DS383" s="3">
        <f t="shared" si="322"/>
        <v>0</v>
      </c>
      <c r="DT383" s="3">
        <f t="shared" si="322"/>
        <v>0</v>
      </c>
      <c r="DU383" s="3">
        <f t="shared" si="322"/>
        <v>0</v>
      </c>
      <c r="DV383" s="3">
        <f t="shared" si="322"/>
        <v>0</v>
      </c>
      <c r="DW383" s="3">
        <f t="shared" si="322"/>
        <v>0</v>
      </c>
      <c r="DX383" s="3">
        <f t="shared" si="322"/>
        <v>0</v>
      </c>
      <c r="DY383" s="3">
        <f t="shared" si="322"/>
        <v>0</v>
      </c>
      <c r="DZ383" s="3">
        <f t="shared" si="322"/>
        <v>0</v>
      </c>
      <c r="EA383" s="3">
        <f t="shared" si="322"/>
        <v>0</v>
      </c>
      <c r="EB383" s="3">
        <f t="shared" si="322"/>
        <v>0</v>
      </c>
      <c r="EC383" s="3">
        <f t="shared" si="322"/>
        <v>0</v>
      </c>
      <c r="ED383" s="3">
        <f t="shared" si="322"/>
        <v>0</v>
      </c>
      <c r="EE383" s="3">
        <f t="shared" si="322"/>
        <v>0</v>
      </c>
      <c r="EF383" s="3">
        <f t="shared" si="322"/>
        <v>0</v>
      </c>
      <c r="EG383" s="3">
        <f t="shared" si="322"/>
        <v>0</v>
      </c>
      <c r="EH383" s="3">
        <f t="shared" si="322"/>
        <v>0</v>
      </c>
      <c r="EI383" s="3">
        <f t="shared" si="322"/>
        <v>0</v>
      </c>
      <c r="EJ383" s="3">
        <f t="shared" si="322"/>
        <v>0</v>
      </c>
      <c r="EK383" s="3">
        <f t="shared" si="322"/>
        <v>0</v>
      </c>
      <c r="EL383" s="3">
        <f t="shared" si="322"/>
        <v>0</v>
      </c>
      <c r="EM383" s="3">
        <f t="shared" ref="EM383:FR383" si="323">EM392</f>
        <v>0</v>
      </c>
      <c r="EN383" s="3">
        <f t="shared" si="323"/>
        <v>0</v>
      </c>
      <c r="EO383" s="3">
        <f t="shared" si="323"/>
        <v>0</v>
      </c>
      <c r="EP383" s="3">
        <f t="shared" si="323"/>
        <v>0</v>
      </c>
      <c r="EQ383" s="3">
        <f t="shared" si="323"/>
        <v>0</v>
      </c>
      <c r="ER383" s="3">
        <f t="shared" si="323"/>
        <v>0</v>
      </c>
      <c r="ES383" s="3">
        <f t="shared" si="323"/>
        <v>0</v>
      </c>
      <c r="ET383" s="3">
        <f t="shared" si="323"/>
        <v>0</v>
      </c>
      <c r="EU383" s="3">
        <f t="shared" si="323"/>
        <v>0</v>
      </c>
      <c r="EV383" s="3">
        <f t="shared" si="323"/>
        <v>0</v>
      </c>
      <c r="EW383" s="3">
        <f t="shared" si="323"/>
        <v>0</v>
      </c>
      <c r="EX383" s="3">
        <f t="shared" si="323"/>
        <v>0</v>
      </c>
      <c r="EY383" s="3">
        <f t="shared" si="323"/>
        <v>0</v>
      </c>
      <c r="EZ383" s="3">
        <f t="shared" si="323"/>
        <v>0</v>
      </c>
      <c r="FA383" s="3">
        <f t="shared" si="323"/>
        <v>0</v>
      </c>
      <c r="FB383" s="3">
        <f t="shared" si="323"/>
        <v>0</v>
      </c>
      <c r="FC383" s="3">
        <f t="shared" si="323"/>
        <v>0</v>
      </c>
      <c r="FD383" s="3">
        <f t="shared" si="323"/>
        <v>0</v>
      </c>
      <c r="FE383" s="3">
        <f t="shared" si="323"/>
        <v>0</v>
      </c>
      <c r="FF383" s="3">
        <f t="shared" si="323"/>
        <v>0</v>
      </c>
      <c r="FG383" s="3">
        <f t="shared" si="323"/>
        <v>0</v>
      </c>
      <c r="FH383" s="3">
        <f t="shared" si="323"/>
        <v>0</v>
      </c>
      <c r="FI383" s="3">
        <f t="shared" si="323"/>
        <v>0</v>
      </c>
      <c r="FJ383" s="3">
        <f t="shared" si="323"/>
        <v>0</v>
      </c>
      <c r="FK383" s="3">
        <f t="shared" si="323"/>
        <v>0</v>
      </c>
      <c r="FL383" s="3">
        <f t="shared" si="323"/>
        <v>0</v>
      </c>
      <c r="FM383" s="3">
        <f t="shared" si="323"/>
        <v>0</v>
      </c>
      <c r="FN383" s="3">
        <f t="shared" si="323"/>
        <v>0</v>
      </c>
      <c r="FO383" s="3">
        <f t="shared" si="323"/>
        <v>0</v>
      </c>
      <c r="FP383" s="3">
        <f t="shared" si="323"/>
        <v>0</v>
      </c>
      <c r="FQ383" s="3">
        <f t="shared" si="323"/>
        <v>0</v>
      </c>
      <c r="FR383" s="3">
        <f t="shared" si="323"/>
        <v>0</v>
      </c>
      <c r="FS383" s="3">
        <f t="shared" ref="FS383:GX383" si="324">FS392</f>
        <v>0</v>
      </c>
      <c r="FT383" s="3">
        <f t="shared" si="324"/>
        <v>0</v>
      </c>
      <c r="FU383" s="3">
        <f t="shared" si="324"/>
        <v>0</v>
      </c>
      <c r="FV383" s="3">
        <f t="shared" si="324"/>
        <v>0</v>
      </c>
      <c r="FW383" s="3">
        <f t="shared" si="324"/>
        <v>0</v>
      </c>
      <c r="FX383" s="3">
        <f t="shared" si="324"/>
        <v>0</v>
      </c>
      <c r="FY383" s="3">
        <f t="shared" si="324"/>
        <v>0</v>
      </c>
      <c r="FZ383" s="3">
        <f t="shared" si="324"/>
        <v>0</v>
      </c>
      <c r="GA383" s="3">
        <f t="shared" si="324"/>
        <v>0</v>
      </c>
      <c r="GB383" s="3">
        <f t="shared" si="324"/>
        <v>0</v>
      </c>
      <c r="GC383" s="3">
        <f t="shared" si="324"/>
        <v>0</v>
      </c>
      <c r="GD383" s="3">
        <f t="shared" si="324"/>
        <v>0</v>
      </c>
      <c r="GE383" s="3">
        <f t="shared" si="324"/>
        <v>0</v>
      </c>
      <c r="GF383" s="3">
        <f t="shared" si="324"/>
        <v>0</v>
      </c>
      <c r="GG383" s="3">
        <f t="shared" si="324"/>
        <v>0</v>
      </c>
      <c r="GH383" s="3">
        <f t="shared" si="324"/>
        <v>0</v>
      </c>
      <c r="GI383" s="3">
        <f t="shared" si="324"/>
        <v>0</v>
      </c>
      <c r="GJ383" s="3">
        <f t="shared" si="324"/>
        <v>0</v>
      </c>
      <c r="GK383" s="3">
        <f t="shared" si="324"/>
        <v>0</v>
      </c>
      <c r="GL383" s="3">
        <f t="shared" si="324"/>
        <v>0</v>
      </c>
      <c r="GM383" s="3">
        <f t="shared" si="324"/>
        <v>0</v>
      </c>
      <c r="GN383" s="3">
        <f t="shared" si="324"/>
        <v>0</v>
      </c>
      <c r="GO383" s="3">
        <f t="shared" si="324"/>
        <v>0</v>
      </c>
      <c r="GP383" s="3">
        <f t="shared" si="324"/>
        <v>0</v>
      </c>
      <c r="GQ383" s="3">
        <f t="shared" si="324"/>
        <v>0</v>
      </c>
      <c r="GR383" s="3">
        <f t="shared" si="324"/>
        <v>0</v>
      </c>
      <c r="GS383" s="3">
        <f t="shared" si="324"/>
        <v>0</v>
      </c>
      <c r="GT383" s="3">
        <f t="shared" si="324"/>
        <v>0</v>
      </c>
      <c r="GU383" s="3">
        <f t="shared" si="324"/>
        <v>0</v>
      </c>
      <c r="GV383" s="3">
        <f t="shared" si="324"/>
        <v>0</v>
      </c>
      <c r="GW383" s="3">
        <f t="shared" si="324"/>
        <v>0</v>
      </c>
      <c r="GX383" s="3">
        <f t="shared" si="324"/>
        <v>0</v>
      </c>
    </row>
    <row r="385" spans="1:245" x14ac:dyDescent="0.4">
      <c r="A385">
        <v>17</v>
      </c>
      <c r="B385">
        <v>1</v>
      </c>
      <c r="C385">
        <f>ROW(SmtRes!A613)</f>
        <v>613</v>
      </c>
      <c r="D385">
        <f>ROW(EtalonRes!A604)</f>
        <v>604</v>
      </c>
      <c r="E385" t="s">
        <v>521</v>
      </c>
      <c r="F385" t="s">
        <v>202</v>
      </c>
      <c r="G385" t="s">
        <v>203</v>
      </c>
      <c r="H385" t="s">
        <v>204</v>
      </c>
      <c r="I385">
        <f>ROUND(2.5*258.11/1000,9)</f>
        <v>0.64527500000000004</v>
      </c>
      <c r="J385">
        <v>0</v>
      </c>
      <c r="O385">
        <f t="shared" ref="O385:O390" si="325">ROUND(CP385,2)</f>
        <v>21474</v>
      </c>
      <c r="P385">
        <f t="shared" ref="P385:P390" si="326">ROUND(CQ385*I385,2)</f>
        <v>2466.6799999999998</v>
      </c>
      <c r="Q385">
        <f t="shared" ref="Q385:Q390" si="327">ROUND(CR385*I385,2)</f>
        <v>3193.9</v>
      </c>
      <c r="R385">
        <f t="shared" ref="R385:R390" si="328">ROUND(CS385*I385,2)</f>
        <v>231.61</v>
      </c>
      <c r="S385">
        <f t="shared" ref="S385:S390" si="329">ROUND(CT385*I385,2)</f>
        <v>15813.42</v>
      </c>
      <c r="T385">
        <f t="shared" ref="T385:T390" si="330">ROUND(CU385*I385,2)</f>
        <v>0</v>
      </c>
      <c r="U385">
        <f t="shared" ref="U385:U390" si="331">CV385*I385</f>
        <v>56.070525849999996</v>
      </c>
      <c r="V385">
        <f t="shared" ref="V385:V390" si="332">CW385*I385</f>
        <v>0.54041781250000009</v>
      </c>
      <c r="W385">
        <f t="shared" ref="W385:W390" si="333">ROUND(CX385*I385,2)</f>
        <v>0</v>
      </c>
      <c r="X385">
        <f t="shared" ref="X385:Y390" si="334">ROUND(CY385,2)</f>
        <v>12996.47</v>
      </c>
      <c r="Y385">
        <f t="shared" si="334"/>
        <v>11552.42</v>
      </c>
      <c r="AA385">
        <v>68187018</v>
      </c>
      <c r="AB385">
        <f t="shared" ref="AB385:AB390" si="335">ROUND((AC385+AD385+AF385),6)</f>
        <v>1930.6514999999999</v>
      </c>
      <c r="AC385">
        <f t="shared" ref="AC385:AC390" si="336">ROUND((ES385),6)</f>
        <v>447.62</v>
      </c>
      <c r="AD385">
        <f>ROUND(((((ET385*1.25))-((EU385*1.25)))+AE385),6)</f>
        <v>621.03750000000002</v>
      </c>
      <c r="AE385">
        <f>ROUND(((EU385*1.25)),6)</f>
        <v>12.625</v>
      </c>
      <c r="AF385">
        <f>ROUND(((EV385*1.15)),6)</f>
        <v>861.99400000000003</v>
      </c>
      <c r="AG385">
        <f t="shared" ref="AG385:AG390" si="337">ROUND((AP385),6)</f>
        <v>0</v>
      </c>
      <c r="AH385">
        <f>((EW385*1.15))</f>
        <v>86.893999999999991</v>
      </c>
      <c r="AI385">
        <f>((EX385*1.25))</f>
        <v>0.83750000000000002</v>
      </c>
      <c r="AJ385">
        <f t="shared" ref="AJ385:AJ390" si="338">(AS385)</f>
        <v>0</v>
      </c>
      <c r="AK385">
        <v>1694.01</v>
      </c>
      <c r="AL385">
        <v>447.62</v>
      </c>
      <c r="AM385">
        <v>496.83</v>
      </c>
      <c r="AN385">
        <v>10.1</v>
      </c>
      <c r="AO385">
        <v>749.56</v>
      </c>
      <c r="AP385">
        <v>0</v>
      </c>
      <c r="AQ385">
        <v>75.56</v>
      </c>
      <c r="AR385">
        <v>0.67</v>
      </c>
      <c r="AS385">
        <v>0</v>
      </c>
      <c r="AT385">
        <v>81</v>
      </c>
      <c r="AU385">
        <v>72</v>
      </c>
      <c r="AV385">
        <v>1</v>
      </c>
      <c r="AW385">
        <v>1</v>
      </c>
      <c r="AZ385">
        <v>1</v>
      </c>
      <c r="BA385">
        <v>28.43</v>
      </c>
      <c r="BB385">
        <v>7.97</v>
      </c>
      <c r="BC385">
        <v>8.5399999999999991</v>
      </c>
      <c r="BD385" t="s">
        <v>3</v>
      </c>
      <c r="BE385" t="s">
        <v>3</v>
      </c>
      <c r="BF385" t="s">
        <v>3</v>
      </c>
      <c r="BG385" t="s">
        <v>3</v>
      </c>
      <c r="BH385">
        <v>0</v>
      </c>
      <c r="BI385">
        <v>1</v>
      </c>
      <c r="BJ385" t="s">
        <v>205</v>
      </c>
      <c r="BM385">
        <v>9001</v>
      </c>
      <c r="BN385">
        <v>0</v>
      </c>
      <c r="BO385" t="s">
        <v>202</v>
      </c>
      <c r="BP385">
        <v>1</v>
      </c>
      <c r="BQ385">
        <v>2</v>
      </c>
      <c r="BR385">
        <v>0</v>
      </c>
      <c r="BS385">
        <v>28.43</v>
      </c>
      <c r="BT385">
        <v>1</v>
      </c>
      <c r="BU385">
        <v>1</v>
      </c>
      <c r="BV385">
        <v>1</v>
      </c>
      <c r="BW385">
        <v>1</v>
      </c>
      <c r="BX385">
        <v>1</v>
      </c>
      <c r="BY385" t="s">
        <v>3</v>
      </c>
      <c r="BZ385">
        <v>90</v>
      </c>
      <c r="CA385">
        <v>85</v>
      </c>
      <c r="CE385">
        <v>0</v>
      </c>
      <c r="CF385">
        <v>0</v>
      </c>
      <c r="CG385">
        <v>0</v>
      </c>
      <c r="CM385">
        <v>0</v>
      </c>
      <c r="CN385" t="s">
        <v>1223</v>
      </c>
      <c r="CO385">
        <v>0</v>
      </c>
      <c r="CP385">
        <f t="shared" ref="CP385:CP390" si="339">(P385+Q385+S385)</f>
        <v>21474</v>
      </c>
      <c r="CQ385">
        <f t="shared" ref="CQ385:CQ390" si="340">AC385*BC385</f>
        <v>3822.6747999999998</v>
      </c>
      <c r="CR385">
        <f t="shared" ref="CR385:CR390" si="341">AD385*BB385</f>
        <v>4949.6688750000003</v>
      </c>
      <c r="CS385">
        <f t="shared" ref="CS385:CS390" si="342">AE385*BS385</f>
        <v>358.92874999999998</v>
      </c>
      <c r="CT385">
        <f t="shared" ref="CT385:CT390" si="343">AF385*BA385</f>
        <v>24506.489420000002</v>
      </c>
      <c r="CU385">
        <f t="shared" ref="CU385:CX390" si="344">AG385</f>
        <v>0</v>
      </c>
      <c r="CV385">
        <f t="shared" si="344"/>
        <v>86.893999999999991</v>
      </c>
      <c r="CW385">
        <f t="shared" si="344"/>
        <v>0.83750000000000002</v>
      </c>
      <c r="CX385">
        <f t="shared" si="344"/>
        <v>0</v>
      </c>
      <c r="CY385">
        <f t="shared" ref="CY385:CY390" si="345">(((S385+R385)*AT385)/100)</f>
        <v>12996.474300000002</v>
      </c>
      <c r="CZ385">
        <f t="shared" ref="CZ385:CZ390" si="346">(((S385+R385)*AU385)/100)</f>
        <v>11552.421600000001</v>
      </c>
      <c r="DC385" t="s">
        <v>3</v>
      </c>
      <c r="DD385" t="s">
        <v>3</v>
      </c>
      <c r="DE385" t="s">
        <v>20</v>
      </c>
      <c r="DF385" t="s">
        <v>20</v>
      </c>
      <c r="DG385" t="s">
        <v>21</v>
      </c>
      <c r="DH385" t="s">
        <v>3</v>
      </c>
      <c r="DI385" t="s">
        <v>21</v>
      </c>
      <c r="DJ385" t="s">
        <v>20</v>
      </c>
      <c r="DK385" t="s">
        <v>3</v>
      </c>
      <c r="DL385" t="s">
        <v>3</v>
      </c>
      <c r="DM385" t="s">
        <v>3</v>
      </c>
      <c r="DN385">
        <v>0</v>
      </c>
      <c r="DO385">
        <v>0</v>
      </c>
      <c r="DP385">
        <v>1</v>
      </c>
      <c r="DQ385">
        <v>1</v>
      </c>
      <c r="DU385">
        <v>1013</v>
      </c>
      <c r="DV385" t="s">
        <v>204</v>
      </c>
      <c r="DW385" t="s">
        <v>204</v>
      </c>
      <c r="DX385">
        <v>1</v>
      </c>
      <c r="EE385">
        <v>63940277</v>
      </c>
      <c r="EF385">
        <v>2</v>
      </c>
      <c r="EG385" t="s">
        <v>22</v>
      </c>
      <c r="EH385">
        <v>0</v>
      </c>
      <c r="EI385" t="s">
        <v>3</v>
      </c>
      <c r="EJ385">
        <v>1</v>
      </c>
      <c r="EK385">
        <v>9001</v>
      </c>
      <c r="EL385" t="s">
        <v>56</v>
      </c>
      <c r="EM385" t="s">
        <v>57</v>
      </c>
      <c r="EO385" t="s">
        <v>25</v>
      </c>
      <c r="EQ385">
        <v>0</v>
      </c>
      <c r="ER385">
        <v>1694.01</v>
      </c>
      <c r="ES385">
        <v>447.62</v>
      </c>
      <c r="ET385">
        <v>496.83</v>
      </c>
      <c r="EU385">
        <v>10.1</v>
      </c>
      <c r="EV385">
        <v>749.56</v>
      </c>
      <c r="EW385">
        <v>75.56</v>
      </c>
      <c r="EX385">
        <v>0.67</v>
      </c>
      <c r="EY385">
        <v>0</v>
      </c>
      <c r="FQ385">
        <v>0</v>
      </c>
      <c r="FR385">
        <f t="shared" ref="FR385:FR390" si="347">ROUND(IF(AND(BH385=3,BI385=3),P385,0),2)</f>
        <v>0</v>
      </c>
      <c r="FS385">
        <v>0</v>
      </c>
      <c r="FT385" t="s">
        <v>26</v>
      </c>
      <c r="FU385" t="s">
        <v>27</v>
      </c>
      <c r="FX385">
        <v>81</v>
      </c>
      <c r="FY385">
        <v>72.25</v>
      </c>
      <c r="GA385" t="s">
        <v>3</v>
      </c>
      <c r="GD385">
        <v>1</v>
      </c>
      <c r="GF385">
        <v>133282275</v>
      </c>
      <c r="GG385">
        <v>2</v>
      </c>
      <c r="GH385">
        <v>1</v>
      </c>
      <c r="GI385">
        <v>2</v>
      </c>
      <c r="GJ385">
        <v>0</v>
      </c>
      <c r="GK385">
        <v>0</v>
      </c>
      <c r="GL385">
        <f t="shared" ref="GL385:GL390" si="348">ROUND(IF(AND(BH385=3,BI385=3,FS385&lt;&gt;0),P385,0),2)</f>
        <v>0</v>
      </c>
      <c r="GM385">
        <f t="shared" ref="GM385:GM390" si="349">ROUND(O385+X385+Y385,2)+GX385</f>
        <v>46022.89</v>
      </c>
      <c r="GN385">
        <f t="shared" ref="GN385:GN390" si="350">IF(OR(BI385=0,BI385=1),ROUND(O385+X385+Y385,2),0)</f>
        <v>46022.89</v>
      </c>
      <c r="GO385">
        <f t="shared" ref="GO385:GO390" si="351">IF(BI385=2,ROUND(O385+X385+Y385,2),0)</f>
        <v>0</v>
      </c>
      <c r="GP385">
        <f t="shared" ref="GP385:GP390" si="352">IF(BI385=4,ROUND(O385+X385+Y385,2)+GX385,0)</f>
        <v>0</v>
      </c>
      <c r="GR385">
        <v>0</v>
      </c>
      <c r="GS385">
        <v>3</v>
      </c>
      <c r="GT385">
        <v>0</v>
      </c>
      <c r="GU385" t="s">
        <v>3</v>
      </c>
      <c r="GV385">
        <f t="shared" ref="GV385:GV390" si="353">ROUND((GT385),6)</f>
        <v>0</v>
      </c>
      <c r="GW385">
        <v>1</v>
      </c>
      <c r="GX385">
        <f t="shared" ref="GX385:GX390" si="354">ROUND(HC385*I385,2)</f>
        <v>0</v>
      </c>
      <c r="HA385">
        <v>0</v>
      </c>
      <c r="HB385">
        <v>0</v>
      </c>
      <c r="HC385">
        <f t="shared" ref="HC385:HC390" si="355">GV385*GW385</f>
        <v>0</v>
      </c>
      <c r="IK385">
        <v>0</v>
      </c>
    </row>
    <row r="386" spans="1:245" x14ac:dyDescent="0.4">
      <c r="A386">
        <v>18</v>
      </c>
      <c r="B386">
        <v>1</v>
      </c>
      <c r="C386">
        <v>611</v>
      </c>
      <c r="E386" t="s">
        <v>522</v>
      </c>
      <c r="F386" t="s">
        <v>207</v>
      </c>
      <c r="G386" t="s">
        <v>208</v>
      </c>
      <c r="H386" t="s">
        <v>133</v>
      </c>
      <c r="I386">
        <f>I385*J386</f>
        <v>0.64527500000000004</v>
      </c>
      <c r="J386">
        <v>1</v>
      </c>
      <c r="O386">
        <f t="shared" si="325"/>
        <v>43014.26</v>
      </c>
      <c r="P386">
        <f t="shared" si="326"/>
        <v>43014.26</v>
      </c>
      <c r="Q386">
        <f t="shared" si="327"/>
        <v>0</v>
      </c>
      <c r="R386">
        <f t="shared" si="328"/>
        <v>0</v>
      </c>
      <c r="S386">
        <f t="shared" si="329"/>
        <v>0</v>
      </c>
      <c r="T386">
        <f t="shared" si="330"/>
        <v>0</v>
      </c>
      <c r="U386">
        <f t="shared" si="331"/>
        <v>0</v>
      </c>
      <c r="V386">
        <f t="shared" si="332"/>
        <v>0</v>
      </c>
      <c r="W386">
        <f t="shared" si="333"/>
        <v>22.05</v>
      </c>
      <c r="X386">
        <f t="shared" si="334"/>
        <v>0</v>
      </c>
      <c r="Y386">
        <f t="shared" si="334"/>
        <v>0</v>
      </c>
      <c r="AA386">
        <v>68187018</v>
      </c>
      <c r="AB386">
        <f t="shared" si="335"/>
        <v>6747</v>
      </c>
      <c r="AC386">
        <f t="shared" si="336"/>
        <v>6747</v>
      </c>
      <c r="AD386">
        <f>ROUND((((ET386)-(EU386))+AE386),6)</f>
        <v>0</v>
      </c>
      <c r="AE386">
        <f>ROUND((EU386),6)</f>
        <v>0</v>
      </c>
      <c r="AF386">
        <f>ROUND((EV386),6)</f>
        <v>0</v>
      </c>
      <c r="AG386">
        <f t="shared" si="337"/>
        <v>0</v>
      </c>
      <c r="AH386">
        <f>(EW386)</f>
        <v>0</v>
      </c>
      <c r="AI386">
        <f>(EX386)</f>
        <v>0</v>
      </c>
      <c r="AJ386">
        <f t="shared" si="338"/>
        <v>34.17</v>
      </c>
      <c r="AK386">
        <v>6747</v>
      </c>
      <c r="AL386">
        <v>6747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34.17</v>
      </c>
      <c r="AT386">
        <v>0</v>
      </c>
      <c r="AU386">
        <v>0</v>
      </c>
      <c r="AV386">
        <v>1</v>
      </c>
      <c r="AW386">
        <v>1</v>
      </c>
      <c r="AZ386">
        <v>1</v>
      </c>
      <c r="BA386">
        <v>1</v>
      </c>
      <c r="BB386">
        <v>1</v>
      </c>
      <c r="BC386">
        <v>9.8800000000000008</v>
      </c>
      <c r="BD386" t="s">
        <v>3</v>
      </c>
      <c r="BE386" t="s">
        <v>3</v>
      </c>
      <c r="BF386" t="s">
        <v>3</v>
      </c>
      <c r="BG386" t="s">
        <v>3</v>
      </c>
      <c r="BH386">
        <v>3</v>
      </c>
      <c r="BI386">
        <v>1</v>
      </c>
      <c r="BJ386" t="s">
        <v>209</v>
      </c>
      <c r="BM386">
        <v>500001</v>
      </c>
      <c r="BN386">
        <v>0</v>
      </c>
      <c r="BO386" t="s">
        <v>207</v>
      </c>
      <c r="BP386">
        <v>1</v>
      </c>
      <c r="BQ386">
        <v>8</v>
      </c>
      <c r="BR386">
        <v>0</v>
      </c>
      <c r="BS386">
        <v>1</v>
      </c>
      <c r="BT386">
        <v>1</v>
      </c>
      <c r="BU386">
        <v>1</v>
      </c>
      <c r="BV386">
        <v>1</v>
      </c>
      <c r="BW386">
        <v>1</v>
      </c>
      <c r="BX386">
        <v>1</v>
      </c>
      <c r="BY386" t="s">
        <v>3</v>
      </c>
      <c r="BZ386">
        <v>0</v>
      </c>
      <c r="CA386">
        <v>0</v>
      </c>
      <c r="CE386">
        <v>0</v>
      </c>
      <c r="CF386">
        <v>0</v>
      </c>
      <c r="CG386">
        <v>0</v>
      </c>
      <c r="CM386">
        <v>0</v>
      </c>
      <c r="CN386" t="s">
        <v>3</v>
      </c>
      <c r="CO386">
        <v>0</v>
      </c>
      <c r="CP386">
        <f t="shared" si="339"/>
        <v>43014.26</v>
      </c>
      <c r="CQ386">
        <f t="shared" si="340"/>
        <v>66660.36</v>
      </c>
      <c r="CR386">
        <f t="shared" si="341"/>
        <v>0</v>
      </c>
      <c r="CS386">
        <f t="shared" si="342"/>
        <v>0</v>
      </c>
      <c r="CT386">
        <f t="shared" si="343"/>
        <v>0</v>
      </c>
      <c r="CU386">
        <f t="shared" si="344"/>
        <v>0</v>
      </c>
      <c r="CV386">
        <f t="shared" si="344"/>
        <v>0</v>
      </c>
      <c r="CW386">
        <f t="shared" si="344"/>
        <v>0</v>
      </c>
      <c r="CX386">
        <f t="shared" si="344"/>
        <v>34.17</v>
      </c>
      <c r="CY386">
        <f t="shared" si="345"/>
        <v>0</v>
      </c>
      <c r="CZ386">
        <f t="shared" si="346"/>
        <v>0</v>
      </c>
      <c r="DC386" t="s">
        <v>3</v>
      </c>
      <c r="DD386" t="s">
        <v>3</v>
      </c>
      <c r="DE386" t="s">
        <v>3</v>
      </c>
      <c r="DF386" t="s">
        <v>3</v>
      </c>
      <c r="DG386" t="s">
        <v>3</v>
      </c>
      <c r="DH386" t="s">
        <v>3</v>
      </c>
      <c r="DI386" t="s">
        <v>3</v>
      </c>
      <c r="DJ386" t="s">
        <v>3</v>
      </c>
      <c r="DK386" t="s">
        <v>3</v>
      </c>
      <c r="DL386" t="s">
        <v>3</v>
      </c>
      <c r="DM386" t="s">
        <v>3</v>
      </c>
      <c r="DN386">
        <v>0</v>
      </c>
      <c r="DO386">
        <v>0</v>
      </c>
      <c r="DP386">
        <v>1</v>
      </c>
      <c r="DQ386">
        <v>1</v>
      </c>
      <c r="DU386">
        <v>1009</v>
      </c>
      <c r="DV386" t="s">
        <v>133</v>
      </c>
      <c r="DW386" t="s">
        <v>133</v>
      </c>
      <c r="DX386">
        <v>1000</v>
      </c>
      <c r="EE386">
        <v>63940454</v>
      </c>
      <c r="EF386">
        <v>8</v>
      </c>
      <c r="EG386" t="s">
        <v>33</v>
      </c>
      <c r="EH386">
        <v>0</v>
      </c>
      <c r="EI386" t="s">
        <v>3</v>
      </c>
      <c r="EJ386">
        <v>1</v>
      </c>
      <c r="EK386">
        <v>500001</v>
      </c>
      <c r="EL386" t="s">
        <v>34</v>
      </c>
      <c r="EM386" t="s">
        <v>35</v>
      </c>
      <c r="EO386" t="s">
        <v>3</v>
      </c>
      <c r="EQ386">
        <v>0</v>
      </c>
      <c r="ER386">
        <v>6747</v>
      </c>
      <c r="ES386">
        <v>6747</v>
      </c>
      <c r="ET386">
        <v>0</v>
      </c>
      <c r="EU386">
        <v>0</v>
      </c>
      <c r="EV386">
        <v>0</v>
      </c>
      <c r="EW386">
        <v>0</v>
      </c>
      <c r="EX386">
        <v>0</v>
      </c>
      <c r="FQ386">
        <v>0</v>
      </c>
      <c r="FR386">
        <f t="shared" si="347"/>
        <v>0</v>
      </c>
      <c r="FS386">
        <v>0</v>
      </c>
      <c r="FX386">
        <v>0</v>
      </c>
      <c r="FY386">
        <v>0</v>
      </c>
      <c r="GA386" t="s">
        <v>3</v>
      </c>
      <c r="GD386">
        <v>1</v>
      </c>
      <c r="GF386">
        <v>1199194378</v>
      </c>
      <c r="GG386">
        <v>2</v>
      </c>
      <c r="GH386">
        <v>1</v>
      </c>
      <c r="GI386">
        <v>2</v>
      </c>
      <c r="GJ386">
        <v>0</v>
      </c>
      <c r="GK386">
        <v>0</v>
      </c>
      <c r="GL386">
        <f t="shared" si="348"/>
        <v>0</v>
      </c>
      <c r="GM386">
        <f t="shared" si="349"/>
        <v>43014.26</v>
      </c>
      <c r="GN386">
        <f t="shared" si="350"/>
        <v>43014.26</v>
      </c>
      <c r="GO386">
        <f t="shared" si="351"/>
        <v>0</v>
      </c>
      <c r="GP386">
        <f t="shared" si="352"/>
        <v>0</v>
      </c>
      <c r="GR386">
        <v>0</v>
      </c>
      <c r="GS386">
        <v>3</v>
      </c>
      <c r="GT386">
        <v>0</v>
      </c>
      <c r="GU386" t="s">
        <v>3</v>
      </c>
      <c r="GV386">
        <f t="shared" si="353"/>
        <v>0</v>
      </c>
      <c r="GW386">
        <v>1</v>
      </c>
      <c r="GX386">
        <f t="shared" si="354"/>
        <v>0</v>
      </c>
      <c r="HA386">
        <v>0</v>
      </c>
      <c r="HB386">
        <v>0</v>
      </c>
      <c r="HC386">
        <f t="shared" si="355"/>
        <v>0</v>
      </c>
      <c r="IK386">
        <v>0</v>
      </c>
    </row>
    <row r="387" spans="1:245" x14ac:dyDescent="0.4">
      <c r="A387">
        <v>17</v>
      </c>
      <c r="B387">
        <v>1</v>
      </c>
      <c r="C387">
        <f>ROW(SmtRes!A619)</f>
        <v>619</v>
      </c>
      <c r="D387">
        <f>ROW(EtalonRes!A610)</f>
        <v>610</v>
      </c>
      <c r="E387" t="s">
        <v>523</v>
      </c>
      <c r="F387" t="s">
        <v>211</v>
      </c>
      <c r="G387" t="s">
        <v>212</v>
      </c>
      <c r="H387" t="s">
        <v>142</v>
      </c>
      <c r="I387">
        <f>ROUND((258.11)/100,9)</f>
        <v>2.5811000000000002</v>
      </c>
      <c r="J387">
        <v>0</v>
      </c>
      <c r="O387">
        <f t="shared" si="325"/>
        <v>164159.47</v>
      </c>
      <c r="P387">
        <f t="shared" si="326"/>
        <v>69193.509999999995</v>
      </c>
      <c r="Q387">
        <f t="shared" si="327"/>
        <v>13690.41</v>
      </c>
      <c r="R387">
        <f t="shared" si="328"/>
        <v>941.11</v>
      </c>
      <c r="S387">
        <f t="shared" si="329"/>
        <v>81275.55</v>
      </c>
      <c r="T387">
        <f t="shared" si="330"/>
        <v>0</v>
      </c>
      <c r="U387">
        <f t="shared" si="331"/>
        <v>304.12843189999995</v>
      </c>
      <c r="V387">
        <f t="shared" si="332"/>
        <v>2.452045</v>
      </c>
      <c r="W387">
        <f t="shared" si="333"/>
        <v>0</v>
      </c>
      <c r="X387">
        <f t="shared" si="334"/>
        <v>78105.83</v>
      </c>
      <c r="Y387">
        <f t="shared" si="334"/>
        <v>38641.83</v>
      </c>
      <c r="AA387">
        <v>68187018</v>
      </c>
      <c r="AB387">
        <f t="shared" si="335"/>
        <v>7000.2254999999996</v>
      </c>
      <c r="AC387">
        <f t="shared" si="336"/>
        <v>5350.85</v>
      </c>
      <c r="AD387">
        <f>ROUND(((((ET387*1.25))-((EU387*1.25)))+AE387),6)</f>
        <v>541.78750000000002</v>
      </c>
      <c r="AE387">
        <f>ROUND(((EU387*1.25)),6)</f>
        <v>12.824999999999999</v>
      </c>
      <c r="AF387">
        <f>ROUND(((EV387*1.15)),6)</f>
        <v>1107.588</v>
      </c>
      <c r="AG387">
        <f t="shared" si="337"/>
        <v>0</v>
      </c>
      <c r="AH387">
        <f>((EW387*1.15))</f>
        <v>117.82899999999998</v>
      </c>
      <c r="AI387">
        <f>((EX387*1.25))</f>
        <v>0.95</v>
      </c>
      <c r="AJ387">
        <f t="shared" si="338"/>
        <v>0</v>
      </c>
      <c r="AK387">
        <v>6747.4</v>
      </c>
      <c r="AL387">
        <v>5350.85</v>
      </c>
      <c r="AM387">
        <v>433.43</v>
      </c>
      <c r="AN387">
        <v>10.26</v>
      </c>
      <c r="AO387">
        <v>963.12</v>
      </c>
      <c r="AP387">
        <v>0</v>
      </c>
      <c r="AQ387">
        <v>102.46</v>
      </c>
      <c r="AR387">
        <v>0.76</v>
      </c>
      <c r="AS387">
        <v>0</v>
      </c>
      <c r="AT387">
        <v>95</v>
      </c>
      <c r="AU387">
        <v>47</v>
      </c>
      <c r="AV387">
        <v>1</v>
      </c>
      <c r="AW387">
        <v>1</v>
      </c>
      <c r="AZ387">
        <v>1</v>
      </c>
      <c r="BA387">
        <v>28.43</v>
      </c>
      <c r="BB387">
        <v>9.7899999999999991</v>
      </c>
      <c r="BC387">
        <v>5.01</v>
      </c>
      <c r="BD387" t="s">
        <v>3</v>
      </c>
      <c r="BE387" t="s">
        <v>3</v>
      </c>
      <c r="BF387" t="s">
        <v>3</v>
      </c>
      <c r="BG387" t="s">
        <v>3</v>
      </c>
      <c r="BH387">
        <v>0</v>
      </c>
      <c r="BI387">
        <v>1</v>
      </c>
      <c r="BJ387" t="s">
        <v>213</v>
      </c>
      <c r="BM387">
        <v>15001</v>
      </c>
      <c r="BN387">
        <v>0</v>
      </c>
      <c r="BO387" t="s">
        <v>211</v>
      </c>
      <c r="BP387">
        <v>1</v>
      </c>
      <c r="BQ387">
        <v>2</v>
      </c>
      <c r="BR387">
        <v>0</v>
      </c>
      <c r="BS387">
        <v>28.43</v>
      </c>
      <c r="BT387">
        <v>1</v>
      </c>
      <c r="BU387">
        <v>1</v>
      </c>
      <c r="BV387">
        <v>1</v>
      </c>
      <c r="BW387">
        <v>1</v>
      </c>
      <c r="BX387">
        <v>1</v>
      </c>
      <c r="BY387" t="s">
        <v>3</v>
      </c>
      <c r="BZ387">
        <v>105</v>
      </c>
      <c r="CA387">
        <v>55</v>
      </c>
      <c r="CE387">
        <v>0</v>
      </c>
      <c r="CF387">
        <v>0</v>
      </c>
      <c r="CG387">
        <v>0</v>
      </c>
      <c r="CM387">
        <v>0</v>
      </c>
      <c r="CN387" t="s">
        <v>1223</v>
      </c>
      <c r="CO387">
        <v>0</v>
      </c>
      <c r="CP387">
        <f t="shared" si="339"/>
        <v>164159.47</v>
      </c>
      <c r="CQ387">
        <f t="shared" si="340"/>
        <v>26807.7585</v>
      </c>
      <c r="CR387">
        <f t="shared" si="341"/>
        <v>5304.0996249999998</v>
      </c>
      <c r="CS387">
        <f t="shared" si="342"/>
        <v>364.61474999999996</v>
      </c>
      <c r="CT387">
        <f t="shared" si="343"/>
        <v>31488.726839999999</v>
      </c>
      <c r="CU387">
        <f t="shared" si="344"/>
        <v>0</v>
      </c>
      <c r="CV387">
        <f t="shared" si="344"/>
        <v>117.82899999999998</v>
      </c>
      <c r="CW387">
        <f t="shared" si="344"/>
        <v>0.95</v>
      </c>
      <c r="CX387">
        <f t="shared" si="344"/>
        <v>0</v>
      </c>
      <c r="CY387">
        <f t="shared" si="345"/>
        <v>78105.827000000005</v>
      </c>
      <c r="CZ387">
        <f t="shared" si="346"/>
        <v>38641.830199999997</v>
      </c>
      <c r="DC387" t="s">
        <v>3</v>
      </c>
      <c r="DD387" t="s">
        <v>3</v>
      </c>
      <c r="DE387" t="s">
        <v>20</v>
      </c>
      <c r="DF387" t="s">
        <v>20</v>
      </c>
      <c r="DG387" t="s">
        <v>21</v>
      </c>
      <c r="DH387" t="s">
        <v>3</v>
      </c>
      <c r="DI387" t="s">
        <v>21</v>
      </c>
      <c r="DJ387" t="s">
        <v>20</v>
      </c>
      <c r="DK387" t="s">
        <v>3</v>
      </c>
      <c r="DL387" t="s">
        <v>3</v>
      </c>
      <c r="DM387" t="s">
        <v>3</v>
      </c>
      <c r="DN387">
        <v>0</v>
      </c>
      <c r="DO387">
        <v>0</v>
      </c>
      <c r="DP387">
        <v>1</v>
      </c>
      <c r="DQ387">
        <v>1</v>
      </c>
      <c r="DU387">
        <v>1013</v>
      </c>
      <c r="DV387" t="s">
        <v>142</v>
      </c>
      <c r="DW387" t="s">
        <v>142</v>
      </c>
      <c r="DX387">
        <v>1</v>
      </c>
      <c r="EE387">
        <v>63940301</v>
      </c>
      <c r="EF387">
        <v>2</v>
      </c>
      <c r="EG387" t="s">
        <v>22</v>
      </c>
      <c r="EH387">
        <v>0</v>
      </c>
      <c r="EI387" t="s">
        <v>3</v>
      </c>
      <c r="EJ387">
        <v>1</v>
      </c>
      <c r="EK387">
        <v>15001</v>
      </c>
      <c r="EL387" t="s">
        <v>110</v>
      </c>
      <c r="EM387" t="s">
        <v>111</v>
      </c>
      <c r="EO387" t="s">
        <v>25</v>
      </c>
      <c r="EQ387">
        <v>0</v>
      </c>
      <c r="ER387">
        <v>6747.4</v>
      </c>
      <c r="ES387">
        <v>5350.85</v>
      </c>
      <c r="ET387">
        <v>433.43</v>
      </c>
      <c r="EU387">
        <v>10.26</v>
      </c>
      <c r="EV387">
        <v>963.12</v>
      </c>
      <c r="EW387">
        <v>102.46</v>
      </c>
      <c r="EX387">
        <v>0.76</v>
      </c>
      <c r="EY387">
        <v>0</v>
      </c>
      <c r="FQ387">
        <v>0</v>
      </c>
      <c r="FR387">
        <f t="shared" si="347"/>
        <v>0</v>
      </c>
      <c r="FS387">
        <v>0</v>
      </c>
      <c r="FT387" t="s">
        <v>26</v>
      </c>
      <c r="FU387" t="s">
        <v>27</v>
      </c>
      <c r="FX387">
        <v>94.5</v>
      </c>
      <c r="FY387">
        <v>46.75</v>
      </c>
      <c r="GA387" t="s">
        <v>3</v>
      </c>
      <c r="GD387">
        <v>1</v>
      </c>
      <c r="GF387">
        <v>-1153906230</v>
      </c>
      <c r="GG387">
        <v>2</v>
      </c>
      <c r="GH387">
        <v>1</v>
      </c>
      <c r="GI387">
        <v>2</v>
      </c>
      <c r="GJ387">
        <v>0</v>
      </c>
      <c r="GK387">
        <v>0</v>
      </c>
      <c r="GL387">
        <f t="shared" si="348"/>
        <v>0</v>
      </c>
      <c r="GM387">
        <f t="shared" si="349"/>
        <v>280907.13</v>
      </c>
      <c r="GN387">
        <f t="shared" si="350"/>
        <v>280907.13</v>
      </c>
      <c r="GO387">
        <f t="shared" si="351"/>
        <v>0</v>
      </c>
      <c r="GP387">
        <f t="shared" si="352"/>
        <v>0</v>
      </c>
      <c r="GR387">
        <v>0</v>
      </c>
      <c r="GS387">
        <v>3</v>
      </c>
      <c r="GT387">
        <v>0</v>
      </c>
      <c r="GU387" t="s">
        <v>3</v>
      </c>
      <c r="GV387">
        <f t="shared" si="353"/>
        <v>0</v>
      </c>
      <c r="GW387">
        <v>1</v>
      </c>
      <c r="GX387">
        <f t="shared" si="354"/>
        <v>0</v>
      </c>
      <c r="HA387">
        <v>0</v>
      </c>
      <c r="HB387">
        <v>0</v>
      </c>
      <c r="HC387">
        <f t="shared" si="355"/>
        <v>0</v>
      </c>
      <c r="IK387">
        <v>0</v>
      </c>
    </row>
    <row r="388" spans="1:245" x14ac:dyDescent="0.4">
      <c r="A388">
        <v>17</v>
      </c>
      <c r="B388">
        <v>1</v>
      </c>
      <c r="C388">
        <f>ROW(SmtRes!A626)</f>
        <v>626</v>
      </c>
      <c r="D388">
        <f>ROW(EtalonRes!A616)</f>
        <v>616</v>
      </c>
      <c r="E388" t="s">
        <v>524</v>
      </c>
      <c r="F388" t="s">
        <v>211</v>
      </c>
      <c r="G388" t="s">
        <v>215</v>
      </c>
      <c r="H388" t="s">
        <v>142</v>
      </c>
      <c r="I388">
        <f>ROUND((515.26)/100,9)</f>
        <v>5.1525999999999996</v>
      </c>
      <c r="J388">
        <v>0</v>
      </c>
      <c r="O388">
        <f t="shared" si="325"/>
        <v>327708.37</v>
      </c>
      <c r="P388">
        <f t="shared" si="326"/>
        <v>138129.66</v>
      </c>
      <c r="Q388">
        <f t="shared" si="327"/>
        <v>27329.9</v>
      </c>
      <c r="R388">
        <f t="shared" si="328"/>
        <v>1878.71</v>
      </c>
      <c r="S388">
        <f t="shared" si="329"/>
        <v>162248.81</v>
      </c>
      <c r="T388">
        <f t="shared" si="330"/>
        <v>0</v>
      </c>
      <c r="U388">
        <f t="shared" si="331"/>
        <v>607.1257053999999</v>
      </c>
      <c r="V388">
        <f t="shared" si="332"/>
        <v>4.8949699999999998</v>
      </c>
      <c r="W388">
        <f t="shared" si="333"/>
        <v>0</v>
      </c>
      <c r="X388">
        <f t="shared" si="334"/>
        <v>155921.14000000001</v>
      </c>
      <c r="Y388">
        <f t="shared" si="334"/>
        <v>77139.929999999993</v>
      </c>
      <c r="AA388">
        <v>68187018</v>
      </c>
      <c r="AB388">
        <f t="shared" si="335"/>
        <v>7000.2254999999996</v>
      </c>
      <c r="AC388">
        <f t="shared" si="336"/>
        <v>5350.85</v>
      </c>
      <c r="AD388">
        <f>ROUND(((((ET388*1.25))-((EU388*1.25)))+AE388),6)</f>
        <v>541.78750000000002</v>
      </c>
      <c r="AE388">
        <f>ROUND(((EU388*1.25)),6)</f>
        <v>12.824999999999999</v>
      </c>
      <c r="AF388">
        <f>ROUND(((EV388*1.15)),6)</f>
        <v>1107.588</v>
      </c>
      <c r="AG388">
        <f t="shared" si="337"/>
        <v>0</v>
      </c>
      <c r="AH388">
        <f>((EW388*1.15))</f>
        <v>117.82899999999998</v>
      </c>
      <c r="AI388">
        <f>((EX388*1.25))</f>
        <v>0.95</v>
      </c>
      <c r="AJ388">
        <f t="shared" si="338"/>
        <v>0</v>
      </c>
      <c r="AK388">
        <v>6747.4</v>
      </c>
      <c r="AL388">
        <v>5350.85</v>
      </c>
      <c r="AM388">
        <v>433.43</v>
      </c>
      <c r="AN388">
        <v>10.26</v>
      </c>
      <c r="AO388">
        <v>963.12</v>
      </c>
      <c r="AP388">
        <v>0</v>
      </c>
      <c r="AQ388">
        <v>102.46</v>
      </c>
      <c r="AR388">
        <v>0.76</v>
      </c>
      <c r="AS388">
        <v>0</v>
      </c>
      <c r="AT388">
        <v>95</v>
      </c>
      <c r="AU388">
        <v>47</v>
      </c>
      <c r="AV388">
        <v>1</v>
      </c>
      <c r="AW388">
        <v>1</v>
      </c>
      <c r="AZ388">
        <v>1</v>
      </c>
      <c r="BA388">
        <v>28.43</v>
      </c>
      <c r="BB388">
        <v>9.7899999999999991</v>
      </c>
      <c r="BC388">
        <v>5.01</v>
      </c>
      <c r="BD388" t="s">
        <v>3</v>
      </c>
      <c r="BE388" t="s">
        <v>3</v>
      </c>
      <c r="BF388" t="s">
        <v>3</v>
      </c>
      <c r="BG388" t="s">
        <v>3</v>
      </c>
      <c r="BH388">
        <v>0</v>
      </c>
      <c r="BI388">
        <v>1</v>
      </c>
      <c r="BJ388" t="s">
        <v>213</v>
      </c>
      <c r="BM388">
        <v>15001</v>
      </c>
      <c r="BN388">
        <v>0</v>
      </c>
      <c r="BO388" t="s">
        <v>211</v>
      </c>
      <c r="BP388">
        <v>1</v>
      </c>
      <c r="BQ388">
        <v>2</v>
      </c>
      <c r="BR388">
        <v>0</v>
      </c>
      <c r="BS388">
        <v>28.43</v>
      </c>
      <c r="BT388">
        <v>1</v>
      </c>
      <c r="BU388">
        <v>1</v>
      </c>
      <c r="BV388">
        <v>1</v>
      </c>
      <c r="BW388">
        <v>1</v>
      </c>
      <c r="BX388">
        <v>1</v>
      </c>
      <c r="BY388" t="s">
        <v>3</v>
      </c>
      <c r="BZ388">
        <v>105</v>
      </c>
      <c r="CA388">
        <v>55</v>
      </c>
      <c r="CE388">
        <v>0</v>
      </c>
      <c r="CF388">
        <v>0</v>
      </c>
      <c r="CG388">
        <v>0</v>
      </c>
      <c r="CM388">
        <v>0</v>
      </c>
      <c r="CN388" t="s">
        <v>1223</v>
      </c>
      <c r="CO388">
        <v>0</v>
      </c>
      <c r="CP388">
        <f t="shared" si="339"/>
        <v>327708.37</v>
      </c>
      <c r="CQ388">
        <f t="shared" si="340"/>
        <v>26807.7585</v>
      </c>
      <c r="CR388">
        <f t="shared" si="341"/>
        <v>5304.0996249999998</v>
      </c>
      <c r="CS388">
        <f t="shared" si="342"/>
        <v>364.61474999999996</v>
      </c>
      <c r="CT388">
        <f t="shared" si="343"/>
        <v>31488.726839999999</v>
      </c>
      <c r="CU388">
        <f t="shared" si="344"/>
        <v>0</v>
      </c>
      <c r="CV388">
        <f t="shared" si="344"/>
        <v>117.82899999999998</v>
      </c>
      <c r="CW388">
        <f t="shared" si="344"/>
        <v>0.95</v>
      </c>
      <c r="CX388">
        <f t="shared" si="344"/>
        <v>0</v>
      </c>
      <c r="CY388">
        <f t="shared" si="345"/>
        <v>155921.14399999997</v>
      </c>
      <c r="CZ388">
        <f t="shared" si="346"/>
        <v>77139.934399999998</v>
      </c>
      <c r="DC388" t="s">
        <v>3</v>
      </c>
      <c r="DD388" t="s">
        <v>3</v>
      </c>
      <c r="DE388" t="s">
        <v>20</v>
      </c>
      <c r="DF388" t="s">
        <v>20</v>
      </c>
      <c r="DG388" t="s">
        <v>21</v>
      </c>
      <c r="DH388" t="s">
        <v>3</v>
      </c>
      <c r="DI388" t="s">
        <v>21</v>
      </c>
      <c r="DJ388" t="s">
        <v>20</v>
      </c>
      <c r="DK388" t="s">
        <v>3</v>
      </c>
      <c r="DL388" t="s">
        <v>3</v>
      </c>
      <c r="DM388" t="s">
        <v>3</v>
      </c>
      <c r="DN388">
        <v>0</v>
      </c>
      <c r="DO388">
        <v>0</v>
      </c>
      <c r="DP388">
        <v>1</v>
      </c>
      <c r="DQ388">
        <v>1</v>
      </c>
      <c r="DU388">
        <v>1013</v>
      </c>
      <c r="DV388" t="s">
        <v>142</v>
      </c>
      <c r="DW388" t="s">
        <v>142</v>
      </c>
      <c r="DX388">
        <v>1</v>
      </c>
      <c r="EE388">
        <v>63940301</v>
      </c>
      <c r="EF388">
        <v>2</v>
      </c>
      <c r="EG388" t="s">
        <v>22</v>
      </c>
      <c r="EH388">
        <v>0</v>
      </c>
      <c r="EI388" t="s">
        <v>3</v>
      </c>
      <c r="EJ388">
        <v>1</v>
      </c>
      <c r="EK388">
        <v>15001</v>
      </c>
      <c r="EL388" t="s">
        <v>110</v>
      </c>
      <c r="EM388" t="s">
        <v>111</v>
      </c>
      <c r="EO388" t="s">
        <v>25</v>
      </c>
      <c r="EQ388">
        <v>0</v>
      </c>
      <c r="ER388">
        <v>6747.4</v>
      </c>
      <c r="ES388">
        <v>5350.85</v>
      </c>
      <c r="ET388">
        <v>433.43</v>
      </c>
      <c r="EU388">
        <v>10.26</v>
      </c>
      <c r="EV388">
        <v>963.12</v>
      </c>
      <c r="EW388">
        <v>102.46</v>
      </c>
      <c r="EX388">
        <v>0.76</v>
      </c>
      <c r="EY388">
        <v>0</v>
      </c>
      <c r="FQ388">
        <v>0</v>
      </c>
      <c r="FR388">
        <f t="shared" si="347"/>
        <v>0</v>
      </c>
      <c r="FS388">
        <v>0</v>
      </c>
      <c r="FT388" t="s">
        <v>26</v>
      </c>
      <c r="FU388" t="s">
        <v>27</v>
      </c>
      <c r="FX388">
        <v>94.5</v>
      </c>
      <c r="FY388">
        <v>46.75</v>
      </c>
      <c r="GA388" t="s">
        <v>3</v>
      </c>
      <c r="GD388">
        <v>1</v>
      </c>
      <c r="GF388">
        <v>1641221945</v>
      </c>
      <c r="GG388">
        <v>2</v>
      </c>
      <c r="GH388">
        <v>1</v>
      </c>
      <c r="GI388">
        <v>2</v>
      </c>
      <c r="GJ388">
        <v>0</v>
      </c>
      <c r="GK388">
        <v>0</v>
      </c>
      <c r="GL388">
        <f t="shared" si="348"/>
        <v>0</v>
      </c>
      <c r="GM388">
        <f t="shared" si="349"/>
        <v>560769.43999999994</v>
      </c>
      <c r="GN388">
        <f t="shared" si="350"/>
        <v>560769.43999999994</v>
      </c>
      <c r="GO388">
        <f t="shared" si="351"/>
        <v>0</v>
      </c>
      <c r="GP388">
        <f t="shared" si="352"/>
        <v>0</v>
      </c>
      <c r="GR388">
        <v>0</v>
      </c>
      <c r="GS388">
        <v>3</v>
      </c>
      <c r="GT388">
        <v>0</v>
      </c>
      <c r="GU388" t="s">
        <v>3</v>
      </c>
      <c r="GV388">
        <f t="shared" si="353"/>
        <v>0</v>
      </c>
      <c r="GW388">
        <v>1</v>
      </c>
      <c r="GX388">
        <f t="shared" si="354"/>
        <v>0</v>
      </c>
      <c r="HA388">
        <v>0</v>
      </c>
      <c r="HB388">
        <v>0</v>
      </c>
      <c r="HC388">
        <f t="shared" si="355"/>
        <v>0</v>
      </c>
      <c r="IK388">
        <v>0</v>
      </c>
    </row>
    <row r="389" spans="1:245" x14ac:dyDescent="0.4">
      <c r="A389">
        <v>18</v>
      </c>
      <c r="B389">
        <v>1</v>
      </c>
      <c r="C389">
        <v>625</v>
      </c>
      <c r="E389" t="s">
        <v>525</v>
      </c>
      <c r="F389" t="s">
        <v>217</v>
      </c>
      <c r="G389" t="s">
        <v>218</v>
      </c>
      <c r="H389" t="s">
        <v>31</v>
      </c>
      <c r="I389">
        <f>I388*J389</f>
        <v>-530.71780000000001</v>
      </c>
      <c r="J389">
        <v>-103.00000000000001</v>
      </c>
      <c r="O389">
        <f t="shared" si="325"/>
        <v>-138129.66</v>
      </c>
      <c r="P389">
        <f t="shared" si="326"/>
        <v>-138129.66</v>
      </c>
      <c r="Q389">
        <f t="shared" si="327"/>
        <v>0</v>
      </c>
      <c r="R389">
        <f t="shared" si="328"/>
        <v>0</v>
      </c>
      <c r="S389">
        <f t="shared" si="329"/>
        <v>0</v>
      </c>
      <c r="T389">
        <f t="shared" si="330"/>
        <v>0</v>
      </c>
      <c r="U389">
        <f t="shared" si="331"/>
        <v>0</v>
      </c>
      <c r="V389">
        <f t="shared" si="332"/>
        <v>0</v>
      </c>
      <c r="W389">
        <f t="shared" si="333"/>
        <v>0</v>
      </c>
      <c r="X389">
        <f t="shared" si="334"/>
        <v>0</v>
      </c>
      <c r="Y389">
        <f t="shared" si="334"/>
        <v>0</v>
      </c>
      <c r="AA389">
        <v>68187018</v>
      </c>
      <c r="AB389">
        <f t="shared" si="335"/>
        <v>51.95</v>
      </c>
      <c r="AC389">
        <f t="shared" si="336"/>
        <v>51.95</v>
      </c>
      <c r="AD389">
        <f>ROUND((((ET389)-(EU389))+AE389),6)</f>
        <v>0</v>
      </c>
      <c r="AE389">
        <f>ROUND((EU389),6)</f>
        <v>0</v>
      </c>
      <c r="AF389">
        <f>ROUND((EV389),6)</f>
        <v>0</v>
      </c>
      <c r="AG389">
        <f t="shared" si="337"/>
        <v>0</v>
      </c>
      <c r="AH389">
        <f>(EW389)</f>
        <v>0</v>
      </c>
      <c r="AI389">
        <f>(EX389)</f>
        <v>0</v>
      </c>
      <c r="AJ389">
        <f t="shared" si="338"/>
        <v>0</v>
      </c>
      <c r="AK389">
        <v>51.95</v>
      </c>
      <c r="AL389">
        <v>51.95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1</v>
      </c>
      <c r="AW389">
        <v>1</v>
      </c>
      <c r="AZ389">
        <v>1</v>
      </c>
      <c r="BA389">
        <v>1</v>
      </c>
      <c r="BB389">
        <v>1</v>
      </c>
      <c r="BC389">
        <v>5.01</v>
      </c>
      <c r="BD389" t="s">
        <v>3</v>
      </c>
      <c r="BE389" t="s">
        <v>3</v>
      </c>
      <c r="BF389" t="s">
        <v>3</v>
      </c>
      <c r="BG389" t="s">
        <v>3</v>
      </c>
      <c r="BH389">
        <v>3</v>
      </c>
      <c r="BI389">
        <v>1</v>
      </c>
      <c r="BJ389" t="s">
        <v>219</v>
      </c>
      <c r="BM389">
        <v>500001</v>
      </c>
      <c r="BN389">
        <v>0</v>
      </c>
      <c r="BO389" t="s">
        <v>217</v>
      </c>
      <c r="BP389">
        <v>1</v>
      </c>
      <c r="BQ389">
        <v>8</v>
      </c>
      <c r="BR389">
        <v>1</v>
      </c>
      <c r="BS389">
        <v>1</v>
      </c>
      <c r="BT389">
        <v>1</v>
      </c>
      <c r="BU389">
        <v>1</v>
      </c>
      <c r="BV389">
        <v>1</v>
      </c>
      <c r="BW389">
        <v>1</v>
      </c>
      <c r="BX389">
        <v>1</v>
      </c>
      <c r="BY389" t="s">
        <v>3</v>
      </c>
      <c r="BZ389">
        <v>0</v>
      </c>
      <c r="CA389">
        <v>0</v>
      </c>
      <c r="CE389">
        <v>0</v>
      </c>
      <c r="CF389">
        <v>0</v>
      </c>
      <c r="CG389">
        <v>0</v>
      </c>
      <c r="CM389">
        <v>0</v>
      </c>
      <c r="CN389" t="s">
        <v>3</v>
      </c>
      <c r="CO389">
        <v>0</v>
      </c>
      <c r="CP389">
        <f t="shared" si="339"/>
        <v>-138129.66</v>
      </c>
      <c r="CQ389">
        <f t="shared" si="340"/>
        <v>260.26949999999999</v>
      </c>
      <c r="CR389">
        <f t="shared" si="341"/>
        <v>0</v>
      </c>
      <c r="CS389">
        <f t="shared" si="342"/>
        <v>0</v>
      </c>
      <c r="CT389">
        <f t="shared" si="343"/>
        <v>0</v>
      </c>
      <c r="CU389">
        <f t="shared" si="344"/>
        <v>0</v>
      </c>
      <c r="CV389">
        <f t="shared" si="344"/>
        <v>0</v>
      </c>
      <c r="CW389">
        <f t="shared" si="344"/>
        <v>0</v>
      </c>
      <c r="CX389">
        <f t="shared" si="344"/>
        <v>0</v>
      </c>
      <c r="CY389">
        <f t="shared" si="345"/>
        <v>0</v>
      </c>
      <c r="CZ389">
        <f t="shared" si="346"/>
        <v>0</v>
      </c>
      <c r="DC389" t="s">
        <v>3</v>
      </c>
      <c r="DD389" t="s">
        <v>3</v>
      </c>
      <c r="DE389" t="s">
        <v>3</v>
      </c>
      <c r="DF389" t="s">
        <v>3</v>
      </c>
      <c r="DG389" t="s">
        <v>3</v>
      </c>
      <c r="DH389" t="s">
        <v>3</v>
      </c>
      <c r="DI389" t="s">
        <v>3</v>
      </c>
      <c r="DJ389" t="s">
        <v>3</v>
      </c>
      <c r="DK389" t="s">
        <v>3</v>
      </c>
      <c r="DL389" t="s">
        <v>3</v>
      </c>
      <c r="DM389" t="s">
        <v>3</v>
      </c>
      <c r="DN389">
        <v>0</v>
      </c>
      <c r="DO389">
        <v>0</v>
      </c>
      <c r="DP389">
        <v>1</v>
      </c>
      <c r="DQ389">
        <v>1</v>
      </c>
      <c r="DU389">
        <v>1005</v>
      </c>
      <c r="DV389" t="s">
        <v>31</v>
      </c>
      <c r="DW389" t="s">
        <v>31</v>
      </c>
      <c r="DX389">
        <v>1</v>
      </c>
      <c r="EE389">
        <v>63940454</v>
      </c>
      <c r="EF389">
        <v>8</v>
      </c>
      <c r="EG389" t="s">
        <v>33</v>
      </c>
      <c r="EH389">
        <v>0</v>
      </c>
      <c r="EI389" t="s">
        <v>3</v>
      </c>
      <c r="EJ389">
        <v>1</v>
      </c>
      <c r="EK389">
        <v>500001</v>
      </c>
      <c r="EL389" t="s">
        <v>34</v>
      </c>
      <c r="EM389" t="s">
        <v>35</v>
      </c>
      <c r="EO389" t="s">
        <v>3</v>
      </c>
      <c r="EQ389">
        <v>32768</v>
      </c>
      <c r="ER389">
        <v>51.95</v>
      </c>
      <c r="ES389">
        <v>51.95</v>
      </c>
      <c r="ET389">
        <v>0</v>
      </c>
      <c r="EU389">
        <v>0</v>
      </c>
      <c r="EV389">
        <v>0</v>
      </c>
      <c r="EW389">
        <v>0</v>
      </c>
      <c r="EX389">
        <v>0</v>
      </c>
      <c r="FQ389">
        <v>0</v>
      </c>
      <c r="FR389">
        <f t="shared" si="347"/>
        <v>0</v>
      </c>
      <c r="FS389">
        <v>0</v>
      </c>
      <c r="FX389">
        <v>0</v>
      </c>
      <c r="FY389">
        <v>0</v>
      </c>
      <c r="GA389" t="s">
        <v>3</v>
      </c>
      <c r="GD389">
        <v>1</v>
      </c>
      <c r="GF389">
        <v>1863815349</v>
      </c>
      <c r="GG389">
        <v>2</v>
      </c>
      <c r="GH389">
        <v>1</v>
      </c>
      <c r="GI389">
        <v>2</v>
      </c>
      <c r="GJ389">
        <v>0</v>
      </c>
      <c r="GK389">
        <v>0</v>
      </c>
      <c r="GL389">
        <f t="shared" si="348"/>
        <v>0</v>
      </c>
      <c r="GM389">
        <f t="shared" si="349"/>
        <v>-138129.66</v>
      </c>
      <c r="GN389">
        <f t="shared" si="350"/>
        <v>-138129.66</v>
      </c>
      <c r="GO389">
        <f t="shared" si="351"/>
        <v>0</v>
      </c>
      <c r="GP389">
        <f t="shared" si="352"/>
        <v>0</v>
      </c>
      <c r="GR389">
        <v>0</v>
      </c>
      <c r="GS389">
        <v>3</v>
      </c>
      <c r="GT389">
        <v>0</v>
      </c>
      <c r="GU389" t="s">
        <v>3</v>
      </c>
      <c r="GV389">
        <f t="shared" si="353"/>
        <v>0</v>
      </c>
      <c r="GW389">
        <v>1</v>
      </c>
      <c r="GX389">
        <f t="shared" si="354"/>
        <v>0</v>
      </c>
      <c r="HA389">
        <v>0</v>
      </c>
      <c r="HB389">
        <v>0</v>
      </c>
      <c r="HC389">
        <f t="shared" si="355"/>
        <v>0</v>
      </c>
      <c r="IK389">
        <v>0</v>
      </c>
    </row>
    <row r="390" spans="1:245" x14ac:dyDescent="0.4">
      <c r="A390">
        <v>18</v>
      </c>
      <c r="B390">
        <v>1</v>
      </c>
      <c r="C390">
        <v>626</v>
      </c>
      <c r="E390" t="s">
        <v>526</v>
      </c>
      <c r="F390" t="s">
        <v>221</v>
      </c>
      <c r="G390" t="s">
        <v>222</v>
      </c>
      <c r="H390" t="s">
        <v>31</v>
      </c>
      <c r="I390">
        <f>I388*J390</f>
        <v>530.71780000000001</v>
      </c>
      <c r="J390">
        <v>103.00000000000001</v>
      </c>
      <c r="O390">
        <f t="shared" si="325"/>
        <v>216532.86</v>
      </c>
      <c r="P390">
        <f t="shared" si="326"/>
        <v>216532.86</v>
      </c>
      <c r="Q390">
        <f t="shared" si="327"/>
        <v>0</v>
      </c>
      <c r="R390">
        <f t="shared" si="328"/>
        <v>0</v>
      </c>
      <c r="S390">
        <f t="shared" si="329"/>
        <v>0</v>
      </c>
      <c r="T390">
        <f t="shared" si="330"/>
        <v>0</v>
      </c>
      <c r="U390">
        <f t="shared" si="331"/>
        <v>0</v>
      </c>
      <c r="V390">
        <f t="shared" si="332"/>
        <v>0</v>
      </c>
      <c r="W390">
        <f t="shared" si="333"/>
        <v>0</v>
      </c>
      <c r="X390">
        <f t="shared" si="334"/>
        <v>0</v>
      </c>
      <c r="Y390">
        <f t="shared" si="334"/>
        <v>0</v>
      </c>
      <c r="AA390">
        <v>68187018</v>
      </c>
      <c r="AB390">
        <f t="shared" si="335"/>
        <v>408</v>
      </c>
      <c r="AC390">
        <f t="shared" si="336"/>
        <v>408</v>
      </c>
      <c r="AD390">
        <f>ROUND((((ET390)-(EU390))+AE390),6)</f>
        <v>0</v>
      </c>
      <c r="AE390">
        <f>ROUND((EU390),6)</f>
        <v>0</v>
      </c>
      <c r="AF390">
        <f>ROUND((EV390),6)</f>
        <v>0</v>
      </c>
      <c r="AG390">
        <f t="shared" si="337"/>
        <v>0</v>
      </c>
      <c r="AH390">
        <f>(EW390)</f>
        <v>0</v>
      </c>
      <c r="AI390">
        <f>(EX390)</f>
        <v>0</v>
      </c>
      <c r="AJ390">
        <f t="shared" si="338"/>
        <v>0</v>
      </c>
      <c r="AK390">
        <v>408</v>
      </c>
      <c r="AL390">
        <v>408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</v>
      </c>
      <c r="AW390">
        <v>1</v>
      </c>
      <c r="AZ390">
        <v>1</v>
      </c>
      <c r="BA390">
        <v>1</v>
      </c>
      <c r="BB390">
        <v>1</v>
      </c>
      <c r="BC390">
        <v>1</v>
      </c>
      <c r="BD390" t="s">
        <v>3</v>
      </c>
      <c r="BE390" t="s">
        <v>3</v>
      </c>
      <c r="BF390" t="s">
        <v>3</v>
      </c>
      <c r="BG390" t="s">
        <v>3</v>
      </c>
      <c r="BH390">
        <v>3</v>
      </c>
      <c r="BI390">
        <v>4</v>
      </c>
      <c r="BJ390" t="s">
        <v>3</v>
      </c>
      <c r="BM390">
        <v>0</v>
      </c>
      <c r="BN390">
        <v>0</v>
      </c>
      <c r="BO390" t="s">
        <v>3</v>
      </c>
      <c r="BP390">
        <v>0</v>
      </c>
      <c r="BQ390">
        <v>16</v>
      </c>
      <c r="BR390">
        <v>0</v>
      </c>
      <c r="BS390">
        <v>1</v>
      </c>
      <c r="BT390">
        <v>1</v>
      </c>
      <c r="BU390">
        <v>1</v>
      </c>
      <c r="BV390">
        <v>1</v>
      </c>
      <c r="BW390">
        <v>1</v>
      </c>
      <c r="BX390">
        <v>1</v>
      </c>
      <c r="BY390" t="s">
        <v>3</v>
      </c>
      <c r="BZ390">
        <v>0</v>
      </c>
      <c r="CA390">
        <v>0</v>
      </c>
      <c r="CE390">
        <v>0</v>
      </c>
      <c r="CF390">
        <v>0</v>
      </c>
      <c r="CG390">
        <v>0</v>
      </c>
      <c r="CM390">
        <v>0</v>
      </c>
      <c r="CN390" t="s">
        <v>3</v>
      </c>
      <c r="CO390">
        <v>0</v>
      </c>
      <c r="CP390">
        <f t="shared" si="339"/>
        <v>216532.86</v>
      </c>
      <c r="CQ390">
        <f t="shared" si="340"/>
        <v>408</v>
      </c>
      <c r="CR390">
        <f t="shared" si="341"/>
        <v>0</v>
      </c>
      <c r="CS390">
        <f t="shared" si="342"/>
        <v>0</v>
      </c>
      <c r="CT390">
        <f t="shared" si="343"/>
        <v>0</v>
      </c>
      <c r="CU390">
        <f t="shared" si="344"/>
        <v>0</v>
      </c>
      <c r="CV390">
        <f t="shared" si="344"/>
        <v>0</v>
      </c>
      <c r="CW390">
        <f t="shared" si="344"/>
        <v>0</v>
      </c>
      <c r="CX390">
        <f t="shared" si="344"/>
        <v>0</v>
      </c>
      <c r="CY390">
        <f t="shared" si="345"/>
        <v>0</v>
      </c>
      <c r="CZ390">
        <f t="shared" si="346"/>
        <v>0</v>
      </c>
      <c r="DC390" t="s">
        <v>3</v>
      </c>
      <c r="DD390" t="s">
        <v>3</v>
      </c>
      <c r="DE390" t="s">
        <v>3</v>
      </c>
      <c r="DF390" t="s">
        <v>3</v>
      </c>
      <c r="DG390" t="s">
        <v>3</v>
      </c>
      <c r="DH390" t="s">
        <v>3</v>
      </c>
      <c r="DI390" t="s">
        <v>3</v>
      </c>
      <c r="DJ390" t="s">
        <v>3</v>
      </c>
      <c r="DK390" t="s">
        <v>3</v>
      </c>
      <c r="DL390" t="s">
        <v>3</v>
      </c>
      <c r="DM390" t="s">
        <v>3</v>
      </c>
      <c r="DN390">
        <v>0</v>
      </c>
      <c r="DO390">
        <v>0</v>
      </c>
      <c r="DP390">
        <v>1</v>
      </c>
      <c r="DQ390">
        <v>1</v>
      </c>
      <c r="DU390">
        <v>1005</v>
      </c>
      <c r="DV390" t="s">
        <v>31</v>
      </c>
      <c r="DW390" t="s">
        <v>31</v>
      </c>
      <c r="DX390">
        <v>1</v>
      </c>
      <c r="EE390">
        <v>63940116</v>
      </c>
      <c r="EF390">
        <v>16</v>
      </c>
      <c r="EG390" t="s">
        <v>223</v>
      </c>
      <c r="EH390">
        <v>0</v>
      </c>
      <c r="EI390" t="s">
        <v>3</v>
      </c>
      <c r="EJ390">
        <v>4</v>
      </c>
      <c r="EK390">
        <v>0</v>
      </c>
      <c r="EL390" t="s">
        <v>224</v>
      </c>
      <c r="EM390" t="s">
        <v>225</v>
      </c>
      <c r="EO390" t="s">
        <v>3</v>
      </c>
      <c r="EQ390">
        <v>0</v>
      </c>
      <c r="ER390">
        <v>408</v>
      </c>
      <c r="ES390">
        <v>408</v>
      </c>
      <c r="ET390">
        <v>0</v>
      </c>
      <c r="EU390">
        <v>0</v>
      </c>
      <c r="EV390">
        <v>0</v>
      </c>
      <c r="EW390">
        <v>0</v>
      </c>
      <c r="EX390">
        <v>0</v>
      </c>
      <c r="EZ390">
        <v>5</v>
      </c>
      <c r="FC390">
        <v>1</v>
      </c>
      <c r="FD390">
        <v>18</v>
      </c>
      <c r="FF390">
        <v>480</v>
      </c>
      <c r="FQ390">
        <v>0</v>
      </c>
      <c r="FR390">
        <f t="shared" si="347"/>
        <v>0</v>
      </c>
      <c r="FS390">
        <v>0</v>
      </c>
      <c r="FX390">
        <v>0</v>
      </c>
      <c r="FY390">
        <v>0</v>
      </c>
      <c r="GA390" t="s">
        <v>226</v>
      </c>
      <c r="GD390">
        <v>1</v>
      </c>
      <c r="GF390">
        <v>345705841</v>
      </c>
      <c r="GG390">
        <v>2</v>
      </c>
      <c r="GH390">
        <v>3</v>
      </c>
      <c r="GI390">
        <v>-2</v>
      </c>
      <c r="GJ390">
        <v>0</v>
      </c>
      <c r="GK390">
        <v>0</v>
      </c>
      <c r="GL390">
        <f t="shared" si="348"/>
        <v>0</v>
      </c>
      <c r="GM390">
        <f t="shared" si="349"/>
        <v>216532.86</v>
      </c>
      <c r="GN390">
        <f t="shared" si="350"/>
        <v>0</v>
      </c>
      <c r="GO390">
        <f t="shared" si="351"/>
        <v>0</v>
      </c>
      <c r="GP390">
        <f t="shared" si="352"/>
        <v>216532.86</v>
      </c>
      <c r="GR390">
        <v>1</v>
      </c>
      <c r="GS390">
        <v>1</v>
      </c>
      <c r="GT390">
        <v>0</v>
      </c>
      <c r="GU390" t="s">
        <v>3</v>
      </c>
      <c r="GV390">
        <f t="shared" si="353"/>
        <v>0</v>
      </c>
      <c r="GW390">
        <v>1</v>
      </c>
      <c r="GX390">
        <f t="shared" si="354"/>
        <v>0</v>
      </c>
      <c r="HA390">
        <v>0</v>
      </c>
      <c r="HB390">
        <v>0</v>
      </c>
      <c r="HC390">
        <f t="shared" si="355"/>
        <v>0</v>
      </c>
      <c r="IK390">
        <v>0</v>
      </c>
    </row>
    <row r="392" spans="1:245" x14ac:dyDescent="0.4">
      <c r="A392" s="2">
        <v>51</v>
      </c>
      <c r="B392" s="2">
        <f>B381</f>
        <v>1</v>
      </c>
      <c r="C392" s="2">
        <f>A381</f>
        <v>5</v>
      </c>
      <c r="D392" s="2">
        <f>ROW(A381)</f>
        <v>381</v>
      </c>
      <c r="E392" s="2"/>
      <c r="F392" s="2" t="str">
        <f>IF(F381&lt;&gt;"",F381,"")</f>
        <v>Новый подраздел</v>
      </c>
      <c r="G392" s="2" t="str">
        <f>IF(G381&lt;&gt;"",G381,"")</f>
        <v>Потолки</v>
      </c>
      <c r="H392" s="2">
        <v>0</v>
      </c>
      <c r="I392" s="2"/>
      <c r="J392" s="2"/>
      <c r="K392" s="2"/>
      <c r="L392" s="2"/>
      <c r="M392" s="2"/>
      <c r="N392" s="2"/>
      <c r="O392" s="2">
        <f t="shared" ref="O392:T392" si="356">ROUND(AB392,2)</f>
        <v>634759.30000000005</v>
      </c>
      <c r="P392" s="2">
        <f t="shared" si="356"/>
        <v>331207.31</v>
      </c>
      <c r="Q392" s="2">
        <f t="shared" si="356"/>
        <v>44214.21</v>
      </c>
      <c r="R392" s="2">
        <f t="shared" si="356"/>
        <v>3051.43</v>
      </c>
      <c r="S392" s="2">
        <f t="shared" si="356"/>
        <v>259337.78</v>
      </c>
      <c r="T392" s="2">
        <f t="shared" si="356"/>
        <v>0</v>
      </c>
      <c r="U392" s="2">
        <f>AH392</f>
        <v>967.32466314999988</v>
      </c>
      <c r="V392" s="2">
        <f>AI392</f>
        <v>7.8874328125000002</v>
      </c>
      <c r="W392" s="2">
        <f>ROUND(AJ392,2)</f>
        <v>22.05</v>
      </c>
      <c r="X392" s="2">
        <f>ROUND(AK392,2)</f>
        <v>247023.44</v>
      </c>
      <c r="Y392" s="2">
        <f>ROUND(AL392,2)</f>
        <v>127334.18</v>
      </c>
      <c r="Z392" s="2"/>
      <c r="AA392" s="2"/>
      <c r="AB392" s="2">
        <f>ROUND(SUMIF(AA385:AA390,"=68187018",O385:O390),2)</f>
        <v>634759.30000000005</v>
      </c>
      <c r="AC392" s="2">
        <f>ROUND(SUMIF(AA385:AA390,"=68187018",P385:P390),2)</f>
        <v>331207.31</v>
      </c>
      <c r="AD392" s="2">
        <f>ROUND(SUMIF(AA385:AA390,"=68187018",Q385:Q390),2)</f>
        <v>44214.21</v>
      </c>
      <c r="AE392" s="2">
        <f>ROUND(SUMIF(AA385:AA390,"=68187018",R385:R390),2)</f>
        <v>3051.43</v>
      </c>
      <c r="AF392" s="2">
        <f>ROUND(SUMIF(AA385:AA390,"=68187018",S385:S390),2)</f>
        <v>259337.78</v>
      </c>
      <c r="AG392" s="2">
        <f>ROUND(SUMIF(AA385:AA390,"=68187018",T385:T390),2)</f>
        <v>0</v>
      </c>
      <c r="AH392" s="2">
        <f>SUMIF(AA385:AA390,"=68187018",U385:U390)</f>
        <v>967.32466314999988</v>
      </c>
      <c r="AI392" s="2">
        <f>SUMIF(AA385:AA390,"=68187018",V385:V390)</f>
        <v>7.8874328125000002</v>
      </c>
      <c r="AJ392" s="2">
        <f>ROUND(SUMIF(AA385:AA390,"=68187018",W385:W390),2)</f>
        <v>22.05</v>
      </c>
      <c r="AK392" s="2">
        <f>ROUND(SUMIF(AA385:AA390,"=68187018",X385:X390),2)</f>
        <v>247023.44</v>
      </c>
      <c r="AL392" s="2">
        <f>ROUND(SUMIF(AA385:AA390,"=68187018",Y385:Y390),2)</f>
        <v>127334.18</v>
      </c>
      <c r="AM392" s="2"/>
      <c r="AN392" s="2"/>
      <c r="AO392" s="2">
        <f t="shared" ref="AO392:BC392" si="357">ROUND(BX392,2)</f>
        <v>0</v>
      </c>
      <c r="AP392" s="2">
        <f t="shared" si="357"/>
        <v>0</v>
      </c>
      <c r="AQ392" s="2">
        <f t="shared" si="357"/>
        <v>0</v>
      </c>
      <c r="AR392" s="2">
        <f t="shared" si="357"/>
        <v>1009116.92</v>
      </c>
      <c r="AS392" s="2">
        <f t="shared" si="357"/>
        <v>792584.06</v>
      </c>
      <c r="AT392" s="2">
        <f t="shared" si="357"/>
        <v>0</v>
      </c>
      <c r="AU392" s="2">
        <f t="shared" si="357"/>
        <v>216532.86</v>
      </c>
      <c r="AV392" s="2">
        <f t="shared" si="357"/>
        <v>331207.31</v>
      </c>
      <c r="AW392" s="2">
        <f t="shared" si="357"/>
        <v>331207.31</v>
      </c>
      <c r="AX392" s="2">
        <f t="shared" si="357"/>
        <v>0</v>
      </c>
      <c r="AY392" s="2">
        <f t="shared" si="357"/>
        <v>331207.31</v>
      </c>
      <c r="AZ392" s="2">
        <f t="shared" si="357"/>
        <v>0</v>
      </c>
      <c r="BA392" s="2">
        <f t="shared" si="357"/>
        <v>0</v>
      </c>
      <c r="BB392" s="2">
        <f t="shared" si="357"/>
        <v>0</v>
      </c>
      <c r="BC392" s="2">
        <f t="shared" si="357"/>
        <v>0</v>
      </c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>
        <f>ROUND(SUMIF(AA385:AA390,"=68187018",FQ385:FQ390),2)</f>
        <v>0</v>
      </c>
      <c r="BY392" s="2">
        <f>ROUND(SUMIF(AA385:AA390,"=68187018",FR385:FR390),2)</f>
        <v>0</v>
      </c>
      <c r="BZ392" s="2">
        <f>ROUND(SUMIF(AA385:AA390,"=68187018",GL385:GL390),2)</f>
        <v>0</v>
      </c>
      <c r="CA392" s="2">
        <f>ROUND(SUMIF(AA385:AA390,"=68187018",GM385:GM390),2)</f>
        <v>1009116.92</v>
      </c>
      <c r="CB392" s="2">
        <f>ROUND(SUMIF(AA385:AA390,"=68187018",GN385:GN390),2)</f>
        <v>792584.06</v>
      </c>
      <c r="CC392" s="2">
        <f>ROUND(SUMIF(AA385:AA390,"=68187018",GO385:GO390),2)</f>
        <v>0</v>
      </c>
      <c r="CD392" s="2">
        <f>ROUND(SUMIF(AA385:AA390,"=68187018",GP385:GP390),2)</f>
        <v>216532.86</v>
      </c>
      <c r="CE392" s="2">
        <f>AC392-BX392</f>
        <v>331207.31</v>
      </c>
      <c r="CF392" s="2">
        <f>AC392-BY392</f>
        <v>331207.31</v>
      </c>
      <c r="CG392" s="2">
        <f>BX392-BZ392</f>
        <v>0</v>
      </c>
      <c r="CH392" s="2">
        <f>AC392-BX392-BY392+BZ392</f>
        <v>331207.31</v>
      </c>
      <c r="CI392" s="2">
        <f>BY392-BZ392</f>
        <v>0</v>
      </c>
      <c r="CJ392" s="2">
        <f>ROUND(SUMIF(AA385:AA390,"=68187018",GX385:GX390),2)</f>
        <v>0</v>
      </c>
      <c r="CK392" s="2">
        <f>ROUND(SUMIF(AA385:AA390,"=68187018",GY385:GY390),2)</f>
        <v>0</v>
      </c>
      <c r="CL392" s="2">
        <f>ROUND(SUMIF(AA385:AA390,"=68187018",GZ385:GZ390),2)</f>
        <v>0</v>
      </c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>
        <v>0</v>
      </c>
    </row>
    <row r="394" spans="1:245" x14ac:dyDescent="0.4">
      <c r="A394" s="4">
        <v>50</v>
      </c>
      <c r="B394" s="4">
        <v>0</v>
      </c>
      <c r="C394" s="4">
        <v>0</v>
      </c>
      <c r="D394" s="4">
        <v>1</v>
      </c>
      <c r="E394" s="4">
        <v>201</v>
      </c>
      <c r="F394" s="4">
        <f>ROUND(Source!O392,O394)</f>
        <v>634759.30000000005</v>
      </c>
      <c r="G394" s="4" t="s">
        <v>148</v>
      </c>
      <c r="H394" s="4" t="s">
        <v>149</v>
      </c>
      <c r="I394" s="4"/>
      <c r="J394" s="4"/>
      <c r="K394" s="4">
        <v>201</v>
      </c>
      <c r="L394" s="4">
        <v>1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45" x14ac:dyDescent="0.4">
      <c r="A395" s="4">
        <v>50</v>
      </c>
      <c r="B395" s="4">
        <v>0</v>
      </c>
      <c r="C395" s="4">
        <v>0</v>
      </c>
      <c r="D395" s="4">
        <v>1</v>
      </c>
      <c r="E395" s="4">
        <v>202</v>
      </c>
      <c r="F395" s="4">
        <f>ROUND(Source!P392,O395)</f>
        <v>331207.31</v>
      </c>
      <c r="G395" s="4" t="s">
        <v>150</v>
      </c>
      <c r="H395" s="4" t="s">
        <v>151</v>
      </c>
      <c r="I395" s="4"/>
      <c r="J395" s="4"/>
      <c r="K395" s="4">
        <v>202</v>
      </c>
      <c r="L395" s="4">
        <v>2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45" x14ac:dyDescent="0.4">
      <c r="A396" s="4">
        <v>50</v>
      </c>
      <c r="B396" s="4">
        <v>0</v>
      </c>
      <c r="C396" s="4">
        <v>0</v>
      </c>
      <c r="D396" s="4">
        <v>1</v>
      </c>
      <c r="E396" s="4">
        <v>222</v>
      </c>
      <c r="F396" s="4">
        <f>ROUND(Source!AO392,O396)</f>
        <v>0</v>
      </c>
      <c r="G396" s="4" t="s">
        <v>152</v>
      </c>
      <c r="H396" s="4" t="s">
        <v>153</v>
      </c>
      <c r="I396" s="4"/>
      <c r="J396" s="4"/>
      <c r="K396" s="4">
        <v>222</v>
      </c>
      <c r="L396" s="4">
        <v>3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45" x14ac:dyDescent="0.4">
      <c r="A397" s="4">
        <v>50</v>
      </c>
      <c r="B397" s="4">
        <v>0</v>
      </c>
      <c r="C397" s="4">
        <v>0</v>
      </c>
      <c r="D397" s="4">
        <v>1</v>
      </c>
      <c r="E397" s="4">
        <v>225</v>
      </c>
      <c r="F397" s="4">
        <f>ROUND(Source!AV392,O397)</f>
        <v>331207.31</v>
      </c>
      <c r="G397" s="4" t="s">
        <v>154</v>
      </c>
      <c r="H397" s="4" t="s">
        <v>155</v>
      </c>
      <c r="I397" s="4"/>
      <c r="J397" s="4"/>
      <c r="K397" s="4">
        <v>225</v>
      </c>
      <c r="L397" s="4">
        <v>4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45" x14ac:dyDescent="0.4">
      <c r="A398" s="4">
        <v>50</v>
      </c>
      <c r="B398" s="4">
        <v>0</v>
      </c>
      <c r="C398" s="4">
        <v>0</v>
      </c>
      <c r="D398" s="4">
        <v>1</v>
      </c>
      <c r="E398" s="4">
        <v>226</v>
      </c>
      <c r="F398" s="4">
        <f>ROUND(Source!AW392,O398)</f>
        <v>331207.31</v>
      </c>
      <c r="G398" s="4" t="s">
        <v>156</v>
      </c>
      <c r="H398" s="4" t="s">
        <v>157</v>
      </c>
      <c r="I398" s="4"/>
      <c r="J398" s="4"/>
      <c r="K398" s="4">
        <v>226</v>
      </c>
      <c r="L398" s="4">
        <v>5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45" x14ac:dyDescent="0.4">
      <c r="A399" s="4">
        <v>50</v>
      </c>
      <c r="B399" s="4">
        <v>0</v>
      </c>
      <c r="C399" s="4">
        <v>0</v>
      </c>
      <c r="D399" s="4">
        <v>1</v>
      </c>
      <c r="E399" s="4">
        <v>227</v>
      </c>
      <c r="F399" s="4">
        <f>ROUND(Source!AX392,O399)</f>
        <v>0</v>
      </c>
      <c r="G399" s="4" t="s">
        <v>158</v>
      </c>
      <c r="H399" s="4" t="s">
        <v>159</v>
      </c>
      <c r="I399" s="4"/>
      <c r="J399" s="4"/>
      <c r="K399" s="4">
        <v>227</v>
      </c>
      <c r="L399" s="4">
        <v>6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45" x14ac:dyDescent="0.4">
      <c r="A400" s="4">
        <v>50</v>
      </c>
      <c r="B400" s="4">
        <v>0</v>
      </c>
      <c r="C400" s="4">
        <v>0</v>
      </c>
      <c r="D400" s="4">
        <v>1</v>
      </c>
      <c r="E400" s="4">
        <v>228</v>
      </c>
      <c r="F400" s="4">
        <f>ROUND(Source!AY392,O400)</f>
        <v>331207.31</v>
      </c>
      <c r="G400" s="4" t="s">
        <v>160</v>
      </c>
      <c r="H400" s="4" t="s">
        <v>161</v>
      </c>
      <c r="I400" s="4"/>
      <c r="J400" s="4"/>
      <c r="K400" s="4">
        <v>228</v>
      </c>
      <c r="L400" s="4">
        <v>7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 x14ac:dyDescent="0.4">
      <c r="A401" s="4">
        <v>50</v>
      </c>
      <c r="B401" s="4">
        <v>0</v>
      </c>
      <c r="C401" s="4">
        <v>0</v>
      </c>
      <c r="D401" s="4">
        <v>1</v>
      </c>
      <c r="E401" s="4">
        <v>216</v>
      </c>
      <c r="F401" s="4">
        <f>ROUND(Source!AP392,O401)</f>
        <v>0</v>
      </c>
      <c r="G401" s="4" t="s">
        <v>162</v>
      </c>
      <c r="H401" s="4" t="s">
        <v>163</v>
      </c>
      <c r="I401" s="4"/>
      <c r="J401" s="4"/>
      <c r="K401" s="4">
        <v>216</v>
      </c>
      <c r="L401" s="4">
        <v>8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 x14ac:dyDescent="0.4">
      <c r="A402" s="4">
        <v>50</v>
      </c>
      <c r="B402" s="4">
        <v>0</v>
      </c>
      <c r="C402" s="4">
        <v>0</v>
      </c>
      <c r="D402" s="4">
        <v>1</v>
      </c>
      <c r="E402" s="4">
        <v>223</v>
      </c>
      <c r="F402" s="4">
        <f>ROUND(Source!AQ392,O402)</f>
        <v>0</v>
      </c>
      <c r="G402" s="4" t="s">
        <v>164</v>
      </c>
      <c r="H402" s="4" t="s">
        <v>165</v>
      </c>
      <c r="I402" s="4"/>
      <c r="J402" s="4"/>
      <c r="K402" s="4">
        <v>223</v>
      </c>
      <c r="L402" s="4">
        <v>9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 x14ac:dyDescent="0.4">
      <c r="A403" s="4">
        <v>50</v>
      </c>
      <c r="B403" s="4">
        <v>0</v>
      </c>
      <c r="C403" s="4">
        <v>0</v>
      </c>
      <c r="D403" s="4">
        <v>1</v>
      </c>
      <c r="E403" s="4">
        <v>229</v>
      </c>
      <c r="F403" s="4">
        <f>ROUND(Source!AZ392,O403)</f>
        <v>0</v>
      </c>
      <c r="G403" s="4" t="s">
        <v>166</v>
      </c>
      <c r="H403" s="4" t="s">
        <v>167</v>
      </c>
      <c r="I403" s="4"/>
      <c r="J403" s="4"/>
      <c r="K403" s="4">
        <v>229</v>
      </c>
      <c r="L403" s="4">
        <v>10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 x14ac:dyDescent="0.4">
      <c r="A404" s="4">
        <v>50</v>
      </c>
      <c r="B404" s="4">
        <v>0</v>
      </c>
      <c r="C404" s="4">
        <v>0</v>
      </c>
      <c r="D404" s="4">
        <v>1</v>
      </c>
      <c r="E404" s="4">
        <v>203</v>
      </c>
      <c r="F404" s="4">
        <f>ROUND(Source!Q392,O404)</f>
        <v>44214.21</v>
      </c>
      <c r="G404" s="4" t="s">
        <v>168</v>
      </c>
      <c r="H404" s="4" t="s">
        <v>169</v>
      </c>
      <c r="I404" s="4"/>
      <c r="J404" s="4"/>
      <c r="K404" s="4">
        <v>203</v>
      </c>
      <c r="L404" s="4">
        <v>11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 x14ac:dyDescent="0.4">
      <c r="A405" s="4">
        <v>50</v>
      </c>
      <c r="B405" s="4">
        <v>0</v>
      </c>
      <c r="C405" s="4">
        <v>0</v>
      </c>
      <c r="D405" s="4">
        <v>1</v>
      </c>
      <c r="E405" s="4">
        <v>231</v>
      </c>
      <c r="F405" s="4">
        <f>ROUND(Source!BB392,O405)</f>
        <v>0</v>
      </c>
      <c r="G405" s="4" t="s">
        <v>170</v>
      </c>
      <c r="H405" s="4" t="s">
        <v>171</v>
      </c>
      <c r="I405" s="4"/>
      <c r="J405" s="4"/>
      <c r="K405" s="4">
        <v>231</v>
      </c>
      <c r="L405" s="4">
        <v>12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 x14ac:dyDescent="0.4">
      <c r="A406" s="4">
        <v>50</v>
      </c>
      <c r="B406" s="4">
        <v>0</v>
      </c>
      <c r="C406" s="4">
        <v>0</v>
      </c>
      <c r="D406" s="4">
        <v>1</v>
      </c>
      <c r="E406" s="4">
        <v>204</v>
      </c>
      <c r="F406" s="4">
        <f>ROUND(Source!R392,O406)</f>
        <v>3051.43</v>
      </c>
      <c r="G406" s="4" t="s">
        <v>172</v>
      </c>
      <c r="H406" s="4" t="s">
        <v>173</v>
      </c>
      <c r="I406" s="4"/>
      <c r="J406" s="4"/>
      <c r="K406" s="4">
        <v>204</v>
      </c>
      <c r="L406" s="4">
        <v>13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 x14ac:dyDescent="0.4">
      <c r="A407" s="4">
        <v>50</v>
      </c>
      <c r="B407" s="4">
        <v>0</v>
      </c>
      <c r="C407" s="4">
        <v>0</v>
      </c>
      <c r="D407" s="4">
        <v>1</v>
      </c>
      <c r="E407" s="4">
        <v>205</v>
      </c>
      <c r="F407" s="4">
        <f>ROUND(Source!S392,O407)</f>
        <v>259337.78</v>
      </c>
      <c r="G407" s="4" t="s">
        <v>174</v>
      </c>
      <c r="H407" s="4" t="s">
        <v>175</v>
      </c>
      <c r="I407" s="4"/>
      <c r="J407" s="4"/>
      <c r="K407" s="4">
        <v>205</v>
      </c>
      <c r="L407" s="4">
        <v>14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 x14ac:dyDescent="0.4">
      <c r="A408" s="4">
        <v>50</v>
      </c>
      <c r="B408" s="4">
        <v>0</v>
      </c>
      <c r="C408" s="4">
        <v>0</v>
      </c>
      <c r="D408" s="4">
        <v>1</v>
      </c>
      <c r="E408" s="4">
        <v>232</v>
      </c>
      <c r="F408" s="4">
        <f>ROUND(Source!BC392,O408)</f>
        <v>0</v>
      </c>
      <c r="G408" s="4" t="s">
        <v>176</v>
      </c>
      <c r="H408" s="4" t="s">
        <v>177</v>
      </c>
      <c r="I408" s="4"/>
      <c r="J408" s="4"/>
      <c r="K408" s="4">
        <v>232</v>
      </c>
      <c r="L408" s="4">
        <v>15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 x14ac:dyDescent="0.4">
      <c r="A409" s="4">
        <v>50</v>
      </c>
      <c r="B409" s="4">
        <v>0</v>
      </c>
      <c r="C409" s="4">
        <v>0</v>
      </c>
      <c r="D409" s="4">
        <v>1</v>
      </c>
      <c r="E409" s="4">
        <v>214</v>
      </c>
      <c r="F409" s="4">
        <f>ROUND(Source!AS392,O409)</f>
        <v>792584.06</v>
      </c>
      <c r="G409" s="4" t="s">
        <v>178</v>
      </c>
      <c r="H409" s="4" t="s">
        <v>179</v>
      </c>
      <c r="I409" s="4"/>
      <c r="J409" s="4"/>
      <c r="K409" s="4">
        <v>214</v>
      </c>
      <c r="L409" s="4">
        <v>16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 x14ac:dyDescent="0.4">
      <c r="A410" s="4">
        <v>50</v>
      </c>
      <c r="B410" s="4">
        <v>0</v>
      </c>
      <c r="C410" s="4">
        <v>0</v>
      </c>
      <c r="D410" s="4">
        <v>1</v>
      </c>
      <c r="E410" s="4">
        <v>215</v>
      </c>
      <c r="F410" s="4">
        <f>ROUND(Source!AT392,O410)</f>
        <v>0</v>
      </c>
      <c r="G410" s="4" t="s">
        <v>180</v>
      </c>
      <c r="H410" s="4" t="s">
        <v>181</v>
      </c>
      <c r="I410" s="4"/>
      <c r="J410" s="4"/>
      <c r="K410" s="4">
        <v>215</v>
      </c>
      <c r="L410" s="4">
        <v>17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/>
    </row>
    <row r="411" spans="1:23" x14ac:dyDescent="0.4">
      <c r="A411" s="4">
        <v>50</v>
      </c>
      <c r="B411" s="4">
        <v>0</v>
      </c>
      <c r="C411" s="4">
        <v>0</v>
      </c>
      <c r="D411" s="4">
        <v>1</v>
      </c>
      <c r="E411" s="4">
        <v>217</v>
      </c>
      <c r="F411" s="4">
        <f>ROUND(Source!AU392,O411)</f>
        <v>216532.86</v>
      </c>
      <c r="G411" s="4" t="s">
        <v>182</v>
      </c>
      <c r="H411" s="4" t="s">
        <v>183</v>
      </c>
      <c r="I411" s="4"/>
      <c r="J411" s="4"/>
      <c r="K411" s="4">
        <v>217</v>
      </c>
      <c r="L411" s="4">
        <v>18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/>
    </row>
    <row r="412" spans="1:23" x14ac:dyDescent="0.4">
      <c r="A412" s="4">
        <v>50</v>
      </c>
      <c r="B412" s="4">
        <v>0</v>
      </c>
      <c r="C412" s="4">
        <v>0</v>
      </c>
      <c r="D412" s="4">
        <v>1</v>
      </c>
      <c r="E412" s="4">
        <v>230</v>
      </c>
      <c r="F412" s="4">
        <f>ROUND(Source!BA392,O412)</f>
        <v>0</v>
      </c>
      <c r="G412" s="4" t="s">
        <v>184</v>
      </c>
      <c r="H412" s="4" t="s">
        <v>185</v>
      </c>
      <c r="I412" s="4"/>
      <c r="J412" s="4"/>
      <c r="K412" s="4">
        <v>230</v>
      </c>
      <c r="L412" s="4">
        <v>19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/>
    </row>
    <row r="413" spans="1:23" x14ac:dyDescent="0.4">
      <c r="A413" s="4">
        <v>50</v>
      </c>
      <c r="B413" s="4">
        <v>0</v>
      </c>
      <c r="C413" s="4">
        <v>0</v>
      </c>
      <c r="D413" s="4">
        <v>1</v>
      </c>
      <c r="E413" s="4">
        <v>206</v>
      </c>
      <c r="F413" s="4">
        <f>ROUND(Source!T392,O413)</f>
        <v>0</v>
      </c>
      <c r="G413" s="4" t="s">
        <v>186</v>
      </c>
      <c r="H413" s="4" t="s">
        <v>187</v>
      </c>
      <c r="I413" s="4"/>
      <c r="J413" s="4"/>
      <c r="K413" s="4">
        <v>206</v>
      </c>
      <c r="L413" s="4">
        <v>20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/>
    </row>
    <row r="414" spans="1:23" x14ac:dyDescent="0.4">
      <c r="A414" s="4">
        <v>50</v>
      </c>
      <c r="B414" s="4">
        <v>0</v>
      </c>
      <c r="C414" s="4">
        <v>0</v>
      </c>
      <c r="D414" s="4">
        <v>1</v>
      </c>
      <c r="E414" s="4">
        <v>207</v>
      </c>
      <c r="F414" s="4">
        <f>Source!U392</f>
        <v>967.32466314999988</v>
      </c>
      <c r="G414" s="4" t="s">
        <v>188</v>
      </c>
      <c r="H414" s="4" t="s">
        <v>189</v>
      </c>
      <c r="I414" s="4"/>
      <c r="J414" s="4"/>
      <c r="K414" s="4">
        <v>207</v>
      </c>
      <c r="L414" s="4">
        <v>21</v>
      </c>
      <c r="M414" s="4">
        <v>3</v>
      </c>
      <c r="N414" s="4" t="s">
        <v>3</v>
      </c>
      <c r="O414" s="4">
        <v>-1</v>
      </c>
      <c r="P414" s="4"/>
      <c r="Q414" s="4"/>
      <c r="R414" s="4"/>
      <c r="S414" s="4"/>
      <c r="T414" s="4"/>
      <c r="U414" s="4"/>
      <c r="V414" s="4"/>
      <c r="W414" s="4"/>
    </row>
    <row r="415" spans="1:23" x14ac:dyDescent="0.4">
      <c r="A415" s="4">
        <v>50</v>
      </c>
      <c r="B415" s="4">
        <v>0</v>
      </c>
      <c r="C415" s="4">
        <v>0</v>
      </c>
      <c r="D415" s="4">
        <v>1</v>
      </c>
      <c r="E415" s="4">
        <v>208</v>
      </c>
      <c r="F415" s="4">
        <f>Source!V392</f>
        <v>7.8874328125000002</v>
      </c>
      <c r="G415" s="4" t="s">
        <v>190</v>
      </c>
      <c r="H415" s="4" t="s">
        <v>191</v>
      </c>
      <c r="I415" s="4"/>
      <c r="J415" s="4"/>
      <c r="K415" s="4">
        <v>208</v>
      </c>
      <c r="L415" s="4">
        <v>22</v>
      </c>
      <c r="M415" s="4">
        <v>3</v>
      </c>
      <c r="N415" s="4" t="s">
        <v>3</v>
      </c>
      <c r="O415" s="4">
        <v>-1</v>
      </c>
      <c r="P415" s="4"/>
      <c r="Q415" s="4"/>
      <c r="R415" s="4"/>
      <c r="S415" s="4"/>
      <c r="T415" s="4"/>
      <c r="U415" s="4"/>
      <c r="V415" s="4"/>
      <c r="W415" s="4"/>
    </row>
    <row r="416" spans="1:23" x14ac:dyDescent="0.4">
      <c r="A416" s="4">
        <v>50</v>
      </c>
      <c r="B416" s="4">
        <v>0</v>
      </c>
      <c r="C416" s="4">
        <v>0</v>
      </c>
      <c r="D416" s="4">
        <v>1</v>
      </c>
      <c r="E416" s="4">
        <v>209</v>
      </c>
      <c r="F416" s="4">
        <f>ROUND(Source!W392,O416)</f>
        <v>22.05</v>
      </c>
      <c r="G416" s="4" t="s">
        <v>192</v>
      </c>
      <c r="H416" s="4" t="s">
        <v>193</v>
      </c>
      <c r="I416" s="4"/>
      <c r="J416" s="4"/>
      <c r="K416" s="4">
        <v>209</v>
      </c>
      <c r="L416" s="4">
        <v>23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45" x14ac:dyDescent="0.4">
      <c r="A417" s="4">
        <v>50</v>
      </c>
      <c r="B417" s="4">
        <v>0</v>
      </c>
      <c r="C417" s="4">
        <v>0</v>
      </c>
      <c r="D417" s="4">
        <v>1</v>
      </c>
      <c r="E417" s="4">
        <v>210</v>
      </c>
      <c r="F417" s="4">
        <f>ROUND(Source!X392,O417)</f>
        <v>247023.44</v>
      </c>
      <c r="G417" s="4" t="s">
        <v>194</v>
      </c>
      <c r="H417" s="4" t="s">
        <v>195</v>
      </c>
      <c r="I417" s="4"/>
      <c r="J417" s="4"/>
      <c r="K417" s="4">
        <v>210</v>
      </c>
      <c r="L417" s="4">
        <v>24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45" x14ac:dyDescent="0.4">
      <c r="A418" s="4">
        <v>50</v>
      </c>
      <c r="B418" s="4">
        <v>0</v>
      </c>
      <c r="C418" s="4">
        <v>0</v>
      </c>
      <c r="D418" s="4">
        <v>1</v>
      </c>
      <c r="E418" s="4">
        <v>211</v>
      </c>
      <c r="F418" s="4">
        <f>ROUND(Source!Y392,O418)</f>
        <v>127334.18</v>
      </c>
      <c r="G418" s="4" t="s">
        <v>196</v>
      </c>
      <c r="H418" s="4" t="s">
        <v>197</v>
      </c>
      <c r="I418" s="4"/>
      <c r="J418" s="4"/>
      <c r="K418" s="4">
        <v>211</v>
      </c>
      <c r="L418" s="4">
        <v>25</v>
      </c>
      <c r="M418" s="4">
        <v>3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19" spans="1:245" x14ac:dyDescent="0.4">
      <c r="A419" s="4">
        <v>50</v>
      </c>
      <c r="B419" s="4">
        <v>0</v>
      </c>
      <c r="C419" s="4">
        <v>0</v>
      </c>
      <c r="D419" s="4">
        <v>1</v>
      </c>
      <c r="E419" s="4">
        <v>224</v>
      </c>
      <c r="F419" s="4">
        <f>ROUND(Source!AR392,O419)</f>
        <v>1009116.92</v>
      </c>
      <c r="G419" s="4" t="s">
        <v>198</v>
      </c>
      <c r="H419" s="4" t="s">
        <v>199</v>
      </c>
      <c r="I419" s="4"/>
      <c r="J419" s="4"/>
      <c r="K419" s="4">
        <v>224</v>
      </c>
      <c r="L419" s="4">
        <v>26</v>
      </c>
      <c r="M419" s="4">
        <v>3</v>
      </c>
      <c r="N419" s="4" t="s">
        <v>3</v>
      </c>
      <c r="O419" s="4">
        <v>2</v>
      </c>
      <c r="P419" s="4"/>
      <c r="Q419" s="4"/>
      <c r="R419" s="4"/>
      <c r="S419" s="4"/>
      <c r="T419" s="4"/>
      <c r="U419" s="4"/>
      <c r="V419" s="4"/>
      <c r="W419" s="4"/>
    </row>
    <row r="421" spans="1:245" x14ac:dyDescent="0.4">
      <c r="A421" s="1">
        <v>5</v>
      </c>
      <c r="B421" s="1">
        <v>1</v>
      </c>
      <c r="C421" s="1"/>
      <c r="D421" s="1">
        <f>ROW(A448)</f>
        <v>448</v>
      </c>
      <c r="E421" s="1"/>
      <c r="F421" s="1" t="s">
        <v>13</v>
      </c>
      <c r="G421" s="1" t="s">
        <v>241</v>
      </c>
      <c r="H421" s="1" t="s">
        <v>3</v>
      </c>
      <c r="I421" s="1">
        <v>0</v>
      </c>
      <c r="J421" s="1"/>
      <c r="K421" s="1">
        <v>0</v>
      </c>
      <c r="L421" s="1"/>
      <c r="M421" s="1"/>
      <c r="N421" s="1"/>
      <c r="O421" s="1"/>
      <c r="P421" s="1"/>
      <c r="Q421" s="1"/>
      <c r="R421" s="1"/>
      <c r="S421" s="1"/>
      <c r="T421" s="1"/>
      <c r="U421" s="1" t="s">
        <v>3</v>
      </c>
      <c r="V421" s="1">
        <v>0</v>
      </c>
      <c r="W421" s="1"/>
      <c r="X421" s="1"/>
      <c r="Y421" s="1"/>
      <c r="Z421" s="1"/>
      <c r="AA421" s="1"/>
      <c r="AB421" s="1" t="s">
        <v>3</v>
      </c>
      <c r="AC421" s="1" t="s">
        <v>3</v>
      </c>
      <c r="AD421" s="1" t="s">
        <v>3</v>
      </c>
      <c r="AE421" s="1" t="s">
        <v>3</v>
      </c>
      <c r="AF421" s="1" t="s">
        <v>3</v>
      </c>
      <c r="AG421" s="1" t="s">
        <v>3</v>
      </c>
      <c r="AH421" s="1"/>
      <c r="AI421" s="1"/>
      <c r="AJ421" s="1"/>
      <c r="AK421" s="1"/>
      <c r="AL421" s="1"/>
      <c r="AM421" s="1"/>
      <c r="AN421" s="1"/>
      <c r="AO421" s="1"/>
      <c r="AP421" s="1" t="s">
        <v>3</v>
      </c>
      <c r="AQ421" s="1" t="s">
        <v>3</v>
      </c>
      <c r="AR421" s="1" t="s">
        <v>3</v>
      </c>
      <c r="AS421" s="1"/>
      <c r="AT421" s="1"/>
      <c r="AU421" s="1"/>
      <c r="AV421" s="1"/>
      <c r="AW421" s="1"/>
      <c r="AX421" s="1"/>
      <c r="AY421" s="1"/>
      <c r="AZ421" s="1" t="s">
        <v>3</v>
      </c>
      <c r="BA421" s="1"/>
      <c r="BB421" s="1" t="s">
        <v>3</v>
      </c>
      <c r="BC421" s="1" t="s">
        <v>3</v>
      </c>
      <c r="BD421" s="1" t="s">
        <v>3</v>
      </c>
      <c r="BE421" s="1" t="s">
        <v>3</v>
      </c>
      <c r="BF421" s="1" t="s">
        <v>3</v>
      </c>
      <c r="BG421" s="1" t="s">
        <v>3</v>
      </c>
      <c r="BH421" s="1" t="s">
        <v>3</v>
      </c>
      <c r="BI421" s="1" t="s">
        <v>3</v>
      </c>
      <c r="BJ421" s="1" t="s">
        <v>3</v>
      </c>
      <c r="BK421" s="1" t="s">
        <v>3</v>
      </c>
      <c r="BL421" s="1" t="s">
        <v>3</v>
      </c>
      <c r="BM421" s="1" t="s">
        <v>3</v>
      </c>
      <c r="BN421" s="1" t="s">
        <v>3</v>
      </c>
      <c r="BO421" s="1" t="s">
        <v>3</v>
      </c>
      <c r="BP421" s="1" t="s">
        <v>3</v>
      </c>
      <c r="BQ421" s="1"/>
      <c r="BR421" s="1"/>
      <c r="BS421" s="1"/>
      <c r="BT421" s="1"/>
      <c r="BU421" s="1"/>
      <c r="BV421" s="1"/>
      <c r="BW421" s="1"/>
      <c r="BX421" s="1">
        <v>0</v>
      </c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>
        <v>0</v>
      </c>
    </row>
    <row r="423" spans="1:245" x14ac:dyDescent="0.4">
      <c r="A423" s="2">
        <v>52</v>
      </c>
      <c r="B423" s="2">
        <f t="shared" ref="B423:G423" si="358">B448</f>
        <v>1</v>
      </c>
      <c r="C423" s="2">
        <f t="shared" si="358"/>
        <v>5</v>
      </c>
      <c r="D423" s="2">
        <f t="shared" si="358"/>
        <v>421</v>
      </c>
      <c r="E423" s="2">
        <f t="shared" si="358"/>
        <v>0</v>
      </c>
      <c r="F423" s="2" t="str">
        <f t="shared" si="358"/>
        <v>Новый подраздел</v>
      </c>
      <c r="G423" s="2" t="str">
        <f t="shared" si="358"/>
        <v>Электромонтажные работы</v>
      </c>
      <c r="H423" s="2"/>
      <c r="I423" s="2"/>
      <c r="J423" s="2"/>
      <c r="K423" s="2"/>
      <c r="L423" s="2"/>
      <c r="M423" s="2"/>
      <c r="N423" s="2"/>
      <c r="O423" s="2">
        <f t="shared" ref="O423:AT423" si="359">O448</f>
        <v>769227.47</v>
      </c>
      <c r="P423" s="2">
        <f t="shared" si="359"/>
        <v>636747.06999999995</v>
      </c>
      <c r="Q423" s="2">
        <f t="shared" si="359"/>
        <v>4365.62</v>
      </c>
      <c r="R423" s="2">
        <f t="shared" si="359"/>
        <v>529.33000000000004</v>
      </c>
      <c r="S423" s="2">
        <f t="shared" si="359"/>
        <v>128114.78</v>
      </c>
      <c r="T423" s="2">
        <f t="shared" si="359"/>
        <v>0</v>
      </c>
      <c r="U423" s="2">
        <f t="shared" si="359"/>
        <v>464.54860000000002</v>
      </c>
      <c r="V423" s="2">
        <f t="shared" si="359"/>
        <v>1.3743000000000001</v>
      </c>
      <c r="W423" s="2">
        <f t="shared" si="359"/>
        <v>56.08</v>
      </c>
      <c r="X423" s="2">
        <f t="shared" si="359"/>
        <v>120199.09</v>
      </c>
      <c r="Y423" s="2">
        <f t="shared" si="359"/>
        <v>81842.66</v>
      </c>
      <c r="Z423" s="2">
        <f t="shared" si="359"/>
        <v>0</v>
      </c>
      <c r="AA423" s="2">
        <f t="shared" si="359"/>
        <v>0</v>
      </c>
      <c r="AB423" s="2">
        <f t="shared" si="359"/>
        <v>769227.47</v>
      </c>
      <c r="AC423" s="2">
        <f t="shared" si="359"/>
        <v>636747.06999999995</v>
      </c>
      <c r="AD423" s="2">
        <f t="shared" si="359"/>
        <v>4365.62</v>
      </c>
      <c r="AE423" s="2">
        <f t="shared" si="359"/>
        <v>529.33000000000004</v>
      </c>
      <c r="AF423" s="2">
        <f t="shared" si="359"/>
        <v>128114.78</v>
      </c>
      <c r="AG423" s="2">
        <f t="shared" si="359"/>
        <v>0</v>
      </c>
      <c r="AH423" s="2">
        <f t="shared" si="359"/>
        <v>464.54860000000002</v>
      </c>
      <c r="AI423" s="2">
        <f t="shared" si="359"/>
        <v>1.3743000000000001</v>
      </c>
      <c r="AJ423" s="2">
        <f t="shared" si="359"/>
        <v>56.08</v>
      </c>
      <c r="AK423" s="2">
        <f t="shared" si="359"/>
        <v>120199.09</v>
      </c>
      <c r="AL423" s="2">
        <f t="shared" si="359"/>
        <v>81842.66</v>
      </c>
      <c r="AM423" s="2">
        <f t="shared" si="359"/>
        <v>0</v>
      </c>
      <c r="AN423" s="2">
        <f t="shared" si="359"/>
        <v>0</v>
      </c>
      <c r="AO423" s="2">
        <f t="shared" si="359"/>
        <v>0</v>
      </c>
      <c r="AP423" s="2">
        <f t="shared" si="359"/>
        <v>0</v>
      </c>
      <c r="AQ423" s="2">
        <f t="shared" si="359"/>
        <v>0</v>
      </c>
      <c r="AR423" s="2">
        <f t="shared" si="359"/>
        <v>971269.22</v>
      </c>
      <c r="AS423" s="2">
        <f t="shared" si="359"/>
        <v>29904.23</v>
      </c>
      <c r="AT423" s="2">
        <f t="shared" si="359"/>
        <v>941364.99</v>
      </c>
      <c r="AU423" s="2">
        <f t="shared" ref="AU423:BZ423" si="360">AU448</f>
        <v>0</v>
      </c>
      <c r="AV423" s="2">
        <f t="shared" si="360"/>
        <v>636747.06999999995</v>
      </c>
      <c r="AW423" s="2">
        <f t="shared" si="360"/>
        <v>636747.06999999995</v>
      </c>
      <c r="AX423" s="2">
        <f t="shared" si="360"/>
        <v>0</v>
      </c>
      <c r="AY423" s="2">
        <f t="shared" si="360"/>
        <v>636747.06999999995</v>
      </c>
      <c r="AZ423" s="2">
        <f t="shared" si="360"/>
        <v>0</v>
      </c>
      <c r="BA423" s="2">
        <f t="shared" si="360"/>
        <v>0</v>
      </c>
      <c r="BB423" s="2">
        <f t="shared" si="360"/>
        <v>0</v>
      </c>
      <c r="BC423" s="2">
        <f t="shared" si="360"/>
        <v>0</v>
      </c>
      <c r="BD423" s="2">
        <f t="shared" si="360"/>
        <v>0</v>
      </c>
      <c r="BE423" s="2">
        <f t="shared" si="360"/>
        <v>0</v>
      </c>
      <c r="BF423" s="2">
        <f t="shared" si="360"/>
        <v>0</v>
      </c>
      <c r="BG423" s="2">
        <f t="shared" si="360"/>
        <v>0</v>
      </c>
      <c r="BH423" s="2">
        <f t="shared" si="360"/>
        <v>0</v>
      </c>
      <c r="BI423" s="2">
        <f t="shared" si="360"/>
        <v>0</v>
      </c>
      <c r="BJ423" s="2">
        <f t="shared" si="360"/>
        <v>0</v>
      </c>
      <c r="BK423" s="2">
        <f t="shared" si="360"/>
        <v>0</v>
      </c>
      <c r="BL423" s="2">
        <f t="shared" si="360"/>
        <v>0</v>
      </c>
      <c r="BM423" s="2">
        <f t="shared" si="360"/>
        <v>0</v>
      </c>
      <c r="BN423" s="2">
        <f t="shared" si="360"/>
        <v>0</v>
      </c>
      <c r="BO423" s="2">
        <f t="shared" si="360"/>
        <v>0</v>
      </c>
      <c r="BP423" s="2">
        <f t="shared" si="360"/>
        <v>0</v>
      </c>
      <c r="BQ423" s="2">
        <f t="shared" si="360"/>
        <v>0</v>
      </c>
      <c r="BR423" s="2">
        <f t="shared" si="360"/>
        <v>0</v>
      </c>
      <c r="BS423" s="2">
        <f t="shared" si="360"/>
        <v>0</v>
      </c>
      <c r="BT423" s="2">
        <f t="shared" si="360"/>
        <v>0</v>
      </c>
      <c r="BU423" s="2">
        <f t="shared" si="360"/>
        <v>0</v>
      </c>
      <c r="BV423" s="2">
        <f t="shared" si="360"/>
        <v>0</v>
      </c>
      <c r="BW423" s="2">
        <f t="shared" si="360"/>
        <v>0</v>
      </c>
      <c r="BX423" s="2">
        <f t="shared" si="360"/>
        <v>0</v>
      </c>
      <c r="BY423" s="2">
        <f t="shared" si="360"/>
        <v>0</v>
      </c>
      <c r="BZ423" s="2">
        <f t="shared" si="360"/>
        <v>0</v>
      </c>
      <c r="CA423" s="2">
        <f t="shared" ref="CA423:DF423" si="361">CA448</f>
        <v>971269.22</v>
      </c>
      <c r="CB423" s="2">
        <f t="shared" si="361"/>
        <v>29904.23</v>
      </c>
      <c r="CC423" s="2">
        <f t="shared" si="361"/>
        <v>941364.99</v>
      </c>
      <c r="CD423" s="2">
        <f t="shared" si="361"/>
        <v>0</v>
      </c>
      <c r="CE423" s="2">
        <f t="shared" si="361"/>
        <v>636747.06999999995</v>
      </c>
      <c r="CF423" s="2">
        <f t="shared" si="361"/>
        <v>636747.06999999995</v>
      </c>
      <c r="CG423" s="2">
        <f t="shared" si="361"/>
        <v>0</v>
      </c>
      <c r="CH423" s="2">
        <f t="shared" si="361"/>
        <v>636747.06999999995</v>
      </c>
      <c r="CI423" s="2">
        <f t="shared" si="361"/>
        <v>0</v>
      </c>
      <c r="CJ423" s="2">
        <f t="shared" si="361"/>
        <v>0</v>
      </c>
      <c r="CK423" s="2">
        <f t="shared" si="361"/>
        <v>0</v>
      </c>
      <c r="CL423" s="2">
        <f t="shared" si="361"/>
        <v>0</v>
      </c>
      <c r="CM423" s="2">
        <f t="shared" si="361"/>
        <v>0</v>
      </c>
      <c r="CN423" s="2">
        <f t="shared" si="361"/>
        <v>0</v>
      </c>
      <c r="CO423" s="2">
        <f t="shared" si="361"/>
        <v>0</v>
      </c>
      <c r="CP423" s="2">
        <f t="shared" si="361"/>
        <v>0</v>
      </c>
      <c r="CQ423" s="2">
        <f t="shared" si="361"/>
        <v>0</v>
      </c>
      <c r="CR423" s="2">
        <f t="shared" si="361"/>
        <v>0</v>
      </c>
      <c r="CS423" s="2">
        <f t="shared" si="361"/>
        <v>0</v>
      </c>
      <c r="CT423" s="2">
        <f t="shared" si="361"/>
        <v>0</v>
      </c>
      <c r="CU423" s="2">
        <f t="shared" si="361"/>
        <v>0</v>
      </c>
      <c r="CV423" s="2">
        <f t="shared" si="361"/>
        <v>0</v>
      </c>
      <c r="CW423" s="2">
        <f t="shared" si="361"/>
        <v>0</v>
      </c>
      <c r="CX423" s="2">
        <f t="shared" si="361"/>
        <v>0</v>
      </c>
      <c r="CY423" s="2">
        <f t="shared" si="361"/>
        <v>0</v>
      </c>
      <c r="CZ423" s="2">
        <f t="shared" si="361"/>
        <v>0</v>
      </c>
      <c r="DA423" s="2">
        <f t="shared" si="361"/>
        <v>0</v>
      </c>
      <c r="DB423" s="2">
        <f t="shared" si="361"/>
        <v>0</v>
      </c>
      <c r="DC423" s="2">
        <f t="shared" si="361"/>
        <v>0</v>
      </c>
      <c r="DD423" s="2">
        <f t="shared" si="361"/>
        <v>0</v>
      </c>
      <c r="DE423" s="2">
        <f t="shared" si="361"/>
        <v>0</v>
      </c>
      <c r="DF423" s="2">
        <f t="shared" si="361"/>
        <v>0</v>
      </c>
      <c r="DG423" s="3">
        <f t="shared" ref="DG423:EL423" si="362">DG448</f>
        <v>0</v>
      </c>
      <c r="DH423" s="3">
        <f t="shared" si="362"/>
        <v>0</v>
      </c>
      <c r="DI423" s="3">
        <f t="shared" si="362"/>
        <v>0</v>
      </c>
      <c r="DJ423" s="3">
        <f t="shared" si="362"/>
        <v>0</v>
      </c>
      <c r="DK423" s="3">
        <f t="shared" si="362"/>
        <v>0</v>
      </c>
      <c r="DL423" s="3">
        <f t="shared" si="362"/>
        <v>0</v>
      </c>
      <c r="DM423" s="3">
        <f t="shared" si="362"/>
        <v>0</v>
      </c>
      <c r="DN423" s="3">
        <f t="shared" si="362"/>
        <v>0</v>
      </c>
      <c r="DO423" s="3">
        <f t="shared" si="362"/>
        <v>0</v>
      </c>
      <c r="DP423" s="3">
        <f t="shared" si="362"/>
        <v>0</v>
      </c>
      <c r="DQ423" s="3">
        <f t="shared" si="362"/>
        <v>0</v>
      </c>
      <c r="DR423" s="3">
        <f t="shared" si="362"/>
        <v>0</v>
      </c>
      <c r="DS423" s="3">
        <f t="shared" si="362"/>
        <v>0</v>
      </c>
      <c r="DT423" s="3">
        <f t="shared" si="362"/>
        <v>0</v>
      </c>
      <c r="DU423" s="3">
        <f t="shared" si="362"/>
        <v>0</v>
      </c>
      <c r="DV423" s="3">
        <f t="shared" si="362"/>
        <v>0</v>
      </c>
      <c r="DW423" s="3">
        <f t="shared" si="362"/>
        <v>0</v>
      </c>
      <c r="DX423" s="3">
        <f t="shared" si="362"/>
        <v>0</v>
      </c>
      <c r="DY423" s="3">
        <f t="shared" si="362"/>
        <v>0</v>
      </c>
      <c r="DZ423" s="3">
        <f t="shared" si="362"/>
        <v>0</v>
      </c>
      <c r="EA423" s="3">
        <f t="shared" si="362"/>
        <v>0</v>
      </c>
      <c r="EB423" s="3">
        <f t="shared" si="362"/>
        <v>0</v>
      </c>
      <c r="EC423" s="3">
        <f t="shared" si="362"/>
        <v>0</v>
      </c>
      <c r="ED423" s="3">
        <f t="shared" si="362"/>
        <v>0</v>
      </c>
      <c r="EE423" s="3">
        <f t="shared" si="362"/>
        <v>0</v>
      </c>
      <c r="EF423" s="3">
        <f t="shared" si="362"/>
        <v>0</v>
      </c>
      <c r="EG423" s="3">
        <f t="shared" si="362"/>
        <v>0</v>
      </c>
      <c r="EH423" s="3">
        <f t="shared" si="362"/>
        <v>0</v>
      </c>
      <c r="EI423" s="3">
        <f t="shared" si="362"/>
        <v>0</v>
      </c>
      <c r="EJ423" s="3">
        <f t="shared" si="362"/>
        <v>0</v>
      </c>
      <c r="EK423" s="3">
        <f t="shared" si="362"/>
        <v>0</v>
      </c>
      <c r="EL423" s="3">
        <f t="shared" si="362"/>
        <v>0</v>
      </c>
      <c r="EM423" s="3">
        <f t="shared" ref="EM423:FR423" si="363">EM448</f>
        <v>0</v>
      </c>
      <c r="EN423" s="3">
        <f t="shared" si="363"/>
        <v>0</v>
      </c>
      <c r="EO423" s="3">
        <f t="shared" si="363"/>
        <v>0</v>
      </c>
      <c r="EP423" s="3">
        <f t="shared" si="363"/>
        <v>0</v>
      </c>
      <c r="EQ423" s="3">
        <f t="shared" si="363"/>
        <v>0</v>
      </c>
      <c r="ER423" s="3">
        <f t="shared" si="363"/>
        <v>0</v>
      </c>
      <c r="ES423" s="3">
        <f t="shared" si="363"/>
        <v>0</v>
      </c>
      <c r="ET423" s="3">
        <f t="shared" si="363"/>
        <v>0</v>
      </c>
      <c r="EU423" s="3">
        <f t="shared" si="363"/>
        <v>0</v>
      </c>
      <c r="EV423" s="3">
        <f t="shared" si="363"/>
        <v>0</v>
      </c>
      <c r="EW423" s="3">
        <f t="shared" si="363"/>
        <v>0</v>
      </c>
      <c r="EX423" s="3">
        <f t="shared" si="363"/>
        <v>0</v>
      </c>
      <c r="EY423" s="3">
        <f t="shared" si="363"/>
        <v>0</v>
      </c>
      <c r="EZ423" s="3">
        <f t="shared" si="363"/>
        <v>0</v>
      </c>
      <c r="FA423" s="3">
        <f t="shared" si="363"/>
        <v>0</v>
      </c>
      <c r="FB423" s="3">
        <f t="shared" si="363"/>
        <v>0</v>
      </c>
      <c r="FC423" s="3">
        <f t="shared" si="363"/>
        <v>0</v>
      </c>
      <c r="FD423" s="3">
        <f t="shared" si="363"/>
        <v>0</v>
      </c>
      <c r="FE423" s="3">
        <f t="shared" si="363"/>
        <v>0</v>
      </c>
      <c r="FF423" s="3">
        <f t="shared" si="363"/>
        <v>0</v>
      </c>
      <c r="FG423" s="3">
        <f t="shared" si="363"/>
        <v>0</v>
      </c>
      <c r="FH423" s="3">
        <f t="shared" si="363"/>
        <v>0</v>
      </c>
      <c r="FI423" s="3">
        <f t="shared" si="363"/>
        <v>0</v>
      </c>
      <c r="FJ423" s="3">
        <f t="shared" si="363"/>
        <v>0</v>
      </c>
      <c r="FK423" s="3">
        <f t="shared" si="363"/>
        <v>0</v>
      </c>
      <c r="FL423" s="3">
        <f t="shared" si="363"/>
        <v>0</v>
      </c>
      <c r="FM423" s="3">
        <f t="shared" si="363"/>
        <v>0</v>
      </c>
      <c r="FN423" s="3">
        <f t="shared" si="363"/>
        <v>0</v>
      </c>
      <c r="FO423" s="3">
        <f t="shared" si="363"/>
        <v>0</v>
      </c>
      <c r="FP423" s="3">
        <f t="shared" si="363"/>
        <v>0</v>
      </c>
      <c r="FQ423" s="3">
        <f t="shared" si="363"/>
        <v>0</v>
      </c>
      <c r="FR423" s="3">
        <f t="shared" si="363"/>
        <v>0</v>
      </c>
      <c r="FS423" s="3">
        <f t="shared" ref="FS423:GX423" si="364">FS448</f>
        <v>0</v>
      </c>
      <c r="FT423" s="3">
        <f t="shared" si="364"/>
        <v>0</v>
      </c>
      <c r="FU423" s="3">
        <f t="shared" si="364"/>
        <v>0</v>
      </c>
      <c r="FV423" s="3">
        <f t="shared" si="364"/>
        <v>0</v>
      </c>
      <c r="FW423" s="3">
        <f t="shared" si="364"/>
        <v>0</v>
      </c>
      <c r="FX423" s="3">
        <f t="shared" si="364"/>
        <v>0</v>
      </c>
      <c r="FY423" s="3">
        <f t="shared" si="364"/>
        <v>0</v>
      </c>
      <c r="FZ423" s="3">
        <f t="shared" si="364"/>
        <v>0</v>
      </c>
      <c r="GA423" s="3">
        <f t="shared" si="364"/>
        <v>0</v>
      </c>
      <c r="GB423" s="3">
        <f t="shared" si="364"/>
        <v>0</v>
      </c>
      <c r="GC423" s="3">
        <f t="shared" si="364"/>
        <v>0</v>
      </c>
      <c r="GD423" s="3">
        <f t="shared" si="364"/>
        <v>0</v>
      </c>
      <c r="GE423" s="3">
        <f t="shared" si="364"/>
        <v>0</v>
      </c>
      <c r="GF423" s="3">
        <f t="shared" si="364"/>
        <v>0</v>
      </c>
      <c r="GG423" s="3">
        <f t="shared" si="364"/>
        <v>0</v>
      </c>
      <c r="GH423" s="3">
        <f t="shared" si="364"/>
        <v>0</v>
      </c>
      <c r="GI423" s="3">
        <f t="shared" si="364"/>
        <v>0</v>
      </c>
      <c r="GJ423" s="3">
        <f t="shared" si="364"/>
        <v>0</v>
      </c>
      <c r="GK423" s="3">
        <f t="shared" si="364"/>
        <v>0</v>
      </c>
      <c r="GL423" s="3">
        <f t="shared" si="364"/>
        <v>0</v>
      </c>
      <c r="GM423" s="3">
        <f t="shared" si="364"/>
        <v>0</v>
      </c>
      <c r="GN423" s="3">
        <f t="shared" si="364"/>
        <v>0</v>
      </c>
      <c r="GO423" s="3">
        <f t="shared" si="364"/>
        <v>0</v>
      </c>
      <c r="GP423" s="3">
        <f t="shared" si="364"/>
        <v>0</v>
      </c>
      <c r="GQ423" s="3">
        <f t="shared" si="364"/>
        <v>0</v>
      </c>
      <c r="GR423" s="3">
        <f t="shared" si="364"/>
        <v>0</v>
      </c>
      <c r="GS423" s="3">
        <f t="shared" si="364"/>
        <v>0</v>
      </c>
      <c r="GT423" s="3">
        <f t="shared" si="364"/>
        <v>0</v>
      </c>
      <c r="GU423" s="3">
        <f t="shared" si="364"/>
        <v>0</v>
      </c>
      <c r="GV423" s="3">
        <f t="shared" si="364"/>
        <v>0</v>
      </c>
      <c r="GW423" s="3">
        <f t="shared" si="364"/>
        <v>0</v>
      </c>
      <c r="GX423" s="3">
        <f t="shared" si="364"/>
        <v>0</v>
      </c>
    </row>
    <row r="425" spans="1:245" x14ac:dyDescent="0.4">
      <c r="A425">
        <v>17</v>
      </c>
      <c r="B425">
        <v>1</v>
      </c>
      <c r="C425">
        <f>ROW(SmtRes!A629)</f>
        <v>629</v>
      </c>
      <c r="D425">
        <f>ROW(EtalonRes!A619)</f>
        <v>619</v>
      </c>
      <c r="E425" t="s">
        <v>527</v>
      </c>
      <c r="F425" t="s">
        <v>243</v>
      </c>
      <c r="G425" t="s">
        <v>244</v>
      </c>
      <c r="H425" t="s">
        <v>245</v>
      </c>
      <c r="I425">
        <f>ROUND((68)/100,9)</f>
        <v>0.68</v>
      </c>
      <c r="J425">
        <v>0</v>
      </c>
      <c r="O425">
        <f t="shared" ref="O425:O446" si="365">ROUND(CP425,2)</f>
        <v>12937.27</v>
      </c>
      <c r="P425">
        <f t="shared" ref="P425:P446" si="366">ROUND(CQ425*I425,2)</f>
        <v>0</v>
      </c>
      <c r="Q425">
        <f t="shared" ref="Q425:Q446" si="367">ROUND(CR425*I425,2)</f>
        <v>1097.1400000000001</v>
      </c>
      <c r="R425">
        <f t="shared" ref="R425:R446" si="368">ROUND(CS425*I425,2)</f>
        <v>0</v>
      </c>
      <c r="S425">
        <f t="shared" ref="S425:S446" si="369">ROUND(CT425*I425,2)</f>
        <v>11840.13</v>
      </c>
      <c r="T425">
        <f t="shared" ref="T425:T446" si="370">ROUND(CU425*I425,2)</f>
        <v>0</v>
      </c>
      <c r="U425">
        <f t="shared" ref="U425:U446" si="371">CV425*I425</f>
        <v>48.823999999999998</v>
      </c>
      <c r="V425">
        <f t="shared" ref="V425:V446" si="372">CW425*I425</f>
        <v>0</v>
      </c>
      <c r="W425">
        <f t="shared" ref="W425:W446" si="373">ROUND(CX425*I425,2)</f>
        <v>0</v>
      </c>
      <c r="X425">
        <f t="shared" ref="X425:X446" si="374">ROUND(CY425,2)</f>
        <v>9235.2999999999993</v>
      </c>
      <c r="Y425">
        <f t="shared" ref="Y425:Y446" si="375">ROUND(CZ425,2)</f>
        <v>5920.07</v>
      </c>
      <c r="AA425">
        <v>68187018</v>
      </c>
      <c r="AB425">
        <f t="shared" ref="AB425:AB446" si="376">ROUND((AC425+AD425+AF425),6)</f>
        <v>820.1</v>
      </c>
      <c r="AC425">
        <f t="shared" ref="AC425:AC446" si="377">ROUND((ES425),6)</f>
        <v>0</v>
      </c>
      <c r="AD425">
        <f t="shared" ref="AD425:AD446" si="378">ROUND((((ET425)-(EU425))+AE425),6)</f>
        <v>207.65</v>
      </c>
      <c r="AE425">
        <f t="shared" ref="AE425:AE446" si="379">ROUND((EU425),6)</f>
        <v>0</v>
      </c>
      <c r="AF425">
        <f t="shared" ref="AF425:AF446" si="380">ROUND((EV425),6)</f>
        <v>612.45000000000005</v>
      </c>
      <c r="AG425">
        <f t="shared" ref="AG425:AG446" si="381">ROUND((AP425),6)</f>
        <v>0</v>
      </c>
      <c r="AH425">
        <f t="shared" ref="AH425:AH446" si="382">(EW425)</f>
        <v>71.8</v>
      </c>
      <c r="AI425">
        <f t="shared" ref="AI425:AI446" si="383">(EX425)</f>
        <v>0</v>
      </c>
      <c r="AJ425">
        <f t="shared" ref="AJ425:AJ446" si="384">(AS425)</f>
        <v>0</v>
      </c>
      <c r="AK425">
        <v>820.1</v>
      </c>
      <c r="AL425">
        <v>0</v>
      </c>
      <c r="AM425">
        <v>207.65</v>
      </c>
      <c r="AN425">
        <v>0</v>
      </c>
      <c r="AO425">
        <v>612.45000000000005</v>
      </c>
      <c r="AP425">
        <v>0</v>
      </c>
      <c r="AQ425">
        <v>71.8</v>
      </c>
      <c r="AR425">
        <v>0</v>
      </c>
      <c r="AS425">
        <v>0</v>
      </c>
      <c r="AT425">
        <v>78</v>
      </c>
      <c r="AU425">
        <v>50</v>
      </c>
      <c r="AV425">
        <v>1</v>
      </c>
      <c r="AW425">
        <v>1</v>
      </c>
      <c r="AZ425">
        <v>1</v>
      </c>
      <c r="BA425">
        <v>28.43</v>
      </c>
      <c r="BB425">
        <v>7.77</v>
      </c>
      <c r="BC425">
        <v>1</v>
      </c>
      <c r="BD425" t="s">
        <v>3</v>
      </c>
      <c r="BE425" t="s">
        <v>3</v>
      </c>
      <c r="BF425" t="s">
        <v>3</v>
      </c>
      <c r="BG425" t="s">
        <v>3</v>
      </c>
      <c r="BH425">
        <v>0</v>
      </c>
      <c r="BI425">
        <v>1</v>
      </c>
      <c r="BJ425" t="s">
        <v>246</v>
      </c>
      <c r="BM425">
        <v>69001</v>
      </c>
      <c r="BN425">
        <v>0</v>
      </c>
      <c r="BO425" t="s">
        <v>243</v>
      </c>
      <c r="BP425">
        <v>1</v>
      </c>
      <c r="BQ425">
        <v>6</v>
      </c>
      <c r="BR425">
        <v>0</v>
      </c>
      <c r="BS425">
        <v>28.43</v>
      </c>
      <c r="BT425">
        <v>1</v>
      </c>
      <c r="BU425">
        <v>1</v>
      </c>
      <c r="BV425">
        <v>1</v>
      </c>
      <c r="BW425">
        <v>1</v>
      </c>
      <c r="BX425">
        <v>1</v>
      </c>
      <c r="BY425" t="s">
        <v>3</v>
      </c>
      <c r="BZ425">
        <v>78</v>
      </c>
      <c r="CA425">
        <v>50</v>
      </c>
      <c r="CE425">
        <v>0</v>
      </c>
      <c r="CF425">
        <v>0</v>
      </c>
      <c r="CG425">
        <v>0</v>
      </c>
      <c r="CM425">
        <v>0</v>
      </c>
      <c r="CN425" t="s">
        <v>3</v>
      </c>
      <c r="CO425">
        <v>0</v>
      </c>
      <c r="CP425">
        <f t="shared" ref="CP425:CP446" si="385">(P425+Q425+S425)</f>
        <v>12937.269999999999</v>
      </c>
      <c r="CQ425">
        <f t="shared" ref="CQ425:CQ446" si="386">AC425*BC425</f>
        <v>0</v>
      </c>
      <c r="CR425">
        <f t="shared" ref="CR425:CR446" si="387">AD425*BB425</f>
        <v>1613.4404999999999</v>
      </c>
      <c r="CS425">
        <f t="shared" ref="CS425:CS446" si="388">AE425*BS425</f>
        <v>0</v>
      </c>
      <c r="CT425">
        <f t="shared" ref="CT425:CT446" si="389">AF425*BA425</f>
        <v>17411.9535</v>
      </c>
      <c r="CU425">
        <f t="shared" ref="CU425:CU446" si="390">AG425</f>
        <v>0</v>
      </c>
      <c r="CV425">
        <f t="shared" ref="CV425:CV446" si="391">AH425</f>
        <v>71.8</v>
      </c>
      <c r="CW425">
        <f t="shared" ref="CW425:CW446" si="392">AI425</f>
        <v>0</v>
      </c>
      <c r="CX425">
        <f t="shared" ref="CX425:CX446" si="393">AJ425</f>
        <v>0</v>
      </c>
      <c r="CY425">
        <f t="shared" ref="CY425:CY446" si="394">(((S425+R425)*AT425)/100)</f>
        <v>9235.3013999999985</v>
      </c>
      <c r="CZ425">
        <f t="shared" ref="CZ425:CZ446" si="395">(((S425+R425)*AU425)/100)</f>
        <v>5920.0649999999996</v>
      </c>
      <c r="DC425" t="s">
        <v>3</v>
      </c>
      <c r="DD425" t="s">
        <v>3</v>
      </c>
      <c r="DE425" t="s">
        <v>3</v>
      </c>
      <c r="DF425" t="s">
        <v>3</v>
      </c>
      <c r="DG425" t="s">
        <v>3</v>
      </c>
      <c r="DH425" t="s">
        <v>3</v>
      </c>
      <c r="DI425" t="s">
        <v>3</v>
      </c>
      <c r="DJ425" t="s">
        <v>3</v>
      </c>
      <c r="DK425" t="s">
        <v>3</v>
      </c>
      <c r="DL425" t="s">
        <v>3</v>
      </c>
      <c r="DM425" t="s">
        <v>3</v>
      </c>
      <c r="DN425">
        <v>0</v>
      </c>
      <c r="DO425">
        <v>0</v>
      </c>
      <c r="DP425">
        <v>1</v>
      </c>
      <c r="DQ425">
        <v>1</v>
      </c>
      <c r="DU425">
        <v>1013</v>
      </c>
      <c r="DV425" t="s">
        <v>245</v>
      </c>
      <c r="DW425" t="s">
        <v>245</v>
      </c>
      <c r="DX425">
        <v>1</v>
      </c>
      <c r="EE425">
        <v>63940385</v>
      </c>
      <c r="EF425">
        <v>6</v>
      </c>
      <c r="EG425" t="s">
        <v>127</v>
      </c>
      <c r="EH425">
        <v>0</v>
      </c>
      <c r="EI425" t="s">
        <v>3</v>
      </c>
      <c r="EJ425">
        <v>1</v>
      </c>
      <c r="EK425">
        <v>69001</v>
      </c>
      <c r="EL425" t="s">
        <v>247</v>
      </c>
      <c r="EM425" t="s">
        <v>248</v>
      </c>
      <c r="EO425" t="s">
        <v>3</v>
      </c>
      <c r="EQ425">
        <v>0</v>
      </c>
      <c r="ER425">
        <v>820.1</v>
      </c>
      <c r="ES425">
        <v>0</v>
      </c>
      <c r="ET425">
        <v>207.65</v>
      </c>
      <c r="EU425">
        <v>0</v>
      </c>
      <c r="EV425">
        <v>612.45000000000005</v>
      </c>
      <c r="EW425">
        <v>71.8</v>
      </c>
      <c r="EX425">
        <v>0</v>
      </c>
      <c r="EY425">
        <v>0</v>
      </c>
      <c r="FQ425">
        <v>0</v>
      </c>
      <c r="FR425">
        <f t="shared" ref="FR425:FR446" si="396">ROUND(IF(AND(BH425=3,BI425=3),P425,0),2)</f>
        <v>0</v>
      </c>
      <c r="FS425">
        <v>0</v>
      </c>
      <c r="FX425">
        <v>78</v>
      </c>
      <c r="FY425">
        <v>50</v>
      </c>
      <c r="GA425" t="s">
        <v>3</v>
      </c>
      <c r="GD425">
        <v>1</v>
      </c>
      <c r="GF425">
        <v>-1250821970</v>
      </c>
      <c r="GG425">
        <v>2</v>
      </c>
      <c r="GH425">
        <v>1</v>
      </c>
      <c r="GI425">
        <v>2</v>
      </c>
      <c r="GJ425">
        <v>0</v>
      </c>
      <c r="GK425">
        <v>0</v>
      </c>
      <c r="GL425">
        <f t="shared" ref="GL425:GL446" si="397">ROUND(IF(AND(BH425=3,BI425=3,FS425&lt;&gt;0),P425,0),2)</f>
        <v>0</v>
      </c>
      <c r="GM425">
        <f t="shared" ref="GM425:GM446" si="398">ROUND(O425+X425+Y425,2)+GX425</f>
        <v>28092.639999999999</v>
      </c>
      <c r="GN425">
        <f t="shared" ref="GN425:GN446" si="399">IF(OR(BI425=0,BI425=1),ROUND(O425+X425+Y425,2),0)</f>
        <v>28092.639999999999</v>
      </c>
      <c r="GO425">
        <f t="shared" ref="GO425:GO446" si="400">IF(BI425=2,ROUND(O425+X425+Y425,2),0)</f>
        <v>0</v>
      </c>
      <c r="GP425">
        <f t="shared" ref="GP425:GP446" si="401">IF(BI425=4,ROUND(O425+X425+Y425,2)+GX425,0)</f>
        <v>0</v>
      </c>
      <c r="GR425">
        <v>0</v>
      </c>
      <c r="GS425">
        <v>3</v>
      </c>
      <c r="GT425">
        <v>0</v>
      </c>
      <c r="GU425" t="s">
        <v>3</v>
      </c>
      <c r="GV425">
        <f t="shared" ref="GV425:GV446" si="402">ROUND((GT425),6)</f>
        <v>0</v>
      </c>
      <c r="GW425">
        <v>1</v>
      </c>
      <c r="GX425">
        <f t="shared" ref="GX425:GX446" si="403">ROUND(HC425*I425,2)</f>
        <v>0</v>
      </c>
      <c r="HA425">
        <v>0</v>
      </c>
      <c r="HB425">
        <v>0</v>
      </c>
      <c r="HC425">
        <f t="shared" ref="HC425:HC446" si="404">GV425*GW425</f>
        <v>0</v>
      </c>
      <c r="IK425">
        <v>0</v>
      </c>
    </row>
    <row r="426" spans="1:245" x14ac:dyDescent="0.4">
      <c r="A426">
        <v>18</v>
      </c>
      <c r="B426">
        <v>1</v>
      </c>
      <c r="C426">
        <v>629</v>
      </c>
      <c r="E426" t="s">
        <v>528</v>
      </c>
      <c r="F426" t="s">
        <v>250</v>
      </c>
      <c r="G426" t="s">
        <v>251</v>
      </c>
      <c r="H426" t="s">
        <v>133</v>
      </c>
      <c r="I426">
        <f>I425*J426</f>
        <v>0.27200000000000002</v>
      </c>
      <c r="J426">
        <v>0.4</v>
      </c>
      <c r="O426">
        <f t="shared" si="365"/>
        <v>0</v>
      </c>
      <c r="P426">
        <f t="shared" si="366"/>
        <v>0</v>
      </c>
      <c r="Q426">
        <f t="shared" si="367"/>
        <v>0</v>
      </c>
      <c r="R426">
        <f t="shared" si="368"/>
        <v>0</v>
      </c>
      <c r="S426">
        <f t="shared" si="369"/>
        <v>0</v>
      </c>
      <c r="T426">
        <f t="shared" si="370"/>
        <v>0</v>
      </c>
      <c r="U426">
        <f t="shared" si="371"/>
        <v>0</v>
      </c>
      <c r="V426">
        <f t="shared" si="372"/>
        <v>0</v>
      </c>
      <c r="W426">
        <f t="shared" si="373"/>
        <v>0</v>
      </c>
      <c r="X426">
        <f t="shared" si="374"/>
        <v>0</v>
      </c>
      <c r="Y426">
        <f t="shared" si="375"/>
        <v>0</v>
      </c>
      <c r="AA426">
        <v>68187018</v>
      </c>
      <c r="AB426">
        <f t="shared" si="376"/>
        <v>0</v>
      </c>
      <c r="AC426">
        <f t="shared" si="377"/>
        <v>0</v>
      </c>
      <c r="AD426">
        <f t="shared" si="378"/>
        <v>0</v>
      </c>
      <c r="AE426">
        <f t="shared" si="379"/>
        <v>0</v>
      </c>
      <c r="AF426">
        <f t="shared" si="380"/>
        <v>0</v>
      </c>
      <c r="AG426">
        <f t="shared" si="381"/>
        <v>0</v>
      </c>
      <c r="AH426">
        <f t="shared" si="382"/>
        <v>0</v>
      </c>
      <c r="AI426">
        <f t="shared" si="383"/>
        <v>0</v>
      </c>
      <c r="AJ426">
        <f t="shared" si="384"/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1</v>
      </c>
      <c r="AW426">
        <v>1</v>
      </c>
      <c r="AZ426">
        <v>1</v>
      </c>
      <c r="BA426">
        <v>1</v>
      </c>
      <c r="BB426">
        <v>1</v>
      </c>
      <c r="BC426">
        <v>1</v>
      </c>
      <c r="BD426" t="s">
        <v>3</v>
      </c>
      <c r="BE426" t="s">
        <v>3</v>
      </c>
      <c r="BF426" t="s">
        <v>3</v>
      </c>
      <c r="BG426" t="s">
        <v>3</v>
      </c>
      <c r="BH426">
        <v>3</v>
      </c>
      <c r="BI426">
        <v>2</v>
      </c>
      <c r="BJ426" t="s">
        <v>252</v>
      </c>
      <c r="BM426">
        <v>500002</v>
      </c>
      <c r="BN426">
        <v>0</v>
      </c>
      <c r="BO426" t="s">
        <v>3</v>
      </c>
      <c r="BP426">
        <v>0</v>
      </c>
      <c r="BQ426">
        <v>12</v>
      </c>
      <c r="BR426">
        <v>0</v>
      </c>
      <c r="BS426">
        <v>1</v>
      </c>
      <c r="BT426">
        <v>1</v>
      </c>
      <c r="BU426">
        <v>1</v>
      </c>
      <c r="BV426">
        <v>1</v>
      </c>
      <c r="BW426">
        <v>1</v>
      </c>
      <c r="BX426">
        <v>1</v>
      </c>
      <c r="BY426" t="s">
        <v>3</v>
      </c>
      <c r="BZ426">
        <v>0</v>
      </c>
      <c r="CA426">
        <v>0</v>
      </c>
      <c r="CE426">
        <v>0</v>
      </c>
      <c r="CF426">
        <v>0</v>
      </c>
      <c r="CG426">
        <v>0</v>
      </c>
      <c r="CM426">
        <v>0</v>
      </c>
      <c r="CN426" t="s">
        <v>3</v>
      </c>
      <c r="CO426">
        <v>0</v>
      </c>
      <c r="CP426">
        <f t="shared" si="385"/>
        <v>0</v>
      </c>
      <c r="CQ426">
        <f t="shared" si="386"/>
        <v>0</v>
      </c>
      <c r="CR426">
        <f t="shared" si="387"/>
        <v>0</v>
      </c>
      <c r="CS426">
        <f t="shared" si="388"/>
        <v>0</v>
      </c>
      <c r="CT426">
        <f t="shared" si="389"/>
        <v>0</v>
      </c>
      <c r="CU426">
        <f t="shared" si="390"/>
        <v>0</v>
      </c>
      <c r="CV426">
        <f t="shared" si="391"/>
        <v>0</v>
      </c>
      <c r="CW426">
        <f t="shared" si="392"/>
        <v>0</v>
      </c>
      <c r="CX426">
        <f t="shared" si="393"/>
        <v>0</v>
      </c>
      <c r="CY426">
        <f t="shared" si="394"/>
        <v>0</v>
      </c>
      <c r="CZ426">
        <f t="shared" si="395"/>
        <v>0</v>
      </c>
      <c r="DC426" t="s">
        <v>3</v>
      </c>
      <c r="DD426" t="s">
        <v>3</v>
      </c>
      <c r="DE426" t="s">
        <v>3</v>
      </c>
      <c r="DF426" t="s">
        <v>3</v>
      </c>
      <c r="DG426" t="s">
        <v>3</v>
      </c>
      <c r="DH426" t="s">
        <v>3</v>
      </c>
      <c r="DI426" t="s">
        <v>3</v>
      </c>
      <c r="DJ426" t="s">
        <v>3</v>
      </c>
      <c r="DK426" t="s">
        <v>3</v>
      </c>
      <c r="DL426" t="s">
        <v>3</v>
      </c>
      <c r="DM426" t="s">
        <v>3</v>
      </c>
      <c r="DN426">
        <v>0</v>
      </c>
      <c r="DO426">
        <v>0</v>
      </c>
      <c r="DP426">
        <v>1</v>
      </c>
      <c r="DQ426">
        <v>1</v>
      </c>
      <c r="DU426">
        <v>1009</v>
      </c>
      <c r="DV426" t="s">
        <v>133</v>
      </c>
      <c r="DW426" t="s">
        <v>133</v>
      </c>
      <c r="DX426">
        <v>1000</v>
      </c>
      <c r="EE426">
        <v>63940455</v>
      </c>
      <c r="EF426">
        <v>12</v>
      </c>
      <c r="EG426" t="s">
        <v>253</v>
      </c>
      <c r="EH426">
        <v>0</v>
      </c>
      <c r="EI426" t="s">
        <v>3</v>
      </c>
      <c r="EJ426">
        <v>2</v>
      </c>
      <c r="EK426">
        <v>500002</v>
      </c>
      <c r="EL426" t="s">
        <v>254</v>
      </c>
      <c r="EM426" t="s">
        <v>255</v>
      </c>
      <c r="EO426" t="s">
        <v>3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FQ426">
        <v>0</v>
      </c>
      <c r="FR426">
        <f t="shared" si="396"/>
        <v>0</v>
      </c>
      <c r="FS426">
        <v>0</v>
      </c>
      <c r="FX426">
        <v>0</v>
      </c>
      <c r="FY426">
        <v>0</v>
      </c>
      <c r="GA426" t="s">
        <v>3</v>
      </c>
      <c r="GD426">
        <v>1</v>
      </c>
      <c r="GF426">
        <v>1876412176</v>
      </c>
      <c r="GG426">
        <v>2</v>
      </c>
      <c r="GH426">
        <v>1</v>
      </c>
      <c r="GI426">
        <v>-2</v>
      </c>
      <c r="GJ426">
        <v>0</v>
      </c>
      <c r="GK426">
        <v>0</v>
      </c>
      <c r="GL426">
        <f t="shared" si="397"/>
        <v>0</v>
      </c>
      <c r="GM426">
        <f t="shared" si="398"/>
        <v>0</v>
      </c>
      <c r="GN426">
        <f t="shared" si="399"/>
        <v>0</v>
      </c>
      <c r="GO426">
        <f t="shared" si="400"/>
        <v>0</v>
      </c>
      <c r="GP426">
        <f t="shared" si="401"/>
        <v>0</v>
      </c>
      <c r="GR426">
        <v>0</v>
      </c>
      <c r="GS426">
        <v>3</v>
      </c>
      <c r="GT426">
        <v>0</v>
      </c>
      <c r="GU426" t="s">
        <v>3</v>
      </c>
      <c r="GV426">
        <f t="shared" si="402"/>
        <v>0</v>
      </c>
      <c r="GW426">
        <v>1</v>
      </c>
      <c r="GX426">
        <f t="shared" si="403"/>
        <v>0</v>
      </c>
      <c r="HA426">
        <v>0</v>
      </c>
      <c r="HB426">
        <v>0</v>
      </c>
      <c r="HC426">
        <f t="shared" si="404"/>
        <v>0</v>
      </c>
      <c r="IK426">
        <v>0</v>
      </c>
    </row>
    <row r="427" spans="1:245" x14ac:dyDescent="0.4">
      <c r="A427">
        <v>17</v>
      </c>
      <c r="B427">
        <v>1</v>
      </c>
      <c r="C427">
        <f>ROW(SmtRes!A638)</f>
        <v>638</v>
      </c>
      <c r="D427">
        <f>ROW(EtalonRes!A627)</f>
        <v>627</v>
      </c>
      <c r="E427" t="s">
        <v>529</v>
      </c>
      <c r="F427" t="s">
        <v>257</v>
      </c>
      <c r="G427" t="s">
        <v>258</v>
      </c>
      <c r="H427" t="s">
        <v>259</v>
      </c>
      <c r="I427">
        <f>ROUND((27)/100,9)</f>
        <v>0.27</v>
      </c>
      <c r="J427">
        <v>0</v>
      </c>
      <c r="O427">
        <f t="shared" si="365"/>
        <v>1492.51</v>
      </c>
      <c r="P427">
        <f t="shared" si="366"/>
        <v>66.739999999999995</v>
      </c>
      <c r="Q427">
        <f t="shared" si="367"/>
        <v>83.3</v>
      </c>
      <c r="R427">
        <f t="shared" si="368"/>
        <v>1.07</v>
      </c>
      <c r="S427">
        <f t="shared" si="369"/>
        <v>1342.47</v>
      </c>
      <c r="T427">
        <f t="shared" si="370"/>
        <v>0</v>
      </c>
      <c r="U427">
        <f t="shared" si="371"/>
        <v>4.9653</v>
      </c>
      <c r="V427">
        <f t="shared" si="372"/>
        <v>2.7000000000000001E-3</v>
      </c>
      <c r="W427">
        <f t="shared" si="373"/>
        <v>0</v>
      </c>
      <c r="X427">
        <f t="shared" si="374"/>
        <v>1276.3599999999999</v>
      </c>
      <c r="Y427">
        <f t="shared" si="375"/>
        <v>873.3</v>
      </c>
      <c r="AA427">
        <v>68187018</v>
      </c>
      <c r="AB427">
        <f t="shared" si="376"/>
        <v>279.77999999999997</v>
      </c>
      <c r="AC427">
        <f t="shared" si="377"/>
        <v>69.63</v>
      </c>
      <c r="AD427">
        <f t="shared" si="378"/>
        <v>35.26</v>
      </c>
      <c r="AE427">
        <f t="shared" si="379"/>
        <v>0.14000000000000001</v>
      </c>
      <c r="AF427">
        <f t="shared" si="380"/>
        <v>174.89</v>
      </c>
      <c r="AG427">
        <f t="shared" si="381"/>
        <v>0</v>
      </c>
      <c r="AH427">
        <f t="shared" si="382"/>
        <v>18.39</v>
      </c>
      <c r="AI427">
        <f t="shared" si="383"/>
        <v>0.01</v>
      </c>
      <c r="AJ427">
        <f t="shared" si="384"/>
        <v>0</v>
      </c>
      <c r="AK427">
        <v>279.77999999999997</v>
      </c>
      <c r="AL427">
        <v>69.63</v>
      </c>
      <c r="AM427">
        <v>35.26</v>
      </c>
      <c r="AN427">
        <v>0.14000000000000001</v>
      </c>
      <c r="AO427">
        <v>174.89</v>
      </c>
      <c r="AP427">
        <v>0</v>
      </c>
      <c r="AQ427">
        <v>18.39</v>
      </c>
      <c r="AR427">
        <v>0.01</v>
      </c>
      <c r="AS427">
        <v>0</v>
      </c>
      <c r="AT427">
        <v>95</v>
      </c>
      <c r="AU427">
        <v>65</v>
      </c>
      <c r="AV427">
        <v>1</v>
      </c>
      <c r="AW427">
        <v>1</v>
      </c>
      <c r="AZ427">
        <v>1</v>
      </c>
      <c r="BA427">
        <v>28.43</v>
      </c>
      <c r="BB427">
        <v>8.75</v>
      </c>
      <c r="BC427">
        <v>3.55</v>
      </c>
      <c r="BD427" t="s">
        <v>3</v>
      </c>
      <c r="BE427" t="s">
        <v>3</v>
      </c>
      <c r="BF427" t="s">
        <v>3</v>
      </c>
      <c r="BG427" t="s">
        <v>3</v>
      </c>
      <c r="BH427">
        <v>0</v>
      </c>
      <c r="BI427">
        <v>2</v>
      </c>
      <c r="BJ427" t="s">
        <v>260</v>
      </c>
      <c r="BM427">
        <v>108001</v>
      </c>
      <c r="BN427">
        <v>0</v>
      </c>
      <c r="BO427" t="s">
        <v>257</v>
      </c>
      <c r="BP427">
        <v>1</v>
      </c>
      <c r="BQ427">
        <v>3</v>
      </c>
      <c r="BR427">
        <v>0</v>
      </c>
      <c r="BS427">
        <v>28.43</v>
      </c>
      <c r="BT427">
        <v>1</v>
      </c>
      <c r="BU427">
        <v>1</v>
      </c>
      <c r="BV427">
        <v>1</v>
      </c>
      <c r="BW427">
        <v>1</v>
      </c>
      <c r="BX427">
        <v>1</v>
      </c>
      <c r="BY427" t="s">
        <v>3</v>
      </c>
      <c r="BZ427">
        <v>95</v>
      </c>
      <c r="CA427">
        <v>65</v>
      </c>
      <c r="CE427">
        <v>0</v>
      </c>
      <c r="CF427">
        <v>0</v>
      </c>
      <c r="CG427">
        <v>0</v>
      </c>
      <c r="CM427">
        <v>0</v>
      </c>
      <c r="CN427" t="s">
        <v>3</v>
      </c>
      <c r="CO427">
        <v>0</v>
      </c>
      <c r="CP427">
        <f t="shared" si="385"/>
        <v>1492.51</v>
      </c>
      <c r="CQ427">
        <f t="shared" si="386"/>
        <v>247.18649999999997</v>
      </c>
      <c r="CR427">
        <f t="shared" si="387"/>
        <v>308.52499999999998</v>
      </c>
      <c r="CS427">
        <f t="shared" si="388"/>
        <v>3.9802000000000004</v>
      </c>
      <c r="CT427">
        <f t="shared" si="389"/>
        <v>4972.1226999999999</v>
      </c>
      <c r="CU427">
        <f t="shared" si="390"/>
        <v>0</v>
      </c>
      <c r="CV427">
        <f t="shared" si="391"/>
        <v>18.39</v>
      </c>
      <c r="CW427">
        <f t="shared" si="392"/>
        <v>0.01</v>
      </c>
      <c r="CX427">
        <f t="shared" si="393"/>
        <v>0</v>
      </c>
      <c r="CY427">
        <f t="shared" si="394"/>
        <v>1276.3630000000001</v>
      </c>
      <c r="CZ427">
        <f t="shared" si="395"/>
        <v>873.30099999999993</v>
      </c>
      <c r="DC427" t="s">
        <v>3</v>
      </c>
      <c r="DD427" t="s">
        <v>3</v>
      </c>
      <c r="DE427" t="s">
        <v>3</v>
      </c>
      <c r="DF427" t="s">
        <v>3</v>
      </c>
      <c r="DG427" t="s">
        <v>3</v>
      </c>
      <c r="DH427" t="s">
        <v>3</v>
      </c>
      <c r="DI427" t="s">
        <v>3</v>
      </c>
      <c r="DJ427" t="s">
        <v>3</v>
      </c>
      <c r="DK427" t="s">
        <v>3</v>
      </c>
      <c r="DL427" t="s">
        <v>3</v>
      </c>
      <c r="DM427" t="s">
        <v>3</v>
      </c>
      <c r="DN427">
        <v>0</v>
      </c>
      <c r="DO427">
        <v>0</v>
      </c>
      <c r="DP427">
        <v>1</v>
      </c>
      <c r="DQ427">
        <v>1</v>
      </c>
      <c r="DU427">
        <v>1003</v>
      </c>
      <c r="DV427" t="s">
        <v>259</v>
      </c>
      <c r="DW427" t="s">
        <v>259</v>
      </c>
      <c r="DX427">
        <v>100</v>
      </c>
      <c r="EE427">
        <v>63940399</v>
      </c>
      <c r="EF427">
        <v>3</v>
      </c>
      <c r="EG427" t="s">
        <v>261</v>
      </c>
      <c r="EH427">
        <v>0</v>
      </c>
      <c r="EI427" t="s">
        <v>3</v>
      </c>
      <c r="EJ427">
        <v>2</v>
      </c>
      <c r="EK427">
        <v>108001</v>
      </c>
      <c r="EL427" t="s">
        <v>262</v>
      </c>
      <c r="EM427" t="s">
        <v>263</v>
      </c>
      <c r="EO427" t="s">
        <v>3</v>
      </c>
      <c r="EQ427">
        <v>0</v>
      </c>
      <c r="ER427">
        <v>279.77999999999997</v>
      </c>
      <c r="ES427">
        <v>69.63</v>
      </c>
      <c r="ET427">
        <v>35.26</v>
      </c>
      <c r="EU427">
        <v>0.14000000000000001</v>
      </c>
      <c r="EV427">
        <v>174.89</v>
      </c>
      <c r="EW427">
        <v>18.39</v>
      </c>
      <c r="EX427">
        <v>0.01</v>
      </c>
      <c r="EY427">
        <v>0</v>
      </c>
      <c r="FQ427">
        <v>0</v>
      </c>
      <c r="FR427">
        <f t="shared" si="396"/>
        <v>0</v>
      </c>
      <c r="FS427">
        <v>0</v>
      </c>
      <c r="FX427">
        <v>95</v>
      </c>
      <c r="FY427">
        <v>65</v>
      </c>
      <c r="GA427" t="s">
        <v>3</v>
      </c>
      <c r="GD427">
        <v>1</v>
      </c>
      <c r="GF427">
        <v>850217088</v>
      </c>
      <c r="GG427">
        <v>2</v>
      </c>
      <c r="GH427">
        <v>1</v>
      </c>
      <c r="GI427">
        <v>2</v>
      </c>
      <c r="GJ427">
        <v>0</v>
      </c>
      <c r="GK427">
        <v>0</v>
      </c>
      <c r="GL427">
        <f t="shared" si="397"/>
        <v>0</v>
      </c>
      <c r="GM427">
        <f t="shared" si="398"/>
        <v>3642.17</v>
      </c>
      <c r="GN427">
        <f t="shared" si="399"/>
        <v>0</v>
      </c>
      <c r="GO427">
        <f t="shared" si="400"/>
        <v>3642.17</v>
      </c>
      <c r="GP427">
        <f t="shared" si="401"/>
        <v>0</v>
      </c>
      <c r="GR427">
        <v>0</v>
      </c>
      <c r="GS427">
        <v>3</v>
      </c>
      <c r="GT427">
        <v>0</v>
      </c>
      <c r="GU427" t="s">
        <v>3</v>
      </c>
      <c r="GV427">
        <f t="shared" si="402"/>
        <v>0</v>
      </c>
      <c r="GW427">
        <v>1</v>
      </c>
      <c r="GX427">
        <f t="shared" si="403"/>
        <v>0</v>
      </c>
      <c r="HA427">
        <v>0</v>
      </c>
      <c r="HB427">
        <v>0</v>
      </c>
      <c r="HC427">
        <f t="shared" si="404"/>
        <v>0</v>
      </c>
      <c r="IK427">
        <v>0</v>
      </c>
    </row>
    <row r="428" spans="1:245" x14ac:dyDescent="0.4">
      <c r="A428">
        <v>18</v>
      </c>
      <c r="B428">
        <v>1</v>
      </c>
      <c r="C428">
        <v>637</v>
      </c>
      <c r="E428" t="s">
        <v>530</v>
      </c>
      <c r="F428" t="s">
        <v>265</v>
      </c>
      <c r="G428" t="s">
        <v>266</v>
      </c>
      <c r="H428" t="s">
        <v>259</v>
      </c>
      <c r="I428">
        <f>I427*J428</f>
        <v>0.27</v>
      </c>
      <c r="J428">
        <v>1</v>
      </c>
      <c r="O428">
        <f t="shared" si="365"/>
        <v>6403.46</v>
      </c>
      <c r="P428">
        <f t="shared" si="366"/>
        <v>6403.46</v>
      </c>
      <c r="Q428">
        <f t="shared" si="367"/>
        <v>0</v>
      </c>
      <c r="R428">
        <f t="shared" si="368"/>
        <v>0</v>
      </c>
      <c r="S428">
        <f t="shared" si="369"/>
        <v>0</v>
      </c>
      <c r="T428">
        <f t="shared" si="370"/>
        <v>0</v>
      </c>
      <c r="U428">
        <f t="shared" si="371"/>
        <v>0</v>
      </c>
      <c r="V428">
        <f t="shared" si="372"/>
        <v>0</v>
      </c>
      <c r="W428">
        <f t="shared" si="373"/>
        <v>0.99</v>
      </c>
      <c r="X428">
        <f t="shared" si="374"/>
        <v>0</v>
      </c>
      <c r="Y428">
        <f t="shared" si="375"/>
        <v>0</v>
      </c>
      <c r="AA428">
        <v>68187018</v>
      </c>
      <c r="AB428">
        <f t="shared" si="376"/>
        <v>7275</v>
      </c>
      <c r="AC428">
        <f t="shared" si="377"/>
        <v>7275</v>
      </c>
      <c r="AD428">
        <f t="shared" si="378"/>
        <v>0</v>
      </c>
      <c r="AE428">
        <f t="shared" si="379"/>
        <v>0</v>
      </c>
      <c r="AF428">
        <f t="shared" si="380"/>
        <v>0</v>
      </c>
      <c r="AG428">
        <f t="shared" si="381"/>
        <v>0</v>
      </c>
      <c r="AH428">
        <f t="shared" si="382"/>
        <v>0</v>
      </c>
      <c r="AI428">
        <f t="shared" si="383"/>
        <v>0</v>
      </c>
      <c r="AJ428">
        <f t="shared" si="384"/>
        <v>3.66</v>
      </c>
      <c r="AK428">
        <v>7275</v>
      </c>
      <c r="AL428">
        <v>7275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3.66</v>
      </c>
      <c r="AT428">
        <v>0</v>
      </c>
      <c r="AU428">
        <v>0</v>
      </c>
      <c r="AV428">
        <v>1</v>
      </c>
      <c r="AW428">
        <v>1</v>
      </c>
      <c r="AZ428">
        <v>1</v>
      </c>
      <c r="BA428">
        <v>1</v>
      </c>
      <c r="BB428">
        <v>1</v>
      </c>
      <c r="BC428">
        <v>3.26</v>
      </c>
      <c r="BD428" t="s">
        <v>3</v>
      </c>
      <c r="BE428" t="s">
        <v>3</v>
      </c>
      <c r="BF428" t="s">
        <v>3</v>
      </c>
      <c r="BG428" t="s">
        <v>3</v>
      </c>
      <c r="BH428">
        <v>3</v>
      </c>
      <c r="BI428">
        <v>2</v>
      </c>
      <c r="BJ428" t="s">
        <v>267</v>
      </c>
      <c r="BM428">
        <v>500002</v>
      </c>
      <c r="BN428">
        <v>0</v>
      </c>
      <c r="BO428" t="s">
        <v>265</v>
      </c>
      <c r="BP428">
        <v>1</v>
      </c>
      <c r="BQ428">
        <v>12</v>
      </c>
      <c r="BR428">
        <v>0</v>
      </c>
      <c r="BS428">
        <v>1</v>
      </c>
      <c r="BT428">
        <v>1</v>
      </c>
      <c r="BU428">
        <v>1</v>
      </c>
      <c r="BV428">
        <v>1</v>
      </c>
      <c r="BW428">
        <v>1</v>
      </c>
      <c r="BX428">
        <v>1</v>
      </c>
      <c r="BY428" t="s">
        <v>3</v>
      </c>
      <c r="BZ428">
        <v>0</v>
      </c>
      <c r="CA428">
        <v>0</v>
      </c>
      <c r="CE428">
        <v>0</v>
      </c>
      <c r="CF428">
        <v>0</v>
      </c>
      <c r="CG428">
        <v>0</v>
      </c>
      <c r="CM428">
        <v>0</v>
      </c>
      <c r="CN428" t="s">
        <v>3</v>
      </c>
      <c r="CO428">
        <v>0</v>
      </c>
      <c r="CP428">
        <f t="shared" si="385"/>
        <v>6403.46</v>
      </c>
      <c r="CQ428">
        <f t="shared" si="386"/>
        <v>23716.5</v>
      </c>
      <c r="CR428">
        <f t="shared" si="387"/>
        <v>0</v>
      </c>
      <c r="CS428">
        <f t="shared" si="388"/>
        <v>0</v>
      </c>
      <c r="CT428">
        <f t="shared" si="389"/>
        <v>0</v>
      </c>
      <c r="CU428">
        <f t="shared" si="390"/>
        <v>0</v>
      </c>
      <c r="CV428">
        <f t="shared" si="391"/>
        <v>0</v>
      </c>
      <c r="CW428">
        <f t="shared" si="392"/>
        <v>0</v>
      </c>
      <c r="CX428">
        <f t="shared" si="393"/>
        <v>3.66</v>
      </c>
      <c r="CY428">
        <f t="shared" si="394"/>
        <v>0</v>
      </c>
      <c r="CZ428">
        <f t="shared" si="395"/>
        <v>0</v>
      </c>
      <c r="DC428" t="s">
        <v>3</v>
      </c>
      <c r="DD428" t="s">
        <v>3</v>
      </c>
      <c r="DE428" t="s">
        <v>3</v>
      </c>
      <c r="DF428" t="s">
        <v>3</v>
      </c>
      <c r="DG428" t="s">
        <v>3</v>
      </c>
      <c r="DH428" t="s">
        <v>3</v>
      </c>
      <c r="DI428" t="s">
        <v>3</v>
      </c>
      <c r="DJ428" t="s">
        <v>3</v>
      </c>
      <c r="DK428" t="s">
        <v>3</v>
      </c>
      <c r="DL428" t="s">
        <v>3</v>
      </c>
      <c r="DM428" t="s">
        <v>3</v>
      </c>
      <c r="DN428">
        <v>0</v>
      </c>
      <c r="DO428">
        <v>0</v>
      </c>
      <c r="DP428">
        <v>1</v>
      </c>
      <c r="DQ428">
        <v>1</v>
      </c>
      <c r="DU428">
        <v>1003</v>
      </c>
      <c r="DV428" t="s">
        <v>259</v>
      </c>
      <c r="DW428" t="s">
        <v>259</v>
      </c>
      <c r="DX428">
        <v>100</v>
      </c>
      <c r="EE428">
        <v>63940455</v>
      </c>
      <c r="EF428">
        <v>12</v>
      </c>
      <c r="EG428" t="s">
        <v>253</v>
      </c>
      <c r="EH428">
        <v>0</v>
      </c>
      <c r="EI428" t="s">
        <v>3</v>
      </c>
      <c r="EJ428">
        <v>2</v>
      </c>
      <c r="EK428">
        <v>500002</v>
      </c>
      <c r="EL428" t="s">
        <v>254</v>
      </c>
      <c r="EM428" t="s">
        <v>255</v>
      </c>
      <c r="EO428" t="s">
        <v>3</v>
      </c>
      <c r="EQ428">
        <v>0</v>
      </c>
      <c r="ER428">
        <v>7275</v>
      </c>
      <c r="ES428">
        <v>7275</v>
      </c>
      <c r="ET428">
        <v>0</v>
      </c>
      <c r="EU428">
        <v>0</v>
      </c>
      <c r="EV428">
        <v>0</v>
      </c>
      <c r="EW428">
        <v>0</v>
      </c>
      <c r="EX428">
        <v>0</v>
      </c>
      <c r="FQ428">
        <v>0</v>
      </c>
      <c r="FR428">
        <f t="shared" si="396"/>
        <v>0</v>
      </c>
      <c r="FS428">
        <v>0</v>
      </c>
      <c r="FX428">
        <v>0</v>
      </c>
      <c r="FY428">
        <v>0</v>
      </c>
      <c r="GA428" t="s">
        <v>3</v>
      </c>
      <c r="GD428">
        <v>1</v>
      </c>
      <c r="GF428">
        <v>2025463815</v>
      </c>
      <c r="GG428">
        <v>2</v>
      </c>
      <c r="GH428">
        <v>1</v>
      </c>
      <c r="GI428">
        <v>2</v>
      </c>
      <c r="GJ428">
        <v>0</v>
      </c>
      <c r="GK428">
        <v>0</v>
      </c>
      <c r="GL428">
        <f t="shared" si="397"/>
        <v>0</v>
      </c>
      <c r="GM428">
        <f t="shared" si="398"/>
        <v>6403.46</v>
      </c>
      <c r="GN428">
        <f t="shared" si="399"/>
        <v>0</v>
      </c>
      <c r="GO428">
        <f t="shared" si="400"/>
        <v>6403.46</v>
      </c>
      <c r="GP428">
        <f t="shared" si="401"/>
        <v>0</v>
      </c>
      <c r="GR428">
        <v>0</v>
      </c>
      <c r="GS428">
        <v>3</v>
      </c>
      <c r="GT428">
        <v>0</v>
      </c>
      <c r="GU428" t="s">
        <v>3</v>
      </c>
      <c r="GV428">
        <f t="shared" si="402"/>
        <v>0</v>
      </c>
      <c r="GW428">
        <v>1</v>
      </c>
      <c r="GX428">
        <f t="shared" si="403"/>
        <v>0</v>
      </c>
      <c r="HA428">
        <v>0</v>
      </c>
      <c r="HB428">
        <v>0</v>
      </c>
      <c r="HC428">
        <f t="shared" si="404"/>
        <v>0</v>
      </c>
      <c r="IK428">
        <v>0</v>
      </c>
    </row>
    <row r="429" spans="1:245" x14ac:dyDescent="0.4">
      <c r="A429">
        <v>17</v>
      </c>
      <c r="B429">
        <v>1</v>
      </c>
      <c r="E429" t="s">
        <v>531</v>
      </c>
      <c r="F429" t="s">
        <v>269</v>
      </c>
      <c r="G429" t="s">
        <v>270</v>
      </c>
      <c r="H429" t="s">
        <v>271</v>
      </c>
      <c r="I429">
        <f>ROUND((68)/1000,9)</f>
        <v>6.8000000000000005E-2</v>
      </c>
      <c r="J429">
        <v>0</v>
      </c>
      <c r="O429">
        <f t="shared" si="365"/>
        <v>286.73</v>
      </c>
      <c r="P429">
        <f t="shared" si="366"/>
        <v>286.73</v>
      </c>
      <c r="Q429">
        <f t="shared" si="367"/>
        <v>0</v>
      </c>
      <c r="R429">
        <f t="shared" si="368"/>
        <v>0</v>
      </c>
      <c r="S429">
        <f t="shared" si="369"/>
        <v>0</v>
      </c>
      <c r="T429">
        <f t="shared" si="370"/>
        <v>0</v>
      </c>
      <c r="U429">
        <f t="shared" si="371"/>
        <v>0</v>
      </c>
      <c r="V429">
        <f t="shared" si="372"/>
        <v>0</v>
      </c>
      <c r="W429">
        <f t="shared" si="373"/>
        <v>7.0000000000000007E-2</v>
      </c>
      <c r="X429">
        <f t="shared" si="374"/>
        <v>0</v>
      </c>
      <c r="Y429">
        <f t="shared" si="375"/>
        <v>0</v>
      </c>
      <c r="AA429">
        <v>68187018</v>
      </c>
      <c r="AB429">
        <f t="shared" si="376"/>
        <v>1998.42</v>
      </c>
      <c r="AC429">
        <f t="shared" si="377"/>
        <v>1998.42</v>
      </c>
      <c r="AD429">
        <f t="shared" si="378"/>
        <v>0</v>
      </c>
      <c r="AE429">
        <f t="shared" si="379"/>
        <v>0</v>
      </c>
      <c r="AF429">
        <f t="shared" si="380"/>
        <v>0</v>
      </c>
      <c r="AG429">
        <f t="shared" si="381"/>
        <v>0</v>
      </c>
      <c r="AH429">
        <f t="shared" si="382"/>
        <v>0</v>
      </c>
      <c r="AI429">
        <f t="shared" si="383"/>
        <v>0</v>
      </c>
      <c r="AJ429">
        <f t="shared" si="384"/>
        <v>1.01</v>
      </c>
      <c r="AK429">
        <v>1998.42</v>
      </c>
      <c r="AL429">
        <v>1998.42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1.01</v>
      </c>
      <c r="AT429">
        <v>0</v>
      </c>
      <c r="AU429">
        <v>0</v>
      </c>
      <c r="AV429">
        <v>1</v>
      </c>
      <c r="AW429">
        <v>1</v>
      </c>
      <c r="AZ429">
        <v>1</v>
      </c>
      <c r="BA429">
        <v>1</v>
      </c>
      <c r="BB429">
        <v>1</v>
      </c>
      <c r="BC429">
        <v>2.11</v>
      </c>
      <c r="BD429" t="s">
        <v>3</v>
      </c>
      <c r="BE429" t="s">
        <v>3</v>
      </c>
      <c r="BF429" t="s">
        <v>3</v>
      </c>
      <c r="BG429" t="s">
        <v>3</v>
      </c>
      <c r="BH429">
        <v>3</v>
      </c>
      <c r="BI429">
        <v>2</v>
      </c>
      <c r="BJ429" t="s">
        <v>272</v>
      </c>
      <c r="BM429">
        <v>500002</v>
      </c>
      <c r="BN429">
        <v>0</v>
      </c>
      <c r="BO429" t="s">
        <v>269</v>
      </c>
      <c r="BP429">
        <v>1</v>
      </c>
      <c r="BQ429">
        <v>12</v>
      </c>
      <c r="BR429">
        <v>0</v>
      </c>
      <c r="BS429">
        <v>1</v>
      </c>
      <c r="BT429">
        <v>1</v>
      </c>
      <c r="BU429">
        <v>1</v>
      </c>
      <c r="BV429">
        <v>1</v>
      </c>
      <c r="BW429">
        <v>1</v>
      </c>
      <c r="BX429">
        <v>1</v>
      </c>
      <c r="BY429" t="s">
        <v>3</v>
      </c>
      <c r="BZ429">
        <v>0</v>
      </c>
      <c r="CA429">
        <v>0</v>
      </c>
      <c r="CE429">
        <v>0</v>
      </c>
      <c r="CF429">
        <v>0</v>
      </c>
      <c r="CG429">
        <v>0</v>
      </c>
      <c r="CM429">
        <v>0</v>
      </c>
      <c r="CN429" t="s">
        <v>3</v>
      </c>
      <c r="CO429">
        <v>0</v>
      </c>
      <c r="CP429">
        <f t="shared" si="385"/>
        <v>286.73</v>
      </c>
      <c r="CQ429">
        <f t="shared" si="386"/>
        <v>4216.6661999999997</v>
      </c>
      <c r="CR429">
        <f t="shared" si="387"/>
        <v>0</v>
      </c>
      <c r="CS429">
        <f t="shared" si="388"/>
        <v>0</v>
      </c>
      <c r="CT429">
        <f t="shared" si="389"/>
        <v>0</v>
      </c>
      <c r="CU429">
        <f t="shared" si="390"/>
        <v>0</v>
      </c>
      <c r="CV429">
        <f t="shared" si="391"/>
        <v>0</v>
      </c>
      <c r="CW429">
        <f t="shared" si="392"/>
        <v>0</v>
      </c>
      <c r="CX429">
        <f t="shared" si="393"/>
        <v>1.01</v>
      </c>
      <c r="CY429">
        <f t="shared" si="394"/>
        <v>0</v>
      </c>
      <c r="CZ429">
        <f t="shared" si="395"/>
        <v>0</v>
      </c>
      <c r="DC429" t="s">
        <v>3</v>
      </c>
      <c r="DD429" t="s">
        <v>3</v>
      </c>
      <c r="DE429" t="s">
        <v>3</v>
      </c>
      <c r="DF429" t="s">
        <v>3</v>
      </c>
      <c r="DG429" t="s">
        <v>3</v>
      </c>
      <c r="DH429" t="s">
        <v>3</v>
      </c>
      <c r="DI429" t="s">
        <v>3</v>
      </c>
      <c r="DJ429" t="s">
        <v>3</v>
      </c>
      <c r="DK429" t="s">
        <v>3</v>
      </c>
      <c r="DL429" t="s">
        <v>3</v>
      </c>
      <c r="DM429" t="s">
        <v>3</v>
      </c>
      <c r="DN429">
        <v>0</v>
      </c>
      <c r="DO429">
        <v>0</v>
      </c>
      <c r="DP429">
        <v>1</v>
      </c>
      <c r="DQ429">
        <v>1</v>
      </c>
      <c r="DU429">
        <v>1010</v>
      </c>
      <c r="DV429" t="s">
        <v>271</v>
      </c>
      <c r="DW429" t="s">
        <v>271</v>
      </c>
      <c r="DX429">
        <v>1000</v>
      </c>
      <c r="EE429">
        <v>63940455</v>
      </c>
      <c r="EF429">
        <v>12</v>
      </c>
      <c r="EG429" t="s">
        <v>253</v>
      </c>
      <c r="EH429">
        <v>0</v>
      </c>
      <c r="EI429" t="s">
        <v>3</v>
      </c>
      <c r="EJ429">
        <v>2</v>
      </c>
      <c r="EK429">
        <v>500002</v>
      </c>
      <c r="EL429" t="s">
        <v>254</v>
      </c>
      <c r="EM429" t="s">
        <v>255</v>
      </c>
      <c r="EO429" t="s">
        <v>3</v>
      </c>
      <c r="EQ429">
        <v>0</v>
      </c>
      <c r="ER429">
        <v>1998.42</v>
      </c>
      <c r="ES429">
        <v>1998.42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FQ429">
        <v>0</v>
      </c>
      <c r="FR429">
        <f t="shared" si="396"/>
        <v>0</v>
      </c>
      <c r="FS429">
        <v>0</v>
      </c>
      <c r="FX429">
        <v>0</v>
      </c>
      <c r="FY429">
        <v>0</v>
      </c>
      <c r="GA429" t="s">
        <v>3</v>
      </c>
      <c r="GD429">
        <v>1</v>
      </c>
      <c r="GF429">
        <v>1264355815</v>
      </c>
      <c r="GG429">
        <v>2</v>
      </c>
      <c r="GH429">
        <v>1</v>
      </c>
      <c r="GI429">
        <v>2</v>
      </c>
      <c r="GJ429">
        <v>0</v>
      </c>
      <c r="GK429">
        <v>0</v>
      </c>
      <c r="GL429">
        <f t="shared" si="397"/>
        <v>0</v>
      </c>
      <c r="GM429">
        <f t="shared" si="398"/>
        <v>286.73</v>
      </c>
      <c r="GN429">
        <f t="shared" si="399"/>
        <v>0</v>
      </c>
      <c r="GO429">
        <f t="shared" si="400"/>
        <v>286.73</v>
      </c>
      <c r="GP429">
        <f t="shared" si="401"/>
        <v>0</v>
      </c>
      <c r="GR429">
        <v>0</v>
      </c>
      <c r="GS429">
        <v>3</v>
      </c>
      <c r="GT429">
        <v>0</v>
      </c>
      <c r="GU429" t="s">
        <v>3</v>
      </c>
      <c r="GV429">
        <f t="shared" si="402"/>
        <v>0</v>
      </c>
      <c r="GW429">
        <v>1</v>
      </c>
      <c r="GX429">
        <f t="shared" si="403"/>
        <v>0</v>
      </c>
      <c r="HA429">
        <v>0</v>
      </c>
      <c r="HB429">
        <v>0</v>
      </c>
      <c r="HC429">
        <f t="shared" si="404"/>
        <v>0</v>
      </c>
      <c r="IK429">
        <v>0</v>
      </c>
    </row>
    <row r="430" spans="1:245" x14ac:dyDescent="0.4">
      <c r="A430">
        <v>17</v>
      </c>
      <c r="B430">
        <v>1</v>
      </c>
      <c r="C430">
        <f>ROW(SmtRes!A647)</f>
        <v>647</v>
      </c>
      <c r="D430">
        <f>ROW(EtalonRes!A635)</f>
        <v>635</v>
      </c>
      <c r="E430" t="s">
        <v>532</v>
      </c>
      <c r="F430" t="s">
        <v>274</v>
      </c>
      <c r="G430" t="s">
        <v>275</v>
      </c>
      <c r="H430" t="s">
        <v>259</v>
      </c>
      <c r="I430">
        <f>ROUND((14)/100,9)</f>
        <v>0.14000000000000001</v>
      </c>
      <c r="J430">
        <v>0</v>
      </c>
      <c r="O430">
        <f t="shared" si="365"/>
        <v>685.41</v>
      </c>
      <c r="P430">
        <f t="shared" si="366"/>
        <v>30.54</v>
      </c>
      <c r="Q430">
        <f t="shared" si="367"/>
        <v>38.26</v>
      </c>
      <c r="R430">
        <f t="shared" si="368"/>
        <v>0.56000000000000005</v>
      </c>
      <c r="S430">
        <f t="shared" si="369"/>
        <v>616.61</v>
      </c>
      <c r="T430">
        <f t="shared" si="370"/>
        <v>0</v>
      </c>
      <c r="U430">
        <f t="shared" si="371"/>
        <v>2.2806000000000002</v>
      </c>
      <c r="V430">
        <f t="shared" si="372"/>
        <v>1.4000000000000002E-3</v>
      </c>
      <c r="W430">
        <f t="shared" si="373"/>
        <v>0</v>
      </c>
      <c r="X430">
        <f t="shared" si="374"/>
        <v>586.30999999999995</v>
      </c>
      <c r="Y430">
        <f t="shared" si="375"/>
        <v>401.16</v>
      </c>
      <c r="AA430">
        <v>68187018</v>
      </c>
      <c r="AB430">
        <f t="shared" si="376"/>
        <v>237.45</v>
      </c>
      <c r="AC430">
        <f t="shared" si="377"/>
        <v>51.33</v>
      </c>
      <c r="AD430">
        <f t="shared" si="378"/>
        <v>31.2</v>
      </c>
      <c r="AE430">
        <f t="shared" si="379"/>
        <v>0.14000000000000001</v>
      </c>
      <c r="AF430">
        <f t="shared" si="380"/>
        <v>154.91999999999999</v>
      </c>
      <c r="AG430">
        <f t="shared" si="381"/>
        <v>0</v>
      </c>
      <c r="AH430">
        <f t="shared" si="382"/>
        <v>16.29</v>
      </c>
      <c r="AI430">
        <f t="shared" si="383"/>
        <v>0.01</v>
      </c>
      <c r="AJ430">
        <f t="shared" si="384"/>
        <v>0</v>
      </c>
      <c r="AK430">
        <v>237.45</v>
      </c>
      <c r="AL430">
        <v>51.33</v>
      </c>
      <c r="AM430">
        <v>31.2</v>
      </c>
      <c r="AN430">
        <v>0.14000000000000001</v>
      </c>
      <c r="AO430">
        <v>154.91999999999999</v>
      </c>
      <c r="AP430">
        <v>0</v>
      </c>
      <c r="AQ430">
        <v>16.29</v>
      </c>
      <c r="AR430">
        <v>0.01</v>
      </c>
      <c r="AS430">
        <v>0</v>
      </c>
      <c r="AT430">
        <v>95</v>
      </c>
      <c r="AU430">
        <v>65</v>
      </c>
      <c r="AV430">
        <v>1</v>
      </c>
      <c r="AW430">
        <v>1</v>
      </c>
      <c r="AZ430">
        <v>1</v>
      </c>
      <c r="BA430">
        <v>28.43</v>
      </c>
      <c r="BB430">
        <v>8.76</v>
      </c>
      <c r="BC430">
        <v>4.25</v>
      </c>
      <c r="BD430" t="s">
        <v>3</v>
      </c>
      <c r="BE430" t="s">
        <v>3</v>
      </c>
      <c r="BF430" t="s">
        <v>3</v>
      </c>
      <c r="BG430" t="s">
        <v>3</v>
      </c>
      <c r="BH430">
        <v>0</v>
      </c>
      <c r="BI430">
        <v>2</v>
      </c>
      <c r="BJ430" t="s">
        <v>276</v>
      </c>
      <c r="BM430">
        <v>108001</v>
      </c>
      <c r="BN430">
        <v>0</v>
      </c>
      <c r="BO430" t="s">
        <v>274</v>
      </c>
      <c r="BP430">
        <v>1</v>
      </c>
      <c r="BQ430">
        <v>3</v>
      </c>
      <c r="BR430">
        <v>0</v>
      </c>
      <c r="BS430">
        <v>28.43</v>
      </c>
      <c r="BT430">
        <v>1</v>
      </c>
      <c r="BU430">
        <v>1</v>
      </c>
      <c r="BV430">
        <v>1</v>
      </c>
      <c r="BW430">
        <v>1</v>
      </c>
      <c r="BX430">
        <v>1</v>
      </c>
      <c r="BY430" t="s">
        <v>3</v>
      </c>
      <c r="BZ430">
        <v>95</v>
      </c>
      <c r="CA430">
        <v>65</v>
      </c>
      <c r="CE430">
        <v>0</v>
      </c>
      <c r="CF430">
        <v>0</v>
      </c>
      <c r="CG430">
        <v>0</v>
      </c>
      <c r="CM430">
        <v>0</v>
      </c>
      <c r="CN430" t="s">
        <v>3</v>
      </c>
      <c r="CO430">
        <v>0</v>
      </c>
      <c r="CP430">
        <f t="shared" si="385"/>
        <v>685.41</v>
      </c>
      <c r="CQ430">
        <f t="shared" si="386"/>
        <v>218.1525</v>
      </c>
      <c r="CR430">
        <f t="shared" si="387"/>
        <v>273.31200000000001</v>
      </c>
      <c r="CS430">
        <f t="shared" si="388"/>
        <v>3.9802000000000004</v>
      </c>
      <c r="CT430">
        <f t="shared" si="389"/>
        <v>4404.3755999999994</v>
      </c>
      <c r="CU430">
        <f t="shared" si="390"/>
        <v>0</v>
      </c>
      <c r="CV430">
        <f t="shared" si="391"/>
        <v>16.29</v>
      </c>
      <c r="CW430">
        <f t="shared" si="392"/>
        <v>0.01</v>
      </c>
      <c r="CX430">
        <f t="shared" si="393"/>
        <v>0</v>
      </c>
      <c r="CY430">
        <f t="shared" si="394"/>
        <v>586.31149999999991</v>
      </c>
      <c r="CZ430">
        <f t="shared" si="395"/>
        <v>401.16049999999996</v>
      </c>
      <c r="DC430" t="s">
        <v>3</v>
      </c>
      <c r="DD430" t="s">
        <v>3</v>
      </c>
      <c r="DE430" t="s">
        <v>3</v>
      </c>
      <c r="DF430" t="s">
        <v>3</v>
      </c>
      <c r="DG430" t="s">
        <v>3</v>
      </c>
      <c r="DH430" t="s">
        <v>3</v>
      </c>
      <c r="DI430" t="s">
        <v>3</v>
      </c>
      <c r="DJ430" t="s">
        <v>3</v>
      </c>
      <c r="DK430" t="s">
        <v>3</v>
      </c>
      <c r="DL430" t="s">
        <v>3</v>
      </c>
      <c r="DM430" t="s">
        <v>3</v>
      </c>
      <c r="DN430">
        <v>0</v>
      </c>
      <c r="DO430">
        <v>0</v>
      </c>
      <c r="DP430">
        <v>1</v>
      </c>
      <c r="DQ430">
        <v>1</v>
      </c>
      <c r="DU430">
        <v>1003</v>
      </c>
      <c r="DV430" t="s">
        <v>259</v>
      </c>
      <c r="DW430" t="s">
        <v>259</v>
      </c>
      <c r="DX430">
        <v>100</v>
      </c>
      <c r="EE430">
        <v>63940399</v>
      </c>
      <c r="EF430">
        <v>3</v>
      </c>
      <c r="EG430" t="s">
        <v>261</v>
      </c>
      <c r="EH430">
        <v>0</v>
      </c>
      <c r="EI430" t="s">
        <v>3</v>
      </c>
      <c r="EJ430">
        <v>2</v>
      </c>
      <c r="EK430">
        <v>108001</v>
      </c>
      <c r="EL430" t="s">
        <v>262</v>
      </c>
      <c r="EM430" t="s">
        <v>263</v>
      </c>
      <c r="EO430" t="s">
        <v>3</v>
      </c>
      <c r="EQ430">
        <v>0</v>
      </c>
      <c r="ER430">
        <v>237.45</v>
      </c>
      <c r="ES430">
        <v>51.33</v>
      </c>
      <c r="ET430">
        <v>31.2</v>
      </c>
      <c r="EU430">
        <v>0.14000000000000001</v>
      </c>
      <c r="EV430">
        <v>154.91999999999999</v>
      </c>
      <c r="EW430">
        <v>16.29</v>
      </c>
      <c r="EX430">
        <v>0.01</v>
      </c>
      <c r="EY430">
        <v>0</v>
      </c>
      <c r="FQ430">
        <v>0</v>
      </c>
      <c r="FR430">
        <f t="shared" si="396"/>
        <v>0</v>
      </c>
      <c r="FS430">
        <v>0</v>
      </c>
      <c r="FX430">
        <v>95</v>
      </c>
      <c r="FY430">
        <v>65</v>
      </c>
      <c r="GA430" t="s">
        <v>3</v>
      </c>
      <c r="GD430">
        <v>1</v>
      </c>
      <c r="GF430">
        <v>1113905812</v>
      </c>
      <c r="GG430">
        <v>2</v>
      </c>
      <c r="GH430">
        <v>1</v>
      </c>
      <c r="GI430">
        <v>2</v>
      </c>
      <c r="GJ430">
        <v>0</v>
      </c>
      <c r="GK430">
        <v>0</v>
      </c>
      <c r="GL430">
        <f t="shared" si="397"/>
        <v>0</v>
      </c>
      <c r="GM430">
        <f t="shared" si="398"/>
        <v>1672.88</v>
      </c>
      <c r="GN430">
        <f t="shared" si="399"/>
        <v>0</v>
      </c>
      <c r="GO430">
        <f t="shared" si="400"/>
        <v>1672.88</v>
      </c>
      <c r="GP430">
        <f t="shared" si="401"/>
        <v>0</v>
      </c>
      <c r="GR430">
        <v>0</v>
      </c>
      <c r="GS430">
        <v>3</v>
      </c>
      <c r="GT430">
        <v>0</v>
      </c>
      <c r="GU430" t="s">
        <v>3</v>
      </c>
      <c r="GV430">
        <f t="shared" si="402"/>
        <v>0</v>
      </c>
      <c r="GW430">
        <v>1</v>
      </c>
      <c r="GX430">
        <f t="shared" si="403"/>
        <v>0</v>
      </c>
      <c r="HA430">
        <v>0</v>
      </c>
      <c r="HB430">
        <v>0</v>
      </c>
      <c r="HC430">
        <f t="shared" si="404"/>
        <v>0</v>
      </c>
      <c r="IK430">
        <v>0</v>
      </c>
    </row>
    <row r="431" spans="1:245" x14ac:dyDescent="0.4">
      <c r="A431">
        <v>18</v>
      </c>
      <c r="B431">
        <v>1</v>
      </c>
      <c r="C431">
        <v>646</v>
      </c>
      <c r="E431" t="s">
        <v>533</v>
      </c>
      <c r="F431" t="s">
        <v>278</v>
      </c>
      <c r="G431" t="s">
        <v>279</v>
      </c>
      <c r="H431" t="s">
        <v>259</v>
      </c>
      <c r="I431">
        <f>I430*J431</f>
        <v>0.14000000000000001</v>
      </c>
      <c r="J431">
        <v>1</v>
      </c>
      <c r="O431">
        <f t="shared" si="365"/>
        <v>808.14</v>
      </c>
      <c r="P431">
        <f t="shared" si="366"/>
        <v>808.14</v>
      </c>
      <c r="Q431">
        <f t="shared" si="367"/>
        <v>0</v>
      </c>
      <c r="R431">
        <f t="shared" si="368"/>
        <v>0</v>
      </c>
      <c r="S431">
        <f t="shared" si="369"/>
        <v>0</v>
      </c>
      <c r="T431">
        <f t="shared" si="370"/>
        <v>0</v>
      </c>
      <c r="U431">
        <f t="shared" si="371"/>
        <v>0</v>
      </c>
      <c r="V431">
        <f t="shared" si="372"/>
        <v>0</v>
      </c>
      <c r="W431">
        <f t="shared" si="373"/>
        <v>0.06</v>
      </c>
      <c r="X431">
        <f t="shared" si="374"/>
        <v>0</v>
      </c>
      <c r="Y431">
        <f t="shared" si="375"/>
        <v>0</v>
      </c>
      <c r="AA431">
        <v>68187018</v>
      </c>
      <c r="AB431">
        <f t="shared" si="376"/>
        <v>727.01</v>
      </c>
      <c r="AC431">
        <f t="shared" si="377"/>
        <v>727.01</v>
      </c>
      <c r="AD431">
        <f t="shared" si="378"/>
        <v>0</v>
      </c>
      <c r="AE431">
        <f t="shared" si="379"/>
        <v>0</v>
      </c>
      <c r="AF431">
        <f t="shared" si="380"/>
        <v>0</v>
      </c>
      <c r="AG431">
        <f t="shared" si="381"/>
        <v>0</v>
      </c>
      <c r="AH431">
        <f t="shared" si="382"/>
        <v>0</v>
      </c>
      <c r="AI431">
        <f t="shared" si="383"/>
        <v>0</v>
      </c>
      <c r="AJ431">
        <f t="shared" si="384"/>
        <v>0.44</v>
      </c>
      <c r="AK431">
        <v>727.01</v>
      </c>
      <c r="AL431">
        <v>727.01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0.44</v>
      </c>
      <c r="AT431">
        <v>0</v>
      </c>
      <c r="AU431">
        <v>0</v>
      </c>
      <c r="AV431">
        <v>1</v>
      </c>
      <c r="AW431">
        <v>1</v>
      </c>
      <c r="AZ431">
        <v>1</v>
      </c>
      <c r="BA431">
        <v>1</v>
      </c>
      <c r="BB431">
        <v>1</v>
      </c>
      <c r="BC431">
        <v>7.94</v>
      </c>
      <c r="BD431" t="s">
        <v>3</v>
      </c>
      <c r="BE431" t="s">
        <v>3</v>
      </c>
      <c r="BF431" t="s">
        <v>3</v>
      </c>
      <c r="BG431" t="s">
        <v>3</v>
      </c>
      <c r="BH431">
        <v>3</v>
      </c>
      <c r="BI431">
        <v>2</v>
      </c>
      <c r="BJ431" t="s">
        <v>280</v>
      </c>
      <c r="BM431">
        <v>500002</v>
      </c>
      <c r="BN431">
        <v>0</v>
      </c>
      <c r="BO431" t="s">
        <v>278</v>
      </c>
      <c r="BP431">
        <v>1</v>
      </c>
      <c r="BQ431">
        <v>12</v>
      </c>
      <c r="BR431">
        <v>0</v>
      </c>
      <c r="BS431">
        <v>1</v>
      </c>
      <c r="BT431">
        <v>1</v>
      </c>
      <c r="BU431">
        <v>1</v>
      </c>
      <c r="BV431">
        <v>1</v>
      </c>
      <c r="BW431">
        <v>1</v>
      </c>
      <c r="BX431">
        <v>1</v>
      </c>
      <c r="BY431" t="s">
        <v>3</v>
      </c>
      <c r="BZ431">
        <v>0</v>
      </c>
      <c r="CA431">
        <v>0</v>
      </c>
      <c r="CE431">
        <v>0</v>
      </c>
      <c r="CF431">
        <v>0</v>
      </c>
      <c r="CG431">
        <v>0</v>
      </c>
      <c r="CM431">
        <v>0</v>
      </c>
      <c r="CN431" t="s">
        <v>3</v>
      </c>
      <c r="CO431">
        <v>0</v>
      </c>
      <c r="CP431">
        <f t="shared" si="385"/>
        <v>808.14</v>
      </c>
      <c r="CQ431">
        <f t="shared" si="386"/>
        <v>5772.4594000000006</v>
      </c>
      <c r="CR431">
        <f t="shared" si="387"/>
        <v>0</v>
      </c>
      <c r="CS431">
        <f t="shared" si="388"/>
        <v>0</v>
      </c>
      <c r="CT431">
        <f t="shared" si="389"/>
        <v>0</v>
      </c>
      <c r="CU431">
        <f t="shared" si="390"/>
        <v>0</v>
      </c>
      <c r="CV431">
        <f t="shared" si="391"/>
        <v>0</v>
      </c>
      <c r="CW431">
        <f t="shared" si="392"/>
        <v>0</v>
      </c>
      <c r="CX431">
        <f t="shared" si="393"/>
        <v>0.44</v>
      </c>
      <c r="CY431">
        <f t="shared" si="394"/>
        <v>0</v>
      </c>
      <c r="CZ431">
        <f t="shared" si="395"/>
        <v>0</v>
      </c>
      <c r="DC431" t="s">
        <v>3</v>
      </c>
      <c r="DD431" t="s">
        <v>3</v>
      </c>
      <c r="DE431" t="s">
        <v>3</v>
      </c>
      <c r="DF431" t="s">
        <v>3</v>
      </c>
      <c r="DG431" t="s">
        <v>3</v>
      </c>
      <c r="DH431" t="s">
        <v>3</v>
      </c>
      <c r="DI431" t="s">
        <v>3</v>
      </c>
      <c r="DJ431" t="s">
        <v>3</v>
      </c>
      <c r="DK431" t="s">
        <v>3</v>
      </c>
      <c r="DL431" t="s">
        <v>3</v>
      </c>
      <c r="DM431" t="s">
        <v>3</v>
      </c>
      <c r="DN431">
        <v>0</v>
      </c>
      <c r="DO431">
        <v>0</v>
      </c>
      <c r="DP431">
        <v>1</v>
      </c>
      <c r="DQ431">
        <v>1</v>
      </c>
      <c r="DU431">
        <v>1003</v>
      </c>
      <c r="DV431" t="s">
        <v>259</v>
      </c>
      <c r="DW431" t="s">
        <v>259</v>
      </c>
      <c r="DX431">
        <v>100</v>
      </c>
      <c r="EE431">
        <v>63940455</v>
      </c>
      <c r="EF431">
        <v>12</v>
      </c>
      <c r="EG431" t="s">
        <v>253</v>
      </c>
      <c r="EH431">
        <v>0</v>
      </c>
      <c r="EI431" t="s">
        <v>3</v>
      </c>
      <c r="EJ431">
        <v>2</v>
      </c>
      <c r="EK431">
        <v>500002</v>
      </c>
      <c r="EL431" t="s">
        <v>254</v>
      </c>
      <c r="EM431" t="s">
        <v>255</v>
      </c>
      <c r="EO431" t="s">
        <v>3</v>
      </c>
      <c r="EQ431">
        <v>0</v>
      </c>
      <c r="ER431">
        <v>727.01</v>
      </c>
      <c r="ES431">
        <v>727.01</v>
      </c>
      <c r="ET431">
        <v>0</v>
      </c>
      <c r="EU431">
        <v>0</v>
      </c>
      <c r="EV431">
        <v>0</v>
      </c>
      <c r="EW431">
        <v>0</v>
      </c>
      <c r="EX431">
        <v>0</v>
      </c>
      <c r="FQ431">
        <v>0</v>
      </c>
      <c r="FR431">
        <f t="shared" si="396"/>
        <v>0</v>
      </c>
      <c r="FS431">
        <v>0</v>
      </c>
      <c r="FX431">
        <v>0</v>
      </c>
      <c r="FY431">
        <v>0</v>
      </c>
      <c r="GA431" t="s">
        <v>3</v>
      </c>
      <c r="GD431">
        <v>1</v>
      </c>
      <c r="GF431">
        <v>-343119207</v>
      </c>
      <c r="GG431">
        <v>2</v>
      </c>
      <c r="GH431">
        <v>1</v>
      </c>
      <c r="GI431">
        <v>2</v>
      </c>
      <c r="GJ431">
        <v>0</v>
      </c>
      <c r="GK431">
        <v>0</v>
      </c>
      <c r="GL431">
        <f t="shared" si="397"/>
        <v>0</v>
      </c>
      <c r="GM431">
        <f t="shared" si="398"/>
        <v>808.14</v>
      </c>
      <c r="GN431">
        <f t="shared" si="399"/>
        <v>0</v>
      </c>
      <c r="GO431">
        <f t="shared" si="400"/>
        <v>808.14</v>
      </c>
      <c r="GP431">
        <f t="shared" si="401"/>
        <v>0</v>
      </c>
      <c r="GR431">
        <v>0</v>
      </c>
      <c r="GS431">
        <v>3</v>
      </c>
      <c r="GT431">
        <v>0</v>
      </c>
      <c r="GU431" t="s">
        <v>3</v>
      </c>
      <c r="GV431">
        <f t="shared" si="402"/>
        <v>0</v>
      </c>
      <c r="GW431">
        <v>1</v>
      </c>
      <c r="GX431">
        <f t="shared" si="403"/>
        <v>0</v>
      </c>
      <c r="HA431">
        <v>0</v>
      </c>
      <c r="HB431">
        <v>0</v>
      </c>
      <c r="HC431">
        <f t="shared" si="404"/>
        <v>0</v>
      </c>
      <c r="IK431">
        <v>0</v>
      </c>
    </row>
    <row r="432" spans="1:245" x14ac:dyDescent="0.4">
      <c r="A432">
        <v>17</v>
      </c>
      <c r="B432">
        <v>1</v>
      </c>
      <c r="C432">
        <f>ROW(SmtRes!A658)</f>
        <v>658</v>
      </c>
      <c r="D432">
        <f>ROW(EtalonRes!A644)</f>
        <v>644</v>
      </c>
      <c r="E432" t="s">
        <v>534</v>
      </c>
      <c r="F432" t="s">
        <v>282</v>
      </c>
      <c r="G432" t="s">
        <v>283</v>
      </c>
      <c r="H432" t="s">
        <v>259</v>
      </c>
      <c r="I432">
        <f>ROUND((217)/100,9)</f>
        <v>2.17</v>
      </c>
      <c r="J432">
        <v>0</v>
      </c>
      <c r="O432">
        <f t="shared" si="365"/>
        <v>12382.91</v>
      </c>
      <c r="P432">
        <f t="shared" si="366"/>
        <v>444.37</v>
      </c>
      <c r="Q432">
        <f t="shared" si="367"/>
        <v>896.71</v>
      </c>
      <c r="R432">
        <f t="shared" si="368"/>
        <v>75.27</v>
      </c>
      <c r="S432">
        <f t="shared" si="369"/>
        <v>11041.83</v>
      </c>
      <c r="T432">
        <f t="shared" si="370"/>
        <v>0</v>
      </c>
      <c r="U432">
        <f t="shared" si="371"/>
        <v>41.316799999999994</v>
      </c>
      <c r="V432">
        <f t="shared" si="372"/>
        <v>0.19529999999999997</v>
      </c>
      <c r="W432">
        <f t="shared" si="373"/>
        <v>0</v>
      </c>
      <c r="X432">
        <f t="shared" si="374"/>
        <v>10561.25</v>
      </c>
      <c r="Y432">
        <f t="shared" si="375"/>
        <v>7226.12</v>
      </c>
      <c r="AA432">
        <v>68187018</v>
      </c>
      <c r="AB432">
        <f t="shared" si="376"/>
        <v>248.61</v>
      </c>
      <c r="AC432">
        <f t="shared" si="377"/>
        <v>24.12</v>
      </c>
      <c r="AD432">
        <f t="shared" si="378"/>
        <v>45.51</v>
      </c>
      <c r="AE432">
        <f t="shared" si="379"/>
        <v>1.22</v>
      </c>
      <c r="AF432">
        <f t="shared" si="380"/>
        <v>178.98</v>
      </c>
      <c r="AG432">
        <f t="shared" si="381"/>
        <v>0</v>
      </c>
      <c r="AH432">
        <f t="shared" si="382"/>
        <v>19.04</v>
      </c>
      <c r="AI432">
        <f t="shared" si="383"/>
        <v>0.09</v>
      </c>
      <c r="AJ432">
        <f t="shared" si="384"/>
        <v>0</v>
      </c>
      <c r="AK432">
        <v>248.61</v>
      </c>
      <c r="AL432">
        <v>24.12</v>
      </c>
      <c r="AM432">
        <v>45.51</v>
      </c>
      <c r="AN432">
        <v>1.22</v>
      </c>
      <c r="AO432">
        <v>178.98</v>
      </c>
      <c r="AP432">
        <v>0</v>
      </c>
      <c r="AQ432">
        <v>19.04</v>
      </c>
      <c r="AR432">
        <v>0.09</v>
      </c>
      <c r="AS432">
        <v>0</v>
      </c>
      <c r="AT432">
        <v>95</v>
      </c>
      <c r="AU432">
        <v>65</v>
      </c>
      <c r="AV432">
        <v>1</v>
      </c>
      <c r="AW432">
        <v>1</v>
      </c>
      <c r="AZ432">
        <v>1</v>
      </c>
      <c r="BA432">
        <v>28.43</v>
      </c>
      <c r="BB432">
        <v>9.08</v>
      </c>
      <c r="BC432">
        <v>8.49</v>
      </c>
      <c r="BD432" t="s">
        <v>3</v>
      </c>
      <c r="BE432" t="s">
        <v>3</v>
      </c>
      <c r="BF432" t="s">
        <v>3</v>
      </c>
      <c r="BG432" t="s">
        <v>3</v>
      </c>
      <c r="BH432">
        <v>0</v>
      </c>
      <c r="BI432">
        <v>2</v>
      </c>
      <c r="BJ432" t="s">
        <v>284</v>
      </c>
      <c r="BM432">
        <v>108001</v>
      </c>
      <c r="BN432">
        <v>0</v>
      </c>
      <c r="BO432" t="s">
        <v>282</v>
      </c>
      <c r="BP432">
        <v>1</v>
      </c>
      <c r="BQ432">
        <v>3</v>
      </c>
      <c r="BR432">
        <v>0</v>
      </c>
      <c r="BS432">
        <v>28.43</v>
      </c>
      <c r="BT432">
        <v>1</v>
      </c>
      <c r="BU432">
        <v>1</v>
      </c>
      <c r="BV432">
        <v>1</v>
      </c>
      <c r="BW432">
        <v>1</v>
      </c>
      <c r="BX432">
        <v>1</v>
      </c>
      <c r="BY432" t="s">
        <v>3</v>
      </c>
      <c r="BZ432">
        <v>95</v>
      </c>
      <c r="CA432">
        <v>65</v>
      </c>
      <c r="CE432">
        <v>0</v>
      </c>
      <c r="CF432">
        <v>0</v>
      </c>
      <c r="CG432">
        <v>0</v>
      </c>
      <c r="CM432">
        <v>0</v>
      </c>
      <c r="CN432" t="s">
        <v>3</v>
      </c>
      <c r="CO432">
        <v>0</v>
      </c>
      <c r="CP432">
        <f t="shared" si="385"/>
        <v>12382.91</v>
      </c>
      <c r="CQ432">
        <f t="shared" si="386"/>
        <v>204.77880000000002</v>
      </c>
      <c r="CR432">
        <f t="shared" si="387"/>
        <v>413.23079999999999</v>
      </c>
      <c r="CS432">
        <f t="shared" si="388"/>
        <v>34.684599999999996</v>
      </c>
      <c r="CT432">
        <f t="shared" si="389"/>
        <v>5088.4013999999997</v>
      </c>
      <c r="CU432">
        <f t="shared" si="390"/>
        <v>0</v>
      </c>
      <c r="CV432">
        <f t="shared" si="391"/>
        <v>19.04</v>
      </c>
      <c r="CW432">
        <f t="shared" si="392"/>
        <v>0.09</v>
      </c>
      <c r="CX432">
        <f t="shared" si="393"/>
        <v>0</v>
      </c>
      <c r="CY432">
        <f t="shared" si="394"/>
        <v>10561.245000000001</v>
      </c>
      <c r="CZ432">
        <f t="shared" si="395"/>
        <v>7226.1149999999998</v>
      </c>
      <c r="DC432" t="s">
        <v>3</v>
      </c>
      <c r="DD432" t="s">
        <v>3</v>
      </c>
      <c r="DE432" t="s">
        <v>3</v>
      </c>
      <c r="DF432" t="s">
        <v>3</v>
      </c>
      <c r="DG432" t="s">
        <v>3</v>
      </c>
      <c r="DH432" t="s">
        <v>3</v>
      </c>
      <c r="DI432" t="s">
        <v>3</v>
      </c>
      <c r="DJ432" t="s">
        <v>3</v>
      </c>
      <c r="DK432" t="s">
        <v>3</v>
      </c>
      <c r="DL432" t="s">
        <v>3</v>
      </c>
      <c r="DM432" t="s">
        <v>3</v>
      </c>
      <c r="DN432">
        <v>0</v>
      </c>
      <c r="DO432">
        <v>0</v>
      </c>
      <c r="DP432">
        <v>1</v>
      </c>
      <c r="DQ432">
        <v>1</v>
      </c>
      <c r="DU432">
        <v>1003</v>
      </c>
      <c r="DV432" t="s">
        <v>259</v>
      </c>
      <c r="DW432" t="s">
        <v>259</v>
      </c>
      <c r="DX432">
        <v>100</v>
      </c>
      <c r="EE432">
        <v>63940399</v>
      </c>
      <c r="EF432">
        <v>3</v>
      </c>
      <c r="EG432" t="s">
        <v>261</v>
      </c>
      <c r="EH432">
        <v>0</v>
      </c>
      <c r="EI432" t="s">
        <v>3</v>
      </c>
      <c r="EJ432">
        <v>2</v>
      </c>
      <c r="EK432">
        <v>108001</v>
      </c>
      <c r="EL432" t="s">
        <v>262</v>
      </c>
      <c r="EM432" t="s">
        <v>263</v>
      </c>
      <c r="EO432" t="s">
        <v>3</v>
      </c>
      <c r="EQ432">
        <v>0</v>
      </c>
      <c r="ER432">
        <v>248.61</v>
      </c>
      <c r="ES432">
        <v>24.12</v>
      </c>
      <c r="ET432">
        <v>45.51</v>
      </c>
      <c r="EU432">
        <v>1.22</v>
      </c>
      <c r="EV432">
        <v>178.98</v>
      </c>
      <c r="EW432">
        <v>19.04</v>
      </c>
      <c r="EX432">
        <v>0.09</v>
      </c>
      <c r="EY432">
        <v>0</v>
      </c>
      <c r="FQ432">
        <v>0</v>
      </c>
      <c r="FR432">
        <f t="shared" si="396"/>
        <v>0</v>
      </c>
      <c r="FS432">
        <v>0</v>
      </c>
      <c r="FX432">
        <v>95</v>
      </c>
      <c r="FY432">
        <v>65</v>
      </c>
      <c r="GA432" t="s">
        <v>3</v>
      </c>
      <c r="GD432">
        <v>1</v>
      </c>
      <c r="GF432">
        <v>1124962430</v>
      </c>
      <c r="GG432">
        <v>2</v>
      </c>
      <c r="GH432">
        <v>1</v>
      </c>
      <c r="GI432">
        <v>2</v>
      </c>
      <c r="GJ432">
        <v>0</v>
      </c>
      <c r="GK432">
        <v>0</v>
      </c>
      <c r="GL432">
        <f t="shared" si="397"/>
        <v>0</v>
      </c>
      <c r="GM432">
        <f t="shared" si="398"/>
        <v>30170.28</v>
      </c>
      <c r="GN432">
        <f t="shared" si="399"/>
        <v>0</v>
      </c>
      <c r="GO432">
        <f t="shared" si="400"/>
        <v>30170.28</v>
      </c>
      <c r="GP432">
        <f t="shared" si="401"/>
        <v>0</v>
      </c>
      <c r="GR432">
        <v>0</v>
      </c>
      <c r="GS432">
        <v>3</v>
      </c>
      <c r="GT432">
        <v>0</v>
      </c>
      <c r="GU432" t="s">
        <v>3</v>
      </c>
      <c r="GV432">
        <f t="shared" si="402"/>
        <v>0</v>
      </c>
      <c r="GW432">
        <v>1</v>
      </c>
      <c r="GX432">
        <f t="shared" si="403"/>
        <v>0</v>
      </c>
      <c r="HA432">
        <v>0</v>
      </c>
      <c r="HB432">
        <v>0</v>
      </c>
      <c r="HC432">
        <f t="shared" si="404"/>
        <v>0</v>
      </c>
      <c r="IK432">
        <v>0</v>
      </c>
    </row>
    <row r="433" spans="1:245" x14ac:dyDescent="0.4">
      <c r="A433">
        <v>18</v>
      </c>
      <c r="B433">
        <v>1</v>
      </c>
      <c r="C433">
        <v>656</v>
      </c>
      <c r="E433" t="s">
        <v>535</v>
      </c>
      <c r="F433" t="s">
        <v>286</v>
      </c>
      <c r="G433" t="s">
        <v>287</v>
      </c>
      <c r="H433" t="s">
        <v>288</v>
      </c>
      <c r="I433">
        <f>I432*J433</f>
        <v>22.134</v>
      </c>
      <c r="J433">
        <v>10.200000000000001</v>
      </c>
      <c r="O433">
        <f t="shared" si="365"/>
        <v>1236.02</v>
      </c>
      <c r="P433">
        <f t="shared" si="366"/>
        <v>1236.02</v>
      </c>
      <c r="Q433">
        <f t="shared" si="367"/>
        <v>0</v>
      </c>
      <c r="R433">
        <f t="shared" si="368"/>
        <v>0</v>
      </c>
      <c r="S433">
        <f t="shared" si="369"/>
        <v>0</v>
      </c>
      <c r="T433">
        <f t="shared" si="370"/>
        <v>0</v>
      </c>
      <c r="U433">
        <f t="shared" si="371"/>
        <v>0</v>
      </c>
      <c r="V433">
        <f t="shared" si="372"/>
        <v>0</v>
      </c>
      <c r="W433">
        <f t="shared" si="373"/>
        <v>0.44</v>
      </c>
      <c r="X433">
        <f t="shared" si="374"/>
        <v>0</v>
      </c>
      <c r="Y433">
        <f t="shared" si="375"/>
        <v>0</v>
      </c>
      <c r="AA433">
        <v>68187018</v>
      </c>
      <c r="AB433">
        <f t="shared" si="376"/>
        <v>16.82</v>
      </c>
      <c r="AC433">
        <f t="shared" si="377"/>
        <v>16.82</v>
      </c>
      <c r="AD433">
        <f t="shared" si="378"/>
        <v>0</v>
      </c>
      <c r="AE433">
        <f t="shared" si="379"/>
        <v>0</v>
      </c>
      <c r="AF433">
        <f t="shared" si="380"/>
        <v>0</v>
      </c>
      <c r="AG433">
        <f t="shared" si="381"/>
        <v>0</v>
      </c>
      <c r="AH433">
        <f t="shared" si="382"/>
        <v>0</v>
      </c>
      <c r="AI433">
        <f t="shared" si="383"/>
        <v>0</v>
      </c>
      <c r="AJ433">
        <f t="shared" si="384"/>
        <v>0.02</v>
      </c>
      <c r="AK433">
        <v>16.82</v>
      </c>
      <c r="AL433">
        <v>16.82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0.02</v>
      </c>
      <c r="AT433">
        <v>0</v>
      </c>
      <c r="AU433">
        <v>0</v>
      </c>
      <c r="AV433">
        <v>1</v>
      </c>
      <c r="AW433">
        <v>1</v>
      </c>
      <c r="AZ433">
        <v>1</v>
      </c>
      <c r="BA433">
        <v>1</v>
      </c>
      <c r="BB433">
        <v>1</v>
      </c>
      <c r="BC433">
        <v>3.32</v>
      </c>
      <c r="BD433" t="s">
        <v>3</v>
      </c>
      <c r="BE433" t="s">
        <v>3</v>
      </c>
      <c r="BF433" t="s">
        <v>3</v>
      </c>
      <c r="BG433" t="s">
        <v>3</v>
      </c>
      <c r="BH433">
        <v>3</v>
      </c>
      <c r="BI433">
        <v>1</v>
      </c>
      <c r="BJ433" t="s">
        <v>289</v>
      </c>
      <c r="BM433">
        <v>500001</v>
      </c>
      <c r="BN433">
        <v>0</v>
      </c>
      <c r="BO433" t="s">
        <v>286</v>
      </c>
      <c r="BP433">
        <v>1</v>
      </c>
      <c r="BQ433">
        <v>8</v>
      </c>
      <c r="BR433">
        <v>0</v>
      </c>
      <c r="BS433">
        <v>1</v>
      </c>
      <c r="BT433">
        <v>1</v>
      </c>
      <c r="BU433">
        <v>1</v>
      </c>
      <c r="BV433">
        <v>1</v>
      </c>
      <c r="BW433">
        <v>1</v>
      </c>
      <c r="BX433">
        <v>1</v>
      </c>
      <c r="BY433" t="s">
        <v>3</v>
      </c>
      <c r="BZ433">
        <v>0</v>
      </c>
      <c r="CA433">
        <v>0</v>
      </c>
      <c r="CE433">
        <v>0</v>
      </c>
      <c r="CF433">
        <v>0</v>
      </c>
      <c r="CG433">
        <v>0</v>
      </c>
      <c r="CM433">
        <v>0</v>
      </c>
      <c r="CN433" t="s">
        <v>3</v>
      </c>
      <c r="CO433">
        <v>0</v>
      </c>
      <c r="CP433">
        <f t="shared" si="385"/>
        <v>1236.02</v>
      </c>
      <c r="CQ433">
        <f t="shared" si="386"/>
        <v>55.842399999999998</v>
      </c>
      <c r="CR433">
        <f t="shared" si="387"/>
        <v>0</v>
      </c>
      <c r="CS433">
        <f t="shared" si="388"/>
        <v>0</v>
      </c>
      <c r="CT433">
        <f t="shared" si="389"/>
        <v>0</v>
      </c>
      <c r="CU433">
        <f t="shared" si="390"/>
        <v>0</v>
      </c>
      <c r="CV433">
        <f t="shared" si="391"/>
        <v>0</v>
      </c>
      <c r="CW433">
        <f t="shared" si="392"/>
        <v>0</v>
      </c>
      <c r="CX433">
        <f t="shared" si="393"/>
        <v>0.02</v>
      </c>
      <c r="CY433">
        <f t="shared" si="394"/>
        <v>0</v>
      </c>
      <c r="CZ433">
        <f t="shared" si="395"/>
        <v>0</v>
      </c>
      <c r="DC433" t="s">
        <v>3</v>
      </c>
      <c r="DD433" t="s">
        <v>3</v>
      </c>
      <c r="DE433" t="s">
        <v>3</v>
      </c>
      <c r="DF433" t="s">
        <v>3</v>
      </c>
      <c r="DG433" t="s">
        <v>3</v>
      </c>
      <c r="DH433" t="s">
        <v>3</v>
      </c>
      <c r="DI433" t="s">
        <v>3</v>
      </c>
      <c r="DJ433" t="s">
        <v>3</v>
      </c>
      <c r="DK433" t="s">
        <v>3</v>
      </c>
      <c r="DL433" t="s">
        <v>3</v>
      </c>
      <c r="DM433" t="s">
        <v>3</v>
      </c>
      <c r="DN433">
        <v>0</v>
      </c>
      <c r="DO433">
        <v>0</v>
      </c>
      <c r="DP433">
        <v>1</v>
      </c>
      <c r="DQ433">
        <v>1</v>
      </c>
      <c r="DU433">
        <v>1003</v>
      </c>
      <c r="DV433" t="s">
        <v>288</v>
      </c>
      <c r="DW433" t="s">
        <v>288</v>
      </c>
      <c r="DX433">
        <v>10</v>
      </c>
      <c r="EE433">
        <v>63940454</v>
      </c>
      <c r="EF433">
        <v>8</v>
      </c>
      <c r="EG433" t="s">
        <v>33</v>
      </c>
      <c r="EH433">
        <v>0</v>
      </c>
      <c r="EI433" t="s">
        <v>3</v>
      </c>
      <c r="EJ433">
        <v>1</v>
      </c>
      <c r="EK433">
        <v>500001</v>
      </c>
      <c r="EL433" t="s">
        <v>34</v>
      </c>
      <c r="EM433" t="s">
        <v>35</v>
      </c>
      <c r="EO433" t="s">
        <v>3</v>
      </c>
      <c r="EQ433">
        <v>0</v>
      </c>
      <c r="ER433">
        <v>16.82</v>
      </c>
      <c r="ES433">
        <v>16.82</v>
      </c>
      <c r="ET433">
        <v>0</v>
      </c>
      <c r="EU433">
        <v>0</v>
      </c>
      <c r="EV433">
        <v>0</v>
      </c>
      <c r="EW433">
        <v>0</v>
      </c>
      <c r="EX433">
        <v>0</v>
      </c>
      <c r="FQ433">
        <v>0</v>
      </c>
      <c r="FR433">
        <f t="shared" si="396"/>
        <v>0</v>
      </c>
      <c r="FS433">
        <v>0</v>
      </c>
      <c r="FX433">
        <v>0</v>
      </c>
      <c r="FY433">
        <v>0</v>
      </c>
      <c r="GA433" t="s">
        <v>3</v>
      </c>
      <c r="GD433">
        <v>1</v>
      </c>
      <c r="GF433">
        <v>-382256448</v>
      </c>
      <c r="GG433">
        <v>2</v>
      </c>
      <c r="GH433">
        <v>1</v>
      </c>
      <c r="GI433">
        <v>2</v>
      </c>
      <c r="GJ433">
        <v>0</v>
      </c>
      <c r="GK433">
        <v>0</v>
      </c>
      <c r="GL433">
        <f t="shared" si="397"/>
        <v>0</v>
      </c>
      <c r="GM433">
        <f t="shared" si="398"/>
        <v>1236.02</v>
      </c>
      <c r="GN433">
        <f t="shared" si="399"/>
        <v>1236.02</v>
      </c>
      <c r="GO433">
        <f t="shared" si="400"/>
        <v>0</v>
      </c>
      <c r="GP433">
        <f t="shared" si="401"/>
        <v>0</v>
      </c>
      <c r="GR433">
        <v>0</v>
      </c>
      <c r="GS433">
        <v>3</v>
      </c>
      <c r="GT433">
        <v>0</v>
      </c>
      <c r="GU433" t="s">
        <v>3</v>
      </c>
      <c r="GV433">
        <f t="shared" si="402"/>
        <v>0</v>
      </c>
      <c r="GW433">
        <v>1</v>
      </c>
      <c r="GX433">
        <f t="shared" si="403"/>
        <v>0</v>
      </c>
      <c r="HA433">
        <v>0</v>
      </c>
      <c r="HB433">
        <v>0</v>
      </c>
      <c r="HC433">
        <f t="shared" si="404"/>
        <v>0</v>
      </c>
      <c r="IK433">
        <v>0</v>
      </c>
    </row>
    <row r="434" spans="1:245" x14ac:dyDescent="0.4">
      <c r="A434">
        <v>18</v>
      </c>
      <c r="B434">
        <v>1</v>
      </c>
      <c r="C434">
        <v>655</v>
      </c>
      <c r="E434" t="s">
        <v>536</v>
      </c>
      <c r="F434" t="s">
        <v>291</v>
      </c>
      <c r="G434" t="s">
        <v>292</v>
      </c>
      <c r="H434" t="s">
        <v>293</v>
      </c>
      <c r="I434">
        <f>I432*J434</f>
        <v>21.7</v>
      </c>
      <c r="J434">
        <v>10</v>
      </c>
      <c r="O434">
        <f t="shared" si="365"/>
        <v>575.57000000000005</v>
      </c>
      <c r="P434">
        <f t="shared" si="366"/>
        <v>575.57000000000005</v>
      </c>
      <c r="Q434">
        <f t="shared" si="367"/>
        <v>0</v>
      </c>
      <c r="R434">
        <f t="shared" si="368"/>
        <v>0</v>
      </c>
      <c r="S434">
        <f t="shared" si="369"/>
        <v>0</v>
      </c>
      <c r="T434">
        <f t="shared" si="370"/>
        <v>0</v>
      </c>
      <c r="U434">
        <f t="shared" si="371"/>
        <v>0</v>
      </c>
      <c r="V434">
        <f t="shared" si="372"/>
        <v>0</v>
      </c>
      <c r="W434">
        <f t="shared" si="373"/>
        <v>0.22</v>
      </c>
      <c r="X434">
        <f t="shared" si="374"/>
        <v>0</v>
      </c>
      <c r="Y434">
        <f t="shared" si="375"/>
        <v>0</v>
      </c>
      <c r="AA434">
        <v>68187018</v>
      </c>
      <c r="AB434">
        <f t="shared" si="376"/>
        <v>1.9</v>
      </c>
      <c r="AC434">
        <f t="shared" si="377"/>
        <v>1.9</v>
      </c>
      <c r="AD434">
        <f t="shared" si="378"/>
        <v>0</v>
      </c>
      <c r="AE434">
        <f t="shared" si="379"/>
        <v>0</v>
      </c>
      <c r="AF434">
        <f t="shared" si="380"/>
        <v>0</v>
      </c>
      <c r="AG434">
        <f t="shared" si="381"/>
        <v>0</v>
      </c>
      <c r="AH434">
        <f t="shared" si="382"/>
        <v>0</v>
      </c>
      <c r="AI434">
        <f t="shared" si="383"/>
        <v>0</v>
      </c>
      <c r="AJ434">
        <f t="shared" si="384"/>
        <v>0.01</v>
      </c>
      <c r="AK434">
        <v>1.9</v>
      </c>
      <c r="AL434">
        <v>1.9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0.01</v>
      </c>
      <c r="AT434">
        <v>0</v>
      </c>
      <c r="AU434">
        <v>0</v>
      </c>
      <c r="AV434">
        <v>1</v>
      </c>
      <c r="AW434">
        <v>1</v>
      </c>
      <c r="AZ434">
        <v>1</v>
      </c>
      <c r="BA434">
        <v>1</v>
      </c>
      <c r="BB434">
        <v>1</v>
      </c>
      <c r="BC434">
        <v>13.96</v>
      </c>
      <c r="BD434" t="s">
        <v>3</v>
      </c>
      <c r="BE434" t="s">
        <v>3</v>
      </c>
      <c r="BF434" t="s">
        <v>3</v>
      </c>
      <c r="BG434" t="s">
        <v>3</v>
      </c>
      <c r="BH434">
        <v>3</v>
      </c>
      <c r="BI434">
        <v>1</v>
      </c>
      <c r="BJ434" t="s">
        <v>294</v>
      </c>
      <c r="BM434">
        <v>500001</v>
      </c>
      <c r="BN434">
        <v>0</v>
      </c>
      <c r="BO434" t="s">
        <v>291</v>
      </c>
      <c r="BP434">
        <v>1</v>
      </c>
      <c r="BQ434">
        <v>8</v>
      </c>
      <c r="BR434">
        <v>0</v>
      </c>
      <c r="BS434">
        <v>1</v>
      </c>
      <c r="BT434">
        <v>1</v>
      </c>
      <c r="BU434">
        <v>1</v>
      </c>
      <c r="BV434">
        <v>1</v>
      </c>
      <c r="BW434">
        <v>1</v>
      </c>
      <c r="BX434">
        <v>1</v>
      </c>
      <c r="BY434" t="s">
        <v>3</v>
      </c>
      <c r="BZ434">
        <v>0</v>
      </c>
      <c r="CA434">
        <v>0</v>
      </c>
      <c r="CE434">
        <v>0</v>
      </c>
      <c r="CF434">
        <v>0</v>
      </c>
      <c r="CG434">
        <v>0</v>
      </c>
      <c r="CM434">
        <v>0</v>
      </c>
      <c r="CN434" t="s">
        <v>3</v>
      </c>
      <c r="CO434">
        <v>0</v>
      </c>
      <c r="CP434">
        <f t="shared" si="385"/>
        <v>575.57000000000005</v>
      </c>
      <c r="CQ434">
        <f t="shared" si="386"/>
        <v>26.524000000000001</v>
      </c>
      <c r="CR434">
        <f t="shared" si="387"/>
        <v>0</v>
      </c>
      <c r="CS434">
        <f t="shared" si="388"/>
        <v>0</v>
      </c>
      <c r="CT434">
        <f t="shared" si="389"/>
        <v>0</v>
      </c>
      <c r="CU434">
        <f t="shared" si="390"/>
        <v>0</v>
      </c>
      <c r="CV434">
        <f t="shared" si="391"/>
        <v>0</v>
      </c>
      <c r="CW434">
        <f t="shared" si="392"/>
        <v>0</v>
      </c>
      <c r="CX434">
        <f t="shared" si="393"/>
        <v>0.01</v>
      </c>
      <c r="CY434">
        <f t="shared" si="394"/>
        <v>0</v>
      </c>
      <c r="CZ434">
        <f t="shared" si="395"/>
        <v>0</v>
      </c>
      <c r="DC434" t="s">
        <v>3</v>
      </c>
      <c r="DD434" t="s">
        <v>3</v>
      </c>
      <c r="DE434" t="s">
        <v>3</v>
      </c>
      <c r="DF434" t="s">
        <v>3</v>
      </c>
      <c r="DG434" t="s">
        <v>3</v>
      </c>
      <c r="DH434" t="s">
        <v>3</v>
      </c>
      <c r="DI434" t="s">
        <v>3</v>
      </c>
      <c r="DJ434" t="s">
        <v>3</v>
      </c>
      <c r="DK434" t="s">
        <v>3</v>
      </c>
      <c r="DL434" t="s">
        <v>3</v>
      </c>
      <c r="DM434" t="s">
        <v>3</v>
      </c>
      <c r="DN434">
        <v>0</v>
      </c>
      <c r="DO434">
        <v>0</v>
      </c>
      <c r="DP434">
        <v>1</v>
      </c>
      <c r="DQ434">
        <v>1</v>
      </c>
      <c r="DU434">
        <v>1010</v>
      </c>
      <c r="DV434" t="s">
        <v>293</v>
      </c>
      <c r="DW434" t="s">
        <v>293</v>
      </c>
      <c r="DX434">
        <v>10</v>
      </c>
      <c r="EE434">
        <v>63940454</v>
      </c>
      <c r="EF434">
        <v>8</v>
      </c>
      <c r="EG434" t="s">
        <v>33</v>
      </c>
      <c r="EH434">
        <v>0</v>
      </c>
      <c r="EI434" t="s">
        <v>3</v>
      </c>
      <c r="EJ434">
        <v>1</v>
      </c>
      <c r="EK434">
        <v>500001</v>
      </c>
      <c r="EL434" t="s">
        <v>34</v>
      </c>
      <c r="EM434" t="s">
        <v>35</v>
      </c>
      <c r="EO434" t="s">
        <v>3</v>
      </c>
      <c r="EQ434">
        <v>0</v>
      </c>
      <c r="ER434">
        <v>1.9</v>
      </c>
      <c r="ES434">
        <v>1.9</v>
      </c>
      <c r="ET434">
        <v>0</v>
      </c>
      <c r="EU434">
        <v>0</v>
      </c>
      <c r="EV434">
        <v>0</v>
      </c>
      <c r="EW434">
        <v>0</v>
      </c>
      <c r="EX434">
        <v>0</v>
      </c>
      <c r="FQ434">
        <v>0</v>
      </c>
      <c r="FR434">
        <f t="shared" si="396"/>
        <v>0</v>
      </c>
      <c r="FS434">
        <v>0</v>
      </c>
      <c r="FX434">
        <v>0</v>
      </c>
      <c r="FY434">
        <v>0</v>
      </c>
      <c r="GA434" t="s">
        <v>3</v>
      </c>
      <c r="GD434">
        <v>1</v>
      </c>
      <c r="GF434">
        <v>-1586291866</v>
      </c>
      <c r="GG434">
        <v>2</v>
      </c>
      <c r="GH434">
        <v>1</v>
      </c>
      <c r="GI434">
        <v>2</v>
      </c>
      <c r="GJ434">
        <v>0</v>
      </c>
      <c r="GK434">
        <v>0</v>
      </c>
      <c r="GL434">
        <f t="shared" si="397"/>
        <v>0</v>
      </c>
      <c r="GM434">
        <f t="shared" si="398"/>
        <v>575.57000000000005</v>
      </c>
      <c r="GN434">
        <f t="shared" si="399"/>
        <v>575.57000000000005</v>
      </c>
      <c r="GO434">
        <f t="shared" si="400"/>
        <v>0</v>
      </c>
      <c r="GP434">
        <f t="shared" si="401"/>
        <v>0</v>
      </c>
      <c r="GR434">
        <v>0</v>
      </c>
      <c r="GS434">
        <v>3</v>
      </c>
      <c r="GT434">
        <v>0</v>
      </c>
      <c r="GU434" t="s">
        <v>3</v>
      </c>
      <c r="GV434">
        <f t="shared" si="402"/>
        <v>0</v>
      </c>
      <c r="GW434">
        <v>1</v>
      </c>
      <c r="GX434">
        <f t="shared" si="403"/>
        <v>0</v>
      </c>
      <c r="HA434">
        <v>0</v>
      </c>
      <c r="HB434">
        <v>0</v>
      </c>
      <c r="HC434">
        <f t="shared" si="404"/>
        <v>0</v>
      </c>
      <c r="IK434">
        <v>0</v>
      </c>
    </row>
    <row r="435" spans="1:245" x14ac:dyDescent="0.4">
      <c r="A435">
        <v>17</v>
      </c>
      <c r="B435">
        <v>1</v>
      </c>
      <c r="C435">
        <f>ROW(SmtRes!A668)</f>
        <v>668</v>
      </c>
      <c r="D435">
        <f>ROW(EtalonRes!A654)</f>
        <v>654</v>
      </c>
      <c r="E435" t="s">
        <v>537</v>
      </c>
      <c r="F435" t="s">
        <v>296</v>
      </c>
      <c r="G435" t="s">
        <v>297</v>
      </c>
      <c r="H435" t="s">
        <v>259</v>
      </c>
      <c r="I435">
        <f>ROUND((217)/100,9)</f>
        <v>2.17</v>
      </c>
      <c r="J435">
        <v>0</v>
      </c>
      <c r="O435">
        <f t="shared" si="365"/>
        <v>3399.86</v>
      </c>
      <c r="P435">
        <f t="shared" si="366"/>
        <v>193.03</v>
      </c>
      <c r="Q435">
        <f t="shared" si="367"/>
        <v>80.84</v>
      </c>
      <c r="R435">
        <f t="shared" si="368"/>
        <v>16.66</v>
      </c>
      <c r="S435">
        <f t="shared" si="369"/>
        <v>3125.99</v>
      </c>
      <c r="T435">
        <f t="shared" si="370"/>
        <v>0</v>
      </c>
      <c r="U435">
        <f t="shared" si="371"/>
        <v>11.696299999999999</v>
      </c>
      <c r="V435">
        <f t="shared" si="372"/>
        <v>4.3400000000000001E-2</v>
      </c>
      <c r="W435">
        <f t="shared" si="373"/>
        <v>0</v>
      </c>
      <c r="X435">
        <f t="shared" si="374"/>
        <v>2985.52</v>
      </c>
      <c r="Y435">
        <f t="shared" si="375"/>
        <v>2042.72</v>
      </c>
      <c r="AA435">
        <v>68187018</v>
      </c>
      <c r="AB435">
        <f t="shared" si="376"/>
        <v>69.23</v>
      </c>
      <c r="AC435">
        <f t="shared" si="377"/>
        <v>14.12</v>
      </c>
      <c r="AD435">
        <f t="shared" si="378"/>
        <v>4.4400000000000004</v>
      </c>
      <c r="AE435">
        <f t="shared" si="379"/>
        <v>0.27</v>
      </c>
      <c r="AF435">
        <f t="shared" si="380"/>
        <v>50.67</v>
      </c>
      <c r="AG435">
        <f t="shared" si="381"/>
        <v>0</v>
      </c>
      <c r="AH435">
        <f t="shared" si="382"/>
        <v>5.39</v>
      </c>
      <c r="AI435">
        <f t="shared" si="383"/>
        <v>0.02</v>
      </c>
      <c r="AJ435">
        <f t="shared" si="384"/>
        <v>0</v>
      </c>
      <c r="AK435">
        <v>69.23</v>
      </c>
      <c r="AL435">
        <v>14.12</v>
      </c>
      <c r="AM435">
        <v>4.4400000000000004</v>
      </c>
      <c r="AN435">
        <v>0.27</v>
      </c>
      <c r="AO435">
        <v>50.67</v>
      </c>
      <c r="AP435">
        <v>0</v>
      </c>
      <c r="AQ435">
        <v>5.39</v>
      </c>
      <c r="AR435">
        <v>0.02</v>
      </c>
      <c r="AS435">
        <v>0</v>
      </c>
      <c r="AT435">
        <v>95</v>
      </c>
      <c r="AU435">
        <v>65</v>
      </c>
      <c r="AV435">
        <v>1</v>
      </c>
      <c r="AW435">
        <v>1</v>
      </c>
      <c r="AZ435">
        <v>1</v>
      </c>
      <c r="BA435">
        <v>28.43</v>
      </c>
      <c r="BB435">
        <v>8.39</v>
      </c>
      <c r="BC435">
        <v>6.3</v>
      </c>
      <c r="BD435" t="s">
        <v>3</v>
      </c>
      <c r="BE435" t="s">
        <v>3</v>
      </c>
      <c r="BF435" t="s">
        <v>3</v>
      </c>
      <c r="BG435" t="s">
        <v>3</v>
      </c>
      <c r="BH435">
        <v>0</v>
      </c>
      <c r="BI435">
        <v>2</v>
      </c>
      <c r="BJ435" t="s">
        <v>298</v>
      </c>
      <c r="BM435">
        <v>108001</v>
      </c>
      <c r="BN435">
        <v>0</v>
      </c>
      <c r="BO435" t="s">
        <v>296</v>
      </c>
      <c r="BP435">
        <v>1</v>
      </c>
      <c r="BQ435">
        <v>3</v>
      </c>
      <c r="BR435">
        <v>0</v>
      </c>
      <c r="BS435">
        <v>28.43</v>
      </c>
      <c r="BT435">
        <v>1</v>
      </c>
      <c r="BU435">
        <v>1</v>
      </c>
      <c r="BV435">
        <v>1</v>
      </c>
      <c r="BW435">
        <v>1</v>
      </c>
      <c r="BX435">
        <v>1</v>
      </c>
      <c r="BY435" t="s">
        <v>3</v>
      </c>
      <c r="BZ435">
        <v>95</v>
      </c>
      <c r="CA435">
        <v>65</v>
      </c>
      <c r="CE435">
        <v>0</v>
      </c>
      <c r="CF435">
        <v>0</v>
      </c>
      <c r="CG435">
        <v>0</v>
      </c>
      <c r="CM435">
        <v>0</v>
      </c>
      <c r="CN435" t="s">
        <v>3</v>
      </c>
      <c r="CO435">
        <v>0</v>
      </c>
      <c r="CP435">
        <f t="shared" si="385"/>
        <v>3399.8599999999997</v>
      </c>
      <c r="CQ435">
        <f t="shared" si="386"/>
        <v>88.955999999999989</v>
      </c>
      <c r="CR435">
        <f t="shared" si="387"/>
        <v>37.251600000000003</v>
      </c>
      <c r="CS435">
        <f t="shared" si="388"/>
        <v>7.6761000000000008</v>
      </c>
      <c r="CT435">
        <f t="shared" si="389"/>
        <v>1440.5481</v>
      </c>
      <c r="CU435">
        <f t="shared" si="390"/>
        <v>0</v>
      </c>
      <c r="CV435">
        <f t="shared" si="391"/>
        <v>5.39</v>
      </c>
      <c r="CW435">
        <f t="shared" si="392"/>
        <v>0.02</v>
      </c>
      <c r="CX435">
        <f t="shared" si="393"/>
        <v>0</v>
      </c>
      <c r="CY435">
        <f t="shared" si="394"/>
        <v>2985.5174999999995</v>
      </c>
      <c r="CZ435">
        <f t="shared" si="395"/>
        <v>2042.7224999999996</v>
      </c>
      <c r="DC435" t="s">
        <v>3</v>
      </c>
      <c r="DD435" t="s">
        <v>3</v>
      </c>
      <c r="DE435" t="s">
        <v>3</v>
      </c>
      <c r="DF435" t="s">
        <v>3</v>
      </c>
      <c r="DG435" t="s">
        <v>3</v>
      </c>
      <c r="DH435" t="s">
        <v>3</v>
      </c>
      <c r="DI435" t="s">
        <v>3</v>
      </c>
      <c r="DJ435" t="s">
        <v>3</v>
      </c>
      <c r="DK435" t="s">
        <v>3</v>
      </c>
      <c r="DL435" t="s">
        <v>3</v>
      </c>
      <c r="DM435" t="s">
        <v>3</v>
      </c>
      <c r="DN435">
        <v>0</v>
      </c>
      <c r="DO435">
        <v>0</v>
      </c>
      <c r="DP435">
        <v>1</v>
      </c>
      <c r="DQ435">
        <v>1</v>
      </c>
      <c r="DU435">
        <v>1003</v>
      </c>
      <c r="DV435" t="s">
        <v>259</v>
      </c>
      <c r="DW435" t="s">
        <v>259</v>
      </c>
      <c r="DX435">
        <v>100</v>
      </c>
      <c r="EE435">
        <v>63940399</v>
      </c>
      <c r="EF435">
        <v>3</v>
      </c>
      <c r="EG435" t="s">
        <v>261</v>
      </c>
      <c r="EH435">
        <v>0</v>
      </c>
      <c r="EI435" t="s">
        <v>3</v>
      </c>
      <c r="EJ435">
        <v>2</v>
      </c>
      <c r="EK435">
        <v>108001</v>
      </c>
      <c r="EL435" t="s">
        <v>262</v>
      </c>
      <c r="EM435" t="s">
        <v>263</v>
      </c>
      <c r="EO435" t="s">
        <v>3</v>
      </c>
      <c r="EQ435">
        <v>0</v>
      </c>
      <c r="ER435">
        <v>69.23</v>
      </c>
      <c r="ES435">
        <v>14.12</v>
      </c>
      <c r="ET435">
        <v>4.4400000000000004</v>
      </c>
      <c r="EU435">
        <v>0.27</v>
      </c>
      <c r="EV435">
        <v>50.67</v>
      </c>
      <c r="EW435">
        <v>5.39</v>
      </c>
      <c r="EX435">
        <v>0.02</v>
      </c>
      <c r="EY435">
        <v>0</v>
      </c>
      <c r="FQ435">
        <v>0</v>
      </c>
      <c r="FR435">
        <f t="shared" si="396"/>
        <v>0</v>
      </c>
      <c r="FS435">
        <v>0</v>
      </c>
      <c r="FX435">
        <v>95</v>
      </c>
      <c r="FY435">
        <v>65</v>
      </c>
      <c r="GA435" t="s">
        <v>3</v>
      </c>
      <c r="GD435">
        <v>1</v>
      </c>
      <c r="GF435">
        <v>409836818</v>
      </c>
      <c r="GG435">
        <v>2</v>
      </c>
      <c r="GH435">
        <v>1</v>
      </c>
      <c r="GI435">
        <v>2</v>
      </c>
      <c r="GJ435">
        <v>0</v>
      </c>
      <c r="GK435">
        <v>0</v>
      </c>
      <c r="GL435">
        <f t="shared" si="397"/>
        <v>0</v>
      </c>
      <c r="GM435">
        <f t="shared" si="398"/>
        <v>8428.1</v>
      </c>
      <c r="GN435">
        <f t="shared" si="399"/>
        <v>0</v>
      </c>
      <c r="GO435">
        <f t="shared" si="400"/>
        <v>8428.1</v>
      </c>
      <c r="GP435">
        <f t="shared" si="401"/>
        <v>0</v>
      </c>
      <c r="GR435">
        <v>0</v>
      </c>
      <c r="GS435">
        <v>3</v>
      </c>
      <c r="GT435">
        <v>0</v>
      </c>
      <c r="GU435" t="s">
        <v>3</v>
      </c>
      <c r="GV435">
        <f t="shared" si="402"/>
        <v>0</v>
      </c>
      <c r="GW435">
        <v>1</v>
      </c>
      <c r="GX435">
        <f t="shared" si="403"/>
        <v>0</v>
      </c>
      <c r="HA435">
        <v>0</v>
      </c>
      <c r="HB435">
        <v>0</v>
      </c>
      <c r="HC435">
        <f t="shared" si="404"/>
        <v>0</v>
      </c>
      <c r="IK435">
        <v>0</v>
      </c>
    </row>
    <row r="436" spans="1:245" x14ac:dyDescent="0.4">
      <c r="A436">
        <v>17</v>
      </c>
      <c r="B436">
        <v>1</v>
      </c>
      <c r="C436">
        <f>ROW(SmtRes!A676)</f>
        <v>676</v>
      </c>
      <c r="D436">
        <f>ROW(EtalonRes!A662)</f>
        <v>662</v>
      </c>
      <c r="E436" t="s">
        <v>538</v>
      </c>
      <c r="F436" t="s">
        <v>300</v>
      </c>
      <c r="G436" t="s">
        <v>301</v>
      </c>
      <c r="H436" t="s">
        <v>259</v>
      </c>
      <c r="I436">
        <f>ROUND((465-217)/100,9)</f>
        <v>2.48</v>
      </c>
      <c r="J436">
        <v>0</v>
      </c>
      <c r="O436">
        <f t="shared" si="365"/>
        <v>2067.1799999999998</v>
      </c>
      <c r="P436">
        <f t="shared" si="366"/>
        <v>151.81</v>
      </c>
      <c r="Q436">
        <f t="shared" si="367"/>
        <v>46.25</v>
      </c>
      <c r="R436">
        <f t="shared" si="368"/>
        <v>9.8699999999999992</v>
      </c>
      <c r="S436">
        <f t="shared" si="369"/>
        <v>1869.12</v>
      </c>
      <c r="T436">
        <f t="shared" si="370"/>
        <v>0</v>
      </c>
      <c r="U436">
        <f t="shared" si="371"/>
        <v>6.9935999999999998</v>
      </c>
      <c r="V436">
        <f t="shared" si="372"/>
        <v>2.4799999999999999E-2</v>
      </c>
      <c r="W436">
        <f t="shared" si="373"/>
        <v>0</v>
      </c>
      <c r="X436">
        <f t="shared" si="374"/>
        <v>1785.04</v>
      </c>
      <c r="Y436">
        <f t="shared" si="375"/>
        <v>1221.3399999999999</v>
      </c>
      <c r="AA436">
        <v>68187018</v>
      </c>
      <c r="AB436">
        <f t="shared" si="376"/>
        <v>41.59</v>
      </c>
      <c r="AC436">
        <f t="shared" si="377"/>
        <v>12.86</v>
      </c>
      <c r="AD436">
        <f t="shared" si="378"/>
        <v>2.2200000000000002</v>
      </c>
      <c r="AE436">
        <f t="shared" si="379"/>
        <v>0.14000000000000001</v>
      </c>
      <c r="AF436">
        <f t="shared" si="380"/>
        <v>26.51</v>
      </c>
      <c r="AG436">
        <f t="shared" si="381"/>
        <v>0</v>
      </c>
      <c r="AH436">
        <f t="shared" si="382"/>
        <v>2.82</v>
      </c>
      <c r="AI436">
        <f t="shared" si="383"/>
        <v>0.01</v>
      </c>
      <c r="AJ436">
        <f t="shared" si="384"/>
        <v>0</v>
      </c>
      <c r="AK436">
        <v>41.59</v>
      </c>
      <c r="AL436">
        <v>12.86</v>
      </c>
      <c r="AM436">
        <v>2.2200000000000002</v>
      </c>
      <c r="AN436">
        <v>0.14000000000000001</v>
      </c>
      <c r="AO436">
        <v>26.51</v>
      </c>
      <c r="AP436">
        <v>0</v>
      </c>
      <c r="AQ436">
        <v>2.82</v>
      </c>
      <c r="AR436">
        <v>0.01</v>
      </c>
      <c r="AS436">
        <v>0</v>
      </c>
      <c r="AT436">
        <v>95</v>
      </c>
      <c r="AU436">
        <v>65</v>
      </c>
      <c r="AV436">
        <v>1</v>
      </c>
      <c r="AW436">
        <v>1</v>
      </c>
      <c r="AZ436">
        <v>1</v>
      </c>
      <c r="BA436">
        <v>28.43</v>
      </c>
      <c r="BB436">
        <v>8.4</v>
      </c>
      <c r="BC436">
        <v>4.76</v>
      </c>
      <c r="BD436" t="s">
        <v>3</v>
      </c>
      <c r="BE436" t="s">
        <v>3</v>
      </c>
      <c r="BF436" t="s">
        <v>3</v>
      </c>
      <c r="BG436" t="s">
        <v>3</v>
      </c>
      <c r="BH436">
        <v>0</v>
      </c>
      <c r="BI436">
        <v>2</v>
      </c>
      <c r="BJ436" t="s">
        <v>302</v>
      </c>
      <c r="BM436">
        <v>108001</v>
      </c>
      <c r="BN436">
        <v>0</v>
      </c>
      <c r="BO436" t="s">
        <v>300</v>
      </c>
      <c r="BP436">
        <v>1</v>
      </c>
      <c r="BQ436">
        <v>3</v>
      </c>
      <c r="BR436">
        <v>0</v>
      </c>
      <c r="BS436">
        <v>28.43</v>
      </c>
      <c r="BT436">
        <v>1</v>
      </c>
      <c r="BU436">
        <v>1</v>
      </c>
      <c r="BV436">
        <v>1</v>
      </c>
      <c r="BW436">
        <v>1</v>
      </c>
      <c r="BX436">
        <v>1</v>
      </c>
      <c r="BY436" t="s">
        <v>3</v>
      </c>
      <c r="BZ436">
        <v>95</v>
      </c>
      <c r="CA436">
        <v>65</v>
      </c>
      <c r="CE436">
        <v>0</v>
      </c>
      <c r="CF436">
        <v>0</v>
      </c>
      <c r="CG436">
        <v>0</v>
      </c>
      <c r="CM436">
        <v>0</v>
      </c>
      <c r="CN436" t="s">
        <v>3</v>
      </c>
      <c r="CO436">
        <v>0</v>
      </c>
      <c r="CP436">
        <f t="shared" si="385"/>
        <v>2067.1799999999998</v>
      </c>
      <c r="CQ436">
        <f t="shared" si="386"/>
        <v>61.213599999999992</v>
      </c>
      <c r="CR436">
        <f t="shared" si="387"/>
        <v>18.648000000000003</v>
      </c>
      <c r="CS436">
        <f t="shared" si="388"/>
        <v>3.9802000000000004</v>
      </c>
      <c r="CT436">
        <f t="shared" si="389"/>
        <v>753.67930000000001</v>
      </c>
      <c r="CU436">
        <f t="shared" si="390"/>
        <v>0</v>
      </c>
      <c r="CV436">
        <f t="shared" si="391"/>
        <v>2.82</v>
      </c>
      <c r="CW436">
        <f t="shared" si="392"/>
        <v>0.01</v>
      </c>
      <c r="CX436">
        <f t="shared" si="393"/>
        <v>0</v>
      </c>
      <c r="CY436">
        <f t="shared" si="394"/>
        <v>1785.0404999999998</v>
      </c>
      <c r="CZ436">
        <f t="shared" si="395"/>
        <v>1221.3434999999999</v>
      </c>
      <c r="DC436" t="s">
        <v>3</v>
      </c>
      <c r="DD436" t="s">
        <v>3</v>
      </c>
      <c r="DE436" t="s">
        <v>3</v>
      </c>
      <c r="DF436" t="s">
        <v>3</v>
      </c>
      <c r="DG436" t="s">
        <v>3</v>
      </c>
      <c r="DH436" t="s">
        <v>3</v>
      </c>
      <c r="DI436" t="s">
        <v>3</v>
      </c>
      <c r="DJ436" t="s">
        <v>3</v>
      </c>
      <c r="DK436" t="s">
        <v>3</v>
      </c>
      <c r="DL436" t="s">
        <v>3</v>
      </c>
      <c r="DM436" t="s">
        <v>3</v>
      </c>
      <c r="DN436">
        <v>0</v>
      </c>
      <c r="DO436">
        <v>0</v>
      </c>
      <c r="DP436">
        <v>1</v>
      </c>
      <c r="DQ436">
        <v>1</v>
      </c>
      <c r="DU436">
        <v>1003</v>
      </c>
      <c r="DV436" t="s">
        <v>259</v>
      </c>
      <c r="DW436" t="s">
        <v>259</v>
      </c>
      <c r="DX436">
        <v>100</v>
      </c>
      <c r="EE436">
        <v>63940399</v>
      </c>
      <c r="EF436">
        <v>3</v>
      </c>
      <c r="EG436" t="s">
        <v>261</v>
      </c>
      <c r="EH436">
        <v>0</v>
      </c>
      <c r="EI436" t="s">
        <v>3</v>
      </c>
      <c r="EJ436">
        <v>2</v>
      </c>
      <c r="EK436">
        <v>108001</v>
      </c>
      <c r="EL436" t="s">
        <v>262</v>
      </c>
      <c r="EM436" t="s">
        <v>263</v>
      </c>
      <c r="EO436" t="s">
        <v>3</v>
      </c>
      <c r="EQ436">
        <v>0</v>
      </c>
      <c r="ER436">
        <v>41.59</v>
      </c>
      <c r="ES436">
        <v>12.86</v>
      </c>
      <c r="ET436">
        <v>2.2200000000000002</v>
      </c>
      <c r="EU436">
        <v>0.14000000000000001</v>
      </c>
      <c r="EV436">
        <v>26.51</v>
      </c>
      <c r="EW436">
        <v>2.82</v>
      </c>
      <c r="EX436">
        <v>0.01</v>
      </c>
      <c r="EY436">
        <v>0</v>
      </c>
      <c r="FQ436">
        <v>0</v>
      </c>
      <c r="FR436">
        <f t="shared" si="396"/>
        <v>0</v>
      </c>
      <c r="FS436">
        <v>0</v>
      </c>
      <c r="FX436">
        <v>95</v>
      </c>
      <c r="FY436">
        <v>65</v>
      </c>
      <c r="GA436" t="s">
        <v>3</v>
      </c>
      <c r="GD436">
        <v>1</v>
      </c>
      <c r="GF436">
        <v>-1785334863</v>
      </c>
      <c r="GG436">
        <v>2</v>
      </c>
      <c r="GH436">
        <v>1</v>
      </c>
      <c r="GI436">
        <v>2</v>
      </c>
      <c r="GJ436">
        <v>0</v>
      </c>
      <c r="GK436">
        <v>0</v>
      </c>
      <c r="GL436">
        <f t="shared" si="397"/>
        <v>0</v>
      </c>
      <c r="GM436">
        <f t="shared" si="398"/>
        <v>5073.5600000000004</v>
      </c>
      <c r="GN436">
        <f t="shared" si="399"/>
        <v>0</v>
      </c>
      <c r="GO436">
        <f t="shared" si="400"/>
        <v>5073.5600000000004</v>
      </c>
      <c r="GP436">
        <f t="shared" si="401"/>
        <v>0</v>
      </c>
      <c r="GR436">
        <v>0</v>
      </c>
      <c r="GS436">
        <v>3</v>
      </c>
      <c r="GT436">
        <v>0</v>
      </c>
      <c r="GU436" t="s">
        <v>3</v>
      </c>
      <c r="GV436">
        <f t="shared" si="402"/>
        <v>0</v>
      </c>
      <c r="GW436">
        <v>1</v>
      </c>
      <c r="GX436">
        <f t="shared" si="403"/>
        <v>0</v>
      </c>
      <c r="HA436">
        <v>0</v>
      </c>
      <c r="HB436">
        <v>0</v>
      </c>
      <c r="HC436">
        <f t="shared" si="404"/>
        <v>0</v>
      </c>
      <c r="IK436">
        <v>0</v>
      </c>
    </row>
    <row r="437" spans="1:245" x14ac:dyDescent="0.4">
      <c r="A437">
        <v>17</v>
      </c>
      <c r="B437">
        <v>1</v>
      </c>
      <c r="E437" t="s">
        <v>539</v>
      </c>
      <c r="F437" t="s">
        <v>304</v>
      </c>
      <c r="G437" t="s">
        <v>305</v>
      </c>
      <c r="H437" t="s">
        <v>306</v>
      </c>
      <c r="I437">
        <f>ROUND((465*1.02)/1000,9)</f>
        <v>0.4743</v>
      </c>
      <c r="J437">
        <v>0</v>
      </c>
      <c r="O437">
        <f t="shared" si="365"/>
        <v>6051.65</v>
      </c>
      <c r="P437">
        <f t="shared" si="366"/>
        <v>6051.65</v>
      </c>
      <c r="Q437">
        <f t="shared" si="367"/>
        <v>0</v>
      </c>
      <c r="R437">
        <f t="shared" si="368"/>
        <v>0</v>
      </c>
      <c r="S437">
        <f t="shared" si="369"/>
        <v>0</v>
      </c>
      <c r="T437">
        <f t="shared" si="370"/>
        <v>0</v>
      </c>
      <c r="U437">
        <f t="shared" si="371"/>
        <v>0</v>
      </c>
      <c r="V437">
        <f t="shared" si="372"/>
        <v>0</v>
      </c>
      <c r="W437">
        <f t="shared" si="373"/>
        <v>0.56999999999999995</v>
      </c>
      <c r="X437">
        <f t="shared" si="374"/>
        <v>0</v>
      </c>
      <c r="Y437">
        <f t="shared" si="375"/>
        <v>0</v>
      </c>
      <c r="AA437">
        <v>68187018</v>
      </c>
      <c r="AB437">
        <f t="shared" si="376"/>
        <v>1639.99</v>
      </c>
      <c r="AC437">
        <f t="shared" si="377"/>
        <v>1639.99</v>
      </c>
      <c r="AD437">
        <f t="shared" si="378"/>
        <v>0</v>
      </c>
      <c r="AE437">
        <f t="shared" si="379"/>
        <v>0</v>
      </c>
      <c r="AF437">
        <f t="shared" si="380"/>
        <v>0</v>
      </c>
      <c r="AG437">
        <f t="shared" si="381"/>
        <v>0</v>
      </c>
      <c r="AH437">
        <f t="shared" si="382"/>
        <v>0</v>
      </c>
      <c r="AI437">
        <f t="shared" si="383"/>
        <v>0</v>
      </c>
      <c r="AJ437">
        <f t="shared" si="384"/>
        <v>1.2</v>
      </c>
      <c r="AK437">
        <v>1639.99</v>
      </c>
      <c r="AL437">
        <v>1639.99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1.2</v>
      </c>
      <c r="AT437">
        <v>0</v>
      </c>
      <c r="AU437">
        <v>0</v>
      </c>
      <c r="AV437">
        <v>1</v>
      </c>
      <c r="AW437">
        <v>1</v>
      </c>
      <c r="AZ437">
        <v>1</v>
      </c>
      <c r="BA437">
        <v>1</v>
      </c>
      <c r="BB437">
        <v>1</v>
      </c>
      <c r="BC437">
        <v>7.78</v>
      </c>
      <c r="BD437" t="s">
        <v>3</v>
      </c>
      <c r="BE437" t="s">
        <v>3</v>
      </c>
      <c r="BF437" t="s">
        <v>3</v>
      </c>
      <c r="BG437" t="s">
        <v>3</v>
      </c>
      <c r="BH437">
        <v>3</v>
      </c>
      <c r="BI437">
        <v>2</v>
      </c>
      <c r="BJ437" t="s">
        <v>307</v>
      </c>
      <c r="BM437">
        <v>500002</v>
      </c>
      <c r="BN437">
        <v>0</v>
      </c>
      <c r="BO437" t="s">
        <v>304</v>
      </c>
      <c r="BP437">
        <v>1</v>
      </c>
      <c r="BQ437">
        <v>12</v>
      </c>
      <c r="BR437">
        <v>0</v>
      </c>
      <c r="BS437">
        <v>1</v>
      </c>
      <c r="BT437">
        <v>1</v>
      </c>
      <c r="BU437">
        <v>1</v>
      </c>
      <c r="BV437">
        <v>1</v>
      </c>
      <c r="BW437">
        <v>1</v>
      </c>
      <c r="BX437">
        <v>1</v>
      </c>
      <c r="BY437" t="s">
        <v>3</v>
      </c>
      <c r="BZ437">
        <v>0</v>
      </c>
      <c r="CA437">
        <v>0</v>
      </c>
      <c r="CE437">
        <v>0</v>
      </c>
      <c r="CF437">
        <v>0</v>
      </c>
      <c r="CG437">
        <v>0</v>
      </c>
      <c r="CM437">
        <v>0</v>
      </c>
      <c r="CN437" t="s">
        <v>3</v>
      </c>
      <c r="CO437">
        <v>0</v>
      </c>
      <c r="CP437">
        <f t="shared" si="385"/>
        <v>6051.65</v>
      </c>
      <c r="CQ437">
        <f t="shared" si="386"/>
        <v>12759.1222</v>
      </c>
      <c r="CR437">
        <f t="shared" si="387"/>
        <v>0</v>
      </c>
      <c r="CS437">
        <f t="shared" si="388"/>
        <v>0</v>
      </c>
      <c r="CT437">
        <f t="shared" si="389"/>
        <v>0</v>
      </c>
      <c r="CU437">
        <f t="shared" si="390"/>
        <v>0</v>
      </c>
      <c r="CV437">
        <f t="shared" si="391"/>
        <v>0</v>
      </c>
      <c r="CW437">
        <f t="shared" si="392"/>
        <v>0</v>
      </c>
      <c r="CX437">
        <f t="shared" si="393"/>
        <v>1.2</v>
      </c>
      <c r="CY437">
        <f t="shared" si="394"/>
        <v>0</v>
      </c>
      <c r="CZ437">
        <f t="shared" si="395"/>
        <v>0</v>
      </c>
      <c r="DC437" t="s">
        <v>3</v>
      </c>
      <c r="DD437" t="s">
        <v>3</v>
      </c>
      <c r="DE437" t="s">
        <v>3</v>
      </c>
      <c r="DF437" t="s">
        <v>3</v>
      </c>
      <c r="DG437" t="s">
        <v>3</v>
      </c>
      <c r="DH437" t="s">
        <v>3</v>
      </c>
      <c r="DI437" t="s">
        <v>3</v>
      </c>
      <c r="DJ437" t="s">
        <v>3</v>
      </c>
      <c r="DK437" t="s">
        <v>3</v>
      </c>
      <c r="DL437" t="s">
        <v>3</v>
      </c>
      <c r="DM437" t="s">
        <v>3</v>
      </c>
      <c r="DN437">
        <v>0</v>
      </c>
      <c r="DO437">
        <v>0</v>
      </c>
      <c r="DP437">
        <v>1</v>
      </c>
      <c r="DQ437">
        <v>1</v>
      </c>
      <c r="DU437">
        <v>1013</v>
      </c>
      <c r="DV437" t="s">
        <v>306</v>
      </c>
      <c r="DW437" t="s">
        <v>308</v>
      </c>
      <c r="DX437">
        <v>1</v>
      </c>
      <c r="EE437">
        <v>63940455</v>
      </c>
      <c r="EF437">
        <v>12</v>
      </c>
      <c r="EG437" t="s">
        <v>253</v>
      </c>
      <c r="EH437">
        <v>0</v>
      </c>
      <c r="EI437" t="s">
        <v>3</v>
      </c>
      <c r="EJ437">
        <v>2</v>
      </c>
      <c r="EK437">
        <v>500002</v>
      </c>
      <c r="EL437" t="s">
        <v>254</v>
      </c>
      <c r="EM437" t="s">
        <v>255</v>
      </c>
      <c r="EO437" t="s">
        <v>3</v>
      </c>
      <c r="EQ437">
        <v>0</v>
      </c>
      <c r="ER437">
        <v>1639.99</v>
      </c>
      <c r="ES437">
        <v>1639.99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FQ437">
        <v>0</v>
      </c>
      <c r="FR437">
        <f t="shared" si="396"/>
        <v>0</v>
      </c>
      <c r="FS437">
        <v>0</v>
      </c>
      <c r="FX437">
        <v>0</v>
      </c>
      <c r="FY437">
        <v>0</v>
      </c>
      <c r="GA437" t="s">
        <v>3</v>
      </c>
      <c r="GD437">
        <v>1</v>
      </c>
      <c r="GF437">
        <v>-1255677092</v>
      </c>
      <c r="GG437">
        <v>2</v>
      </c>
      <c r="GH437">
        <v>1</v>
      </c>
      <c r="GI437">
        <v>2</v>
      </c>
      <c r="GJ437">
        <v>0</v>
      </c>
      <c r="GK437">
        <v>0</v>
      </c>
      <c r="GL437">
        <f t="shared" si="397"/>
        <v>0</v>
      </c>
      <c r="GM437">
        <f t="shared" si="398"/>
        <v>6051.65</v>
      </c>
      <c r="GN437">
        <f t="shared" si="399"/>
        <v>0</v>
      </c>
      <c r="GO437">
        <f t="shared" si="400"/>
        <v>6051.65</v>
      </c>
      <c r="GP437">
        <f t="shared" si="401"/>
        <v>0</v>
      </c>
      <c r="GR437">
        <v>0</v>
      </c>
      <c r="GS437">
        <v>3</v>
      </c>
      <c r="GT437">
        <v>0</v>
      </c>
      <c r="GU437" t="s">
        <v>3</v>
      </c>
      <c r="GV437">
        <f t="shared" si="402"/>
        <v>0</v>
      </c>
      <c r="GW437">
        <v>1</v>
      </c>
      <c r="GX437">
        <f t="shared" si="403"/>
        <v>0</v>
      </c>
      <c r="HA437">
        <v>0</v>
      </c>
      <c r="HB437">
        <v>0</v>
      </c>
      <c r="HC437">
        <f t="shared" si="404"/>
        <v>0</v>
      </c>
      <c r="IK437">
        <v>0</v>
      </c>
    </row>
    <row r="438" spans="1:245" x14ac:dyDescent="0.4">
      <c r="A438">
        <v>17</v>
      </c>
      <c r="B438">
        <v>1</v>
      </c>
      <c r="C438">
        <f>ROW(SmtRes!A686)</f>
        <v>686</v>
      </c>
      <c r="D438">
        <f>ROW(EtalonRes!A671)</f>
        <v>671</v>
      </c>
      <c r="E438" t="s">
        <v>540</v>
      </c>
      <c r="F438" t="s">
        <v>310</v>
      </c>
      <c r="G438" t="s">
        <v>311</v>
      </c>
      <c r="H438" t="s">
        <v>235</v>
      </c>
      <c r="I438">
        <f>ROUND((68)/100,9)</f>
        <v>0.68</v>
      </c>
      <c r="J438">
        <v>0</v>
      </c>
      <c r="O438">
        <f t="shared" si="365"/>
        <v>6161.14</v>
      </c>
      <c r="P438">
        <f t="shared" si="366"/>
        <v>283.57</v>
      </c>
      <c r="Q438">
        <f t="shared" si="367"/>
        <v>32.229999999999997</v>
      </c>
      <c r="R438">
        <f t="shared" si="368"/>
        <v>7.93</v>
      </c>
      <c r="S438">
        <f t="shared" si="369"/>
        <v>5845.34</v>
      </c>
      <c r="T438">
        <f t="shared" si="370"/>
        <v>0</v>
      </c>
      <c r="U438">
        <f t="shared" si="371"/>
        <v>20.726400000000002</v>
      </c>
      <c r="V438">
        <f t="shared" si="372"/>
        <v>2.0400000000000001E-2</v>
      </c>
      <c r="W438">
        <f t="shared" si="373"/>
        <v>0</v>
      </c>
      <c r="X438">
        <f t="shared" si="374"/>
        <v>5560.61</v>
      </c>
      <c r="Y438">
        <f t="shared" si="375"/>
        <v>3804.63</v>
      </c>
      <c r="AA438">
        <v>68187018</v>
      </c>
      <c r="AB438">
        <f t="shared" si="376"/>
        <v>371.42</v>
      </c>
      <c r="AC438">
        <f t="shared" si="377"/>
        <v>63.28</v>
      </c>
      <c r="AD438">
        <f t="shared" si="378"/>
        <v>5.78</v>
      </c>
      <c r="AE438">
        <f t="shared" si="379"/>
        <v>0.41</v>
      </c>
      <c r="AF438">
        <f t="shared" si="380"/>
        <v>302.36</v>
      </c>
      <c r="AG438">
        <f t="shared" si="381"/>
        <v>0</v>
      </c>
      <c r="AH438">
        <f t="shared" si="382"/>
        <v>30.48</v>
      </c>
      <c r="AI438">
        <f t="shared" si="383"/>
        <v>0.03</v>
      </c>
      <c r="AJ438">
        <f t="shared" si="384"/>
        <v>0</v>
      </c>
      <c r="AK438">
        <v>371.42</v>
      </c>
      <c r="AL438">
        <v>63.28</v>
      </c>
      <c r="AM438">
        <v>5.78</v>
      </c>
      <c r="AN438">
        <v>0.41</v>
      </c>
      <c r="AO438">
        <v>302.36</v>
      </c>
      <c r="AP438">
        <v>0</v>
      </c>
      <c r="AQ438">
        <v>30.48</v>
      </c>
      <c r="AR438">
        <v>0.03</v>
      </c>
      <c r="AS438">
        <v>0</v>
      </c>
      <c r="AT438">
        <v>95</v>
      </c>
      <c r="AU438">
        <v>65</v>
      </c>
      <c r="AV438">
        <v>1</v>
      </c>
      <c r="AW438">
        <v>1</v>
      </c>
      <c r="AZ438">
        <v>1</v>
      </c>
      <c r="BA438">
        <v>28.43</v>
      </c>
      <c r="BB438">
        <v>8.1999999999999993</v>
      </c>
      <c r="BC438">
        <v>6.59</v>
      </c>
      <c r="BD438" t="s">
        <v>3</v>
      </c>
      <c r="BE438" t="s">
        <v>3</v>
      </c>
      <c r="BF438" t="s">
        <v>3</v>
      </c>
      <c r="BG438" t="s">
        <v>3</v>
      </c>
      <c r="BH438">
        <v>0</v>
      </c>
      <c r="BI438">
        <v>2</v>
      </c>
      <c r="BJ438" t="s">
        <v>312</v>
      </c>
      <c r="BM438">
        <v>108001</v>
      </c>
      <c r="BN438">
        <v>0</v>
      </c>
      <c r="BO438" t="s">
        <v>310</v>
      </c>
      <c r="BP438">
        <v>1</v>
      </c>
      <c r="BQ438">
        <v>3</v>
      </c>
      <c r="BR438">
        <v>0</v>
      </c>
      <c r="BS438">
        <v>28.43</v>
      </c>
      <c r="BT438">
        <v>1</v>
      </c>
      <c r="BU438">
        <v>1</v>
      </c>
      <c r="BV438">
        <v>1</v>
      </c>
      <c r="BW438">
        <v>1</v>
      </c>
      <c r="BX438">
        <v>1</v>
      </c>
      <c r="BY438" t="s">
        <v>3</v>
      </c>
      <c r="BZ438">
        <v>95</v>
      </c>
      <c r="CA438">
        <v>65</v>
      </c>
      <c r="CE438">
        <v>0</v>
      </c>
      <c r="CF438">
        <v>0</v>
      </c>
      <c r="CG438">
        <v>0</v>
      </c>
      <c r="CM438">
        <v>0</v>
      </c>
      <c r="CN438" t="s">
        <v>3</v>
      </c>
      <c r="CO438">
        <v>0</v>
      </c>
      <c r="CP438">
        <f t="shared" si="385"/>
        <v>6161.14</v>
      </c>
      <c r="CQ438">
        <f t="shared" si="386"/>
        <v>417.01519999999999</v>
      </c>
      <c r="CR438">
        <f t="shared" si="387"/>
        <v>47.396000000000001</v>
      </c>
      <c r="CS438">
        <f t="shared" si="388"/>
        <v>11.6563</v>
      </c>
      <c r="CT438">
        <f t="shared" si="389"/>
        <v>8596.0948000000008</v>
      </c>
      <c r="CU438">
        <f t="shared" si="390"/>
        <v>0</v>
      </c>
      <c r="CV438">
        <f t="shared" si="391"/>
        <v>30.48</v>
      </c>
      <c r="CW438">
        <f t="shared" si="392"/>
        <v>0.03</v>
      </c>
      <c r="CX438">
        <f t="shared" si="393"/>
        <v>0</v>
      </c>
      <c r="CY438">
        <f t="shared" si="394"/>
        <v>5560.6064999999999</v>
      </c>
      <c r="CZ438">
        <f t="shared" si="395"/>
        <v>3804.6255000000006</v>
      </c>
      <c r="DC438" t="s">
        <v>3</v>
      </c>
      <c r="DD438" t="s">
        <v>3</v>
      </c>
      <c r="DE438" t="s">
        <v>3</v>
      </c>
      <c r="DF438" t="s">
        <v>3</v>
      </c>
      <c r="DG438" t="s">
        <v>3</v>
      </c>
      <c r="DH438" t="s">
        <v>3</v>
      </c>
      <c r="DI438" t="s">
        <v>3</v>
      </c>
      <c r="DJ438" t="s">
        <v>3</v>
      </c>
      <c r="DK438" t="s">
        <v>3</v>
      </c>
      <c r="DL438" t="s">
        <v>3</v>
      </c>
      <c r="DM438" t="s">
        <v>3</v>
      </c>
      <c r="DN438">
        <v>0</v>
      </c>
      <c r="DO438">
        <v>0</v>
      </c>
      <c r="DP438">
        <v>1</v>
      </c>
      <c r="DQ438">
        <v>1</v>
      </c>
      <c r="DU438">
        <v>1010</v>
      </c>
      <c r="DV438" t="s">
        <v>235</v>
      </c>
      <c r="DW438" t="s">
        <v>235</v>
      </c>
      <c r="DX438">
        <v>100</v>
      </c>
      <c r="EE438">
        <v>63940399</v>
      </c>
      <c r="EF438">
        <v>3</v>
      </c>
      <c r="EG438" t="s">
        <v>261</v>
      </c>
      <c r="EH438">
        <v>0</v>
      </c>
      <c r="EI438" t="s">
        <v>3</v>
      </c>
      <c r="EJ438">
        <v>2</v>
      </c>
      <c r="EK438">
        <v>108001</v>
      </c>
      <c r="EL438" t="s">
        <v>262</v>
      </c>
      <c r="EM438" t="s">
        <v>263</v>
      </c>
      <c r="EO438" t="s">
        <v>3</v>
      </c>
      <c r="EQ438">
        <v>0</v>
      </c>
      <c r="ER438">
        <v>371.42</v>
      </c>
      <c r="ES438">
        <v>63.28</v>
      </c>
      <c r="ET438">
        <v>5.78</v>
      </c>
      <c r="EU438">
        <v>0.41</v>
      </c>
      <c r="EV438">
        <v>302.36</v>
      </c>
      <c r="EW438">
        <v>30.48</v>
      </c>
      <c r="EX438">
        <v>0.03</v>
      </c>
      <c r="EY438">
        <v>0</v>
      </c>
      <c r="FQ438">
        <v>0</v>
      </c>
      <c r="FR438">
        <f t="shared" si="396"/>
        <v>0</v>
      </c>
      <c r="FS438">
        <v>0</v>
      </c>
      <c r="FX438">
        <v>95</v>
      </c>
      <c r="FY438">
        <v>65</v>
      </c>
      <c r="GA438" t="s">
        <v>3</v>
      </c>
      <c r="GD438">
        <v>1</v>
      </c>
      <c r="GF438">
        <v>2131633204</v>
      </c>
      <c r="GG438">
        <v>2</v>
      </c>
      <c r="GH438">
        <v>1</v>
      </c>
      <c r="GI438">
        <v>2</v>
      </c>
      <c r="GJ438">
        <v>0</v>
      </c>
      <c r="GK438">
        <v>0</v>
      </c>
      <c r="GL438">
        <f t="shared" si="397"/>
        <v>0</v>
      </c>
      <c r="GM438">
        <f t="shared" si="398"/>
        <v>15526.38</v>
      </c>
      <c r="GN438">
        <f t="shared" si="399"/>
        <v>0</v>
      </c>
      <c r="GO438">
        <f t="shared" si="400"/>
        <v>15526.38</v>
      </c>
      <c r="GP438">
        <f t="shared" si="401"/>
        <v>0</v>
      </c>
      <c r="GR438">
        <v>0</v>
      </c>
      <c r="GS438">
        <v>3</v>
      </c>
      <c r="GT438">
        <v>0</v>
      </c>
      <c r="GU438" t="s">
        <v>3</v>
      </c>
      <c r="GV438">
        <f t="shared" si="402"/>
        <v>0</v>
      </c>
      <c r="GW438">
        <v>1</v>
      </c>
      <c r="GX438">
        <f t="shared" si="403"/>
        <v>0</v>
      </c>
      <c r="HA438">
        <v>0</v>
      </c>
      <c r="HB438">
        <v>0</v>
      </c>
      <c r="HC438">
        <f t="shared" si="404"/>
        <v>0</v>
      </c>
      <c r="IK438">
        <v>0</v>
      </c>
    </row>
    <row r="439" spans="1:245" x14ac:dyDescent="0.4">
      <c r="A439">
        <v>18</v>
      </c>
      <c r="B439">
        <v>1</v>
      </c>
      <c r="C439">
        <v>684</v>
      </c>
      <c r="E439" t="s">
        <v>541</v>
      </c>
      <c r="F439" t="s">
        <v>314</v>
      </c>
      <c r="G439" t="s">
        <v>315</v>
      </c>
      <c r="H439" t="s">
        <v>235</v>
      </c>
      <c r="I439">
        <f>I438*J439</f>
        <v>0.68</v>
      </c>
      <c r="J439">
        <v>1</v>
      </c>
      <c r="O439">
        <f t="shared" si="365"/>
        <v>13740.62</v>
      </c>
      <c r="P439">
        <f t="shared" si="366"/>
        <v>13740.62</v>
      </c>
      <c r="Q439">
        <f t="shared" si="367"/>
        <v>0</v>
      </c>
      <c r="R439">
        <f t="shared" si="368"/>
        <v>0</v>
      </c>
      <c r="S439">
        <f t="shared" si="369"/>
        <v>0</v>
      </c>
      <c r="T439">
        <f t="shared" si="370"/>
        <v>0</v>
      </c>
      <c r="U439">
        <f t="shared" si="371"/>
        <v>0</v>
      </c>
      <c r="V439">
        <f t="shared" si="372"/>
        <v>0</v>
      </c>
      <c r="W439">
        <f t="shared" si="373"/>
        <v>0.1</v>
      </c>
      <c r="X439">
        <f t="shared" si="374"/>
        <v>0</v>
      </c>
      <c r="Y439">
        <f t="shared" si="375"/>
        <v>0</v>
      </c>
      <c r="AA439">
        <v>68187018</v>
      </c>
      <c r="AB439">
        <f t="shared" si="376"/>
        <v>9355</v>
      </c>
      <c r="AC439">
        <f t="shared" si="377"/>
        <v>9355</v>
      </c>
      <c r="AD439">
        <f t="shared" si="378"/>
        <v>0</v>
      </c>
      <c r="AE439">
        <f t="shared" si="379"/>
        <v>0</v>
      </c>
      <c r="AF439">
        <f t="shared" si="380"/>
        <v>0</v>
      </c>
      <c r="AG439">
        <f t="shared" si="381"/>
        <v>0</v>
      </c>
      <c r="AH439">
        <f t="shared" si="382"/>
        <v>0</v>
      </c>
      <c r="AI439">
        <f t="shared" si="383"/>
        <v>0</v>
      </c>
      <c r="AJ439">
        <f t="shared" si="384"/>
        <v>0.15</v>
      </c>
      <c r="AK439">
        <v>9355</v>
      </c>
      <c r="AL439">
        <v>9355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0.15</v>
      </c>
      <c r="AT439">
        <v>0</v>
      </c>
      <c r="AU439">
        <v>0</v>
      </c>
      <c r="AV439">
        <v>1</v>
      </c>
      <c r="AW439">
        <v>1</v>
      </c>
      <c r="AZ439">
        <v>1</v>
      </c>
      <c r="BA439">
        <v>1</v>
      </c>
      <c r="BB439">
        <v>1</v>
      </c>
      <c r="BC439">
        <v>2.16</v>
      </c>
      <c r="BD439" t="s">
        <v>3</v>
      </c>
      <c r="BE439" t="s">
        <v>3</v>
      </c>
      <c r="BF439" t="s">
        <v>3</v>
      </c>
      <c r="BG439" t="s">
        <v>3</v>
      </c>
      <c r="BH439">
        <v>3</v>
      </c>
      <c r="BI439">
        <v>2</v>
      </c>
      <c r="BJ439" t="s">
        <v>316</v>
      </c>
      <c r="BM439">
        <v>500002</v>
      </c>
      <c r="BN439">
        <v>0</v>
      </c>
      <c r="BO439" t="s">
        <v>314</v>
      </c>
      <c r="BP439">
        <v>1</v>
      </c>
      <c r="BQ439">
        <v>12</v>
      </c>
      <c r="BR439">
        <v>0</v>
      </c>
      <c r="BS439">
        <v>1</v>
      </c>
      <c r="BT439">
        <v>1</v>
      </c>
      <c r="BU439">
        <v>1</v>
      </c>
      <c r="BV439">
        <v>1</v>
      </c>
      <c r="BW439">
        <v>1</v>
      </c>
      <c r="BX439">
        <v>1</v>
      </c>
      <c r="BY439" t="s">
        <v>3</v>
      </c>
      <c r="BZ439">
        <v>0</v>
      </c>
      <c r="CA439">
        <v>0</v>
      </c>
      <c r="CE439">
        <v>0</v>
      </c>
      <c r="CF439">
        <v>0</v>
      </c>
      <c r="CG439">
        <v>0</v>
      </c>
      <c r="CM439">
        <v>0</v>
      </c>
      <c r="CN439" t="s">
        <v>3</v>
      </c>
      <c r="CO439">
        <v>0</v>
      </c>
      <c r="CP439">
        <f t="shared" si="385"/>
        <v>13740.62</v>
      </c>
      <c r="CQ439">
        <f t="shared" si="386"/>
        <v>20206.800000000003</v>
      </c>
      <c r="CR439">
        <f t="shared" si="387"/>
        <v>0</v>
      </c>
      <c r="CS439">
        <f t="shared" si="388"/>
        <v>0</v>
      </c>
      <c r="CT439">
        <f t="shared" si="389"/>
        <v>0</v>
      </c>
      <c r="CU439">
        <f t="shared" si="390"/>
        <v>0</v>
      </c>
      <c r="CV439">
        <f t="shared" si="391"/>
        <v>0</v>
      </c>
      <c r="CW439">
        <f t="shared" si="392"/>
        <v>0</v>
      </c>
      <c r="CX439">
        <f t="shared" si="393"/>
        <v>0.15</v>
      </c>
      <c r="CY439">
        <f t="shared" si="394"/>
        <v>0</v>
      </c>
      <c r="CZ439">
        <f t="shared" si="395"/>
        <v>0</v>
      </c>
      <c r="DC439" t="s">
        <v>3</v>
      </c>
      <c r="DD439" t="s">
        <v>3</v>
      </c>
      <c r="DE439" t="s">
        <v>3</v>
      </c>
      <c r="DF439" t="s">
        <v>3</v>
      </c>
      <c r="DG439" t="s">
        <v>3</v>
      </c>
      <c r="DH439" t="s">
        <v>3</v>
      </c>
      <c r="DI439" t="s">
        <v>3</v>
      </c>
      <c r="DJ439" t="s">
        <v>3</v>
      </c>
      <c r="DK439" t="s">
        <v>3</v>
      </c>
      <c r="DL439" t="s">
        <v>3</v>
      </c>
      <c r="DM439" t="s">
        <v>3</v>
      </c>
      <c r="DN439">
        <v>0</v>
      </c>
      <c r="DO439">
        <v>0</v>
      </c>
      <c r="DP439">
        <v>1</v>
      </c>
      <c r="DQ439">
        <v>1</v>
      </c>
      <c r="DU439">
        <v>1010</v>
      </c>
      <c r="DV439" t="s">
        <v>235</v>
      </c>
      <c r="DW439" t="s">
        <v>235</v>
      </c>
      <c r="DX439">
        <v>100</v>
      </c>
      <c r="EE439">
        <v>63940455</v>
      </c>
      <c r="EF439">
        <v>12</v>
      </c>
      <c r="EG439" t="s">
        <v>253</v>
      </c>
      <c r="EH439">
        <v>0</v>
      </c>
      <c r="EI439" t="s">
        <v>3</v>
      </c>
      <c r="EJ439">
        <v>2</v>
      </c>
      <c r="EK439">
        <v>500002</v>
      </c>
      <c r="EL439" t="s">
        <v>254</v>
      </c>
      <c r="EM439" t="s">
        <v>255</v>
      </c>
      <c r="EO439" t="s">
        <v>3</v>
      </c>
      <c r="EQ439">
        <v>0</v>
      </c>
      <c r="ER439">
        <v>9355</v>
      </c>
      <c r="ES439">
        <v>9355</v>
      </c>
      <c r="ET439">
        <v>0</v>
      </c>
      <c r="EU439">
        <v>0</v>
      </c>
      <c r="EV439">
        <v>0</v>
      </c>
      <c r="EW439">
        <v>0</v>
      </c>
      <c r="EX439">
        <v>0</v>
      </c>
      <c r="FQ439">
        <v>0</v>
      </c>
      <c r="FR439">
        <f t="shared" si="396"/>
        <v>0</v>
      </c>
      <c r="FS439">
        <v>0</v>
      </c>
      <c r="FX439">
        <v>0</v>
      </c>
      <c r="FY439">
        <v>0</v>
      </c>
      <c r="GA439" t="s">
        <v>3</v>
      </c>
      <c r="GD439">
        <v>1</v>
      </c>
      <c r="GF439">
        <v>-1922508324</v>
      </c>
      <c r="GG439">
        <v>2</v>
      </c>
      <c r="GH439">
        <v>1</v>
      </c>
      <c r="GI439">
        <v>2</v>
      </c>
      <c r="GJ439">
        <v>0</v>
      </c>
      <c r="GK439">
        <v>0</v>
      </c>
      <c r="GL439">
        <f t="shared" si="397"/>
        <v>0</v>
      </c>
      <c r="GM439">
        <f t="shared" si="398"/>
        <v>13740.62</v>
      </c>
      <c r="GN439">
        <f t="shared" si="399"/>
        <v>0</v>
      </c>
      <c r="GO439">
        <f t="shared" si="400"/>
        <v>13740.62</v>
      </c>
      <c r="GP439">
        <f t="shared" si="401"/>
        <v>0</v>
      </c>
      <c r="GR439">
        <v>0</v>
      </c>
      <c r="GS439">
        <v>3</v>
      </c>
      <c r="GT439">
        <v>0</v>
      </c>
      <c r="GU439" t="s">
        <v>3</v>
      </c>
      <c r="GV439">
        <f t="shared" si="402"/>
        <v>0</v>
      </c>
      <c r="GW439">
        <v>1</v>
      </c>
      <c r="GX439">
        <f t="shared" si="403"/>
        <v>0</v>
      </c>
      <c r="HA439">
        <v>0</v>
      </c>
      <c r="HB439">
        <v>0</v>
      </c>
      <c r="HC439">
        <f t="shared" si="404"/>
        <v>0</v>
      </c>
      <c r="IK439">
        <v>0</v>
      </c>
    </row>
    <row r="440" spans="1:245" x14ac:dyDescent="0.4">
      <c r="A440">
        <v>17</v>
      </c>
      <c r="B440">
        <v>1</v>
      </c>
      <c r="C440">
        <f>ROW(SmtRes!A694)</f>
        <v>694</v>
      </c>
      <c r="D440">
        <f>ROW(EtalonRes!A678)</f>
        <v>678</v>
      </c>
      <c r="E440" t="s">
        <v>542</v>
      </c>
      <c r="F440" t="s">
        <v>318</v>
      </c>
      <c r="G440" t="s">
        <v>319</v>
      </c>
      <c r="H440" t="s">
        <v>235</v>
      </c>
      <c r="I440">
        <f>ROUND((9)/100,9)</f>
        <v>0.09</v>
      </c>
      <c r="J440">
        <v>0</v>
      </c>
      <c r="O440">
        <f t="shared" si="365"/>
        <v>678.9</v>
      </c>
      <c r="P440">
        <f t="shared" si="366"/>
        <v>20.78</v>
      </c>
      <c r="Q440">
        <f t="shared" si="367"/>
        <v>4.2699999999999996</v>
      </c>
      <c r="R440">
        <f t="shared" si="368"/>
        <v>1.05</v>
      </c>
      <c r="S440">
        <f t="shared" si="369"/>
        <v>653.85</v>
      </c>
      <c r="T440">
        <f t="shared" si="370"/>
        <v>0</v>
      </c>
      <c r="U440">
        <f t="shared" si="371"/>
        <v>2.3184</v>
      </c>
      <c r="V440">
        <f t="shared" si="372"/>
        <v>2.6999999999999997E-3</v>
      </c>
      <c r="W440">
        <f t="shared" si="373"/>
        <v>0</v>
      </c>
      <c r="X440">
        <f t="shared" si="374"/>
        <v>622.16</v>
      </c>
      <c r="Y440">
        <f t="shared" si="375"/>
        <v>425.69</v>
      </c>
      <c r="AA440">
        <v>68187018</v>
      </c>
      <c r="AB440">
        <f t="shared" si="376"/>
        <v>297.29000000000002</v>
      </c>
      <c r="AC440">
        <f t="shared" si="377"/>
        <v>35.97</v>
      </c>
      <c r="AD440">
        <f t="shared" si="378"/>
        <v>5.78</v>
      </c>
      <c r="AE440">
        <f t="shared" si="379"/>
        <v>0.41</v>
      </c>
      <c r="AF440">
        <f t="shared" si="380"/>
        <v>255.54</v>
      </c>
      <c r="AG440">
        <f t="shared" si="381"/>
        <v>0</v>
      </c>
      <c r="AH440">
        <f t="shared" si="382"/>
        <v>25.76</v>
      </c>
      <c r="AI440">
        <f t="shared" si="383"/>
        <v>0.03</v>
      </c>
      <c r="AJ440">
        <f t="shared" si="384"/>
        <v>0</v>
      </c>
      <c r="AK440">
        <v>297.29000000000002</v>
      </c>
      <c r="AL440">
        <v>35.97</v>
      </c>
      <c r="AM440">
        <v>5.78</v>
      </c>
      <c r="AN440">
        <v>0.41</v>
      </c>
      <c r="AO440">
        <v>255.54</v>
      </c>
      <c r="AP440">
        <v>0</v>
      </c>
      <c r="AQ440">
        <v>25.76</v>
      </c>
      <c r="AR440">
        <v>0.03</v>
      </c>
      <c r="AS440">
        <v>0</v>
      </c>
      <c r="AT440">
        <v>95</v>
      </c>
      <c r="AU440">
        <v>65</v>
      </c>
      <c r="AV440">
        <v>1</v>
      </c>
      <c r="AW440">
        <v>1</v>
      </c>
      <c r="AZ440">
        <v>1</v>
      </c>
      <c r="BA440">
        <v>28.43</v>
      </c>
      <c r="BB440">
        <v>8.1999999999999993</v>
      </c>
      <c r="BC440">
        <v>6.42</v>
      </c>
      <c r="BD440" t="s">
        <v>3</v>
      </c>
      <c r="BE440" t="s">
        <v>3</v>
      </c>
      <c r="BF440" t="s">
        <v>3</v>
      </c>
      <c r="BG440" t="s">
        <v>3</v>
      </c>
      <c r="BH440">
        <v>0</v>
      </c>
      <c r="BI440">
        <v>2</v>
      </c>
      <c r="BJ440" t="s">
        <v>320</v>
      </c>
      <c r="BM440">
        <v>108001</v>
      </c>
      <c r="BN440">
        <v>0</v>
      </c>
      <c r="BO440" t="s">
        <v>318</v>
      </c>
      <c r="BP440">
        <v>1</v>
      </c>
      <c r="BQ440">
        <v>3</v>
      </c>
      <c r="BR440">
        <v>0</v>
      </c>
      <c r="BS440">
        <v>28.43</v>
      </c>
      <c r="BT440">
        <v>1</v>
      </c>
      <c r="BU440">
        <v>1</v>
      </c>
      <c r="BV440">
        <v>1</v>
      </c>
      <c r="BW440">
        <v>1</v>
      </c>
      <c r="BX440">
        <v>1</v>
      </c>
      <c r="BY440" t="s">
        <v>3</v>
      </c>
      <c r="BZ440">
        <v>95</v>
      </c>
      <c r="CA440">
        <v>65</v>
      </c>
      <c r="CE440">
        <v>0</v>
      </c>
      <c r="CF440">
        <v>0</v>
      </c>
      <c r="CG440">
        <v>0</v>
      </c>
      <c r="CM440">
        <v>0</v>
      </c>
      <c r="CN440" t="s">
        <v>3</v>
      </c>
      <c r="CO440">
        <v>0</v>
      </c>
      <c r="CP440">
        <f t="shared" si="385"/>
        <v>678.9</v>
      </c>
      <c r="CQ440">
        <f t="shared" si="386"/>
        <v>230.92739999999998</v>
      </c>
      <c r="CR440">
        <f t="shared" si="387"/>
        <v>47.396000000000001</v>
      </c>
      <c r="CS440">
        <f t="shared" si="388"/>
        <v>11.6563</v>
      </c>
      <c r="CT440">
        <f t="shared" si="389"/>
        <v>7265.0021999999999</v>
      </c>
      <c r="CU440">
        <f t="shared" si="390"/>
        <v>0</v>
      </c>
      <c r="CV440">
        <f t="shared" si="391"/>
        <v>25.76</v>
      </c>
      <c r="CW440">
        <f t="shared" si="392"/>
        <v>0.03</v>
      </c>
      <c r="CX440">
        <f t="shared" si="393"/>
        <v>0</v>
      </c>
      <c r="CY440">
        <f t="shared" si="394"/>
        <v>622.15499999999997</v>
      </c>
      <c r="CZ440">
        <f t="shared" si="395"/>
        <v>425.685</v>
      </c>
      <c r="DC440" t="s">
        <v>3</v>
      </c>
      <c r="DD440" t="s">
        <v>3</v>
      </c>
      <c r="DE440" t="s">
        <v>3</v>
      </c>
      <c r="DF440" t="s">
        <v>3</v>
      </c>
      <c r="DG440" t="s">
        <v>3</v>
      </c>
      <c r="DH440" t="s">
        <v>3</v>
      </c>
      <c r="DI440" t="s">
        <v>3</v>
      </c>
      <c r="DJ440" t="s">
        <v>3</v>
      </c>
      <c r="DK440" t="s">
        <v>3</v>
      </c>
      <c r="DL440" t="s">
        <v>3</v>
      </c>
      <c r="DM440" t="s">
        <v>3</v>
      </c>
      <c r="DN440">
        <v>0</v>
      </c>
      <c r="DO440">
        <v>0</v>
      </c>
      <c r="DP440">
        <v>1</v>
      </c>
      <c r="DQ440">
        <v>1</v>
      </c>
      <c r="DU440">
        <v>1010</v>
      </c>
      <c r="DV440" t="s">
        <v>235</v>
      </c>
      <c r="DW440" t="s">
        <v>235</v>
      </c>
      <c r="DX440">
        <v>100</v>
      </c>
      <c r="EE440">
        <v>63940399</v>
      </c>
      <c r="EF440">
        <v>3</v>
      </c>
      <c r="EG440" t="s">
        <v>261</v>
      </c>
      <c r="EH440">
        <v>0</v>
      </c>
      <c r="EI440" t="s">
        <v>3</v>
      </c>
      <c r="EJ440">
        <v>2</v>
      </c>
      <c r="EK440">
        <v>108001</v>
      </c>
      <c r="EL440" t="s">
        <v>262</v>
      </c>
      <c r="EM440" t="s">
        <v>263</v>
      </c>
      <c r="EO440" t="s">
        <v>3</v>
      </c>
      <c r="EQ440">
        <v>0</v>
      </c>
      <c r="ER440">
        <v>297.29000000000002</v>
      </c>
      <c r="ES440">
        <v>35.97</v>
      </c>
      <c r="ET440">
        <v>5.78</v>
      </c>
      <c r="EU440">
        <v>0.41</v>
      </c>
      <c r="EV440">
        <v>255.54</v>
      </c>
      <c r="EW440">
        <v>25.76</v>
      </c>
      <c r="EX440">
        <v>0.03</v>
      </c>
      <c r="EY440">
        <v>0</v>
      </c>
      <c r="FQ440">
        <v>0</v>
      </c>
      <c r="FR440">
        <f t="shared" si="396"/>
        <v>0</v>
      </c>
      <c r="FS440">
        <v>0</v>
      </c>
      <c r="FX440">
        <v>95</v>
      </c>
      <c r="FY440">
        <v>65</v>
      </c>
      <c r="GA440" t="s">
        <v>3</v>
      </c>
      <c r="GD440">
        <v>1</v>
      </c>
      <c r="GF440">
        <v>-1036020668</v>
      </c>
      <c r="GG440">
        <v>2</v>
      </c>
      <c r="GH440">
        <v>1</v>
      </c>
      <c r="GI440">
        <v>2</v>
      </c>
      <c r="GJ440">
        <v>0</v>
      </c>
      <c r="GK440">
        <v>0</v>
      </c>
      <c r="GL440">
        <f t="shared" si="397"/>
        <v>0</v>
      </c>
      <c r="GM440">
        <f t="shared" si="398"/>
        <v>1726.75</v>
      </c>
      <c r="GN440">
        <f t="shared" si="399"/>
        <v>0</v>
      </c>
      <c r="GO440">
        <f t="shared" si="400"/>
        <v>1726.75</v>
      </c>
      <c r="GP440">
        <f t="shared" si="401"/>
        <v>0</v>
      </c>
      <c r="GR440">
        <v>0</v>
      </c>
      <c r="GS440">
        <v>3</v>
      </c>
      <c r="GT440">
        <v>0</v>
      </c>
      <c r="GU440" t="s">
        <v>3</v>
      </c>
      <c r="GV440">
        <f t="shared" si="402"/>
        <v>0</v>
      </c>
      <c r="GW440">
        <v>1</v>
      </c>
      <c r="GX440">
        <f t="shared" si="403"/>
        <v>0</v>
      </c>
      <c r="HA440">
        <v>0</v>
      </c>
      <c r="HB440">
        <v>0</v>
      </c>
      <c r="HC440">
        <f t="shared" si="404"/>
        <v>0</v>
      </c>
      <c r="IK440">
        <v>0</v>
      </c>
    </row>
    <row r="441" spans="1:245" x14ac:dyDescent="0.4">
      <c r="A441">
        <v>18</v>
      </c>
      <c r="B441">
        <v>1</v>
      </c>
      <c r="C441">
        <v>693</v>
      </c>
      <c r="E441" t="s">
        <v>543</v>
      </c>
      <c r="F441" t="s">
        <v>322</v>
      </c>
      <c r="G441" t="s">
        <v>323</v>
      </c>
      <c r="H441" t="s">
        <v>293</v>
      </c>
      <c r="I441">
        <f>I440*J441</f>
        <v>0.89999999999999991</v>
      </c>
      <c r="J441">
        <v>10</v>
      </c>
      <c r="O441">
        <f t="shared" si="365"/>
        <v>591.84</v>
      </c>
      <c r="P441">
        <f t="shared" si="366"/>
        <v>591.84</v>
      </c>
      <c r="Q441">
        <f t="shared" si="367"/>
        <v>0</v>
      </c>
      <c r="R441">
        <f t="shared" si="368"/>
        <v>0</v>
      </c>
      <c r="S441">
        <f t="shared" si="369"/>
        <v>0</v>
      </c>
      <c r="T441">
        <f t="shared" si="370"/>
        <v>0</v>
      </c>
      <c r="U441">
        <f t="shared" si="371"/>
        <v>0</v>
      </c>
      <c r="V441">
        <f t="shared" si="372"/>
        <v>0</v>
      </c>
      <c r="W441">
        <f t="shared" si="373"/>
        <v>0.04</v>
      </c>
      <c r="X441">
        <f t="shared" si="374"/>
        <v>0</v>
      </c>
      <c r="Y441">
        <f t="shared" si="375"/>
        <v>0</v>
      </c>
      <c r="AA441">
        <v>68187018</v>
      </c>
      <c r="AB441">
        <f t="shared" si="376"/>
        <v>80</v>
      </c>
      <c r="AC441">
        <f t="shared" si="377"/>
        <v>80</v>
      </c>
      <c r="AD441">
        <f t="shared" si="378"/>
        <v>0</v>
      </c>
      <c r="AE441">
        <f t="shared" si="379"/>
        <v>0</v>
      </c>
      <c r="AF441">
        <f t="shared" si="380"/>
        <v>0</v>
      </c>
      <c r="AG441">
        <f t="shared" si="381"/>
        <v>0</v>
      </c>
      <c r="AH441">
        <f t="shared" si="382"/>
        <v>0</v>
      </c>
      <c r="AI441">
        <f t="shared" si="383"/>
        <v>0</v>
      </c>
      <c r="AJ441">
        <f t="shared" si="384"/>
        <v>0.04</v>
      </c>
      <c r="AK441">
        <v>80</v>
      </c>
      <c r="AL441">
        <v>80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0.04</v>
      </c>
      <c r="AT441">
        <v>0</v>
      </c>
      <c r="AU441">
        <v>0</v>
      </c>
      <c r="AV441">
        <v>1</v>
      </c>
      <c r="AW441">
        <v>1</v>
      </c>
      <c r="AZ441">
        <v>1</v>
      </c>
      <c r="BA441">
        <v>1</v>
      </c>
      <c r="BB441">
        <v>1</v>
      </c>
      <c r="BC441">
        <v>8.2200000000000006</v>
      </c>
      <c r="BD441" t="s">
        <v>3</v>
      </c>
      <c r="BE441" t="s">
        <v>3</v>
      </c>
      <c r="BF441" t="s">
        <v>3</v>
      </c>
      <c r="BG441" t="s">
        <v>3</v>
      </c>
      <c r="BH441">
        <v>3</v>
      </c>
      <c r="BI441">
        <v>2</v>
      </c>
      <c r="BJ441" t="s">
        <v>324</v>
      </c>
      <c r="BM441">
        <v>500002</v>
      </c>
      <c r="BN441">
        <v>0</v>
      </c>
      <c r="BO441" t="s">
        <v>322</v>
      </c>
      <c r="BP441">
        <v>1</v>
      </c>
      <c r="BQ441">
        <v>12</v>
      </c>
      <c r="BR441">
        <v>0</v>
      </c>
      <c r="BS441">
        <v>1</v>
      </c>
      <c r="BT441">
        <v>1</v>
      </c>
      <c r="BU441">
        <v>1</v>
      </c>
      <c r="BV441">
        <v>1</v>
      </c>
      <c r="BW441">
        <v>1</v>
      </c>
      <c r="BX441">
        <v>1</v>
      </c>
      <c r="BY441" t="s">
        <v>3</v>
      </c>
      <c r="BZ441">
        <v>0</v>
      </c>
      <c r="CA441">
        <v>0</v>
      </c>
      <c r="CE441">
        <v>0</v>
      </c>
      <c r="CF441">
        <v>0</v>
      </c>
      <c r="CG441">
        <v>0</v>
      </c>
      <c r="CM441">
        <v>0</v>
      </c>
      <c r="CN441" t="s">
        <v>3</v>
      </c>
      <c r="CO441">
        <v>0</v>
      </c>
      <c r="CP441">
        <f t="shared" si="385"/>
        <v>591.84</v>
      </c>
      <c r="CQ441">
        <f t="shared" si="386"/>
        <v>657.6</v>
      </c>
      <c r="CR441">
        <f t="shared" si="387"/>
        <v>0</v>
      </c>
      <c r="CS441">
        <f t="shared" si="388"/>
        <v>0</v>
      </c>
      <c r="CT441">
        <f t="shared" si="389"/>
        <v>0</v>
      </c>
      <c r="CU441">
        <f t="shared" si="390"/>
        <v>0</v>
      </c>
      <c r="CV441">
        <f t="shared" si="391"/>
        <v>0</v>
      </c>
      <c r="CW441">
        <f t="shared" si="392"/>
        <v>0</v>
      </c>
      <c r="CX441">
        <f t="shared" si="393"/>
        <v>0.04</v>
      </c>
      <c r="CY441">
        <f t="shared" si="394"/>
        <v>0</v>
      </c>
      <c r="CZ441">
        <f t="shared" si="395"/>
        <v>0</v>
      </c>
      <c r="DC441" t="s">
        <v>3</v>
      </c>
      <c r="DD441" t="s">
        <v>3</v>
      </c>
      <c r="DE441" t="s">
        <v>3</v>
      </c>
      <c r="DF441" t="s">
        <v>3</v>
      </c>
      <c r="DG441" t="s">
        <v>3</v>
      </c>
      <c r="DH441" t="s">
        <v>3</v>
      </c>
      <c r="DI441" t="s">
        <v>3</v>
      </c>
      <c r="DJ441" t="s">
        <v>3</v>
      </c>
      <c r="DK441" t="s">
        <v>3</v>
      </c>
      <c r="DL441" t="s">
        <v>3</v>
      </c>
      <c r="DM441" t="s">
        <v>3</v>
      </c>
      <c r="DN441">
        <v>0</v>
      </c>
      <c r="DO441">
        <v>0</v>
      </c>
      <c r="DP441">
        <v>1</v>
      </c>
      <c r="DQ441">
        <v>1</v>
      </c>
      <c r="DU441">
        <v>1010</v>
      </c>
      <c r="DV441" t="s">
        <v>293</v>
      </c>
      <c r="DW441" t="s">
        <v>293</v>
      </c>
      <c r="DX441">
        <v>10</v>
      </c>
      <c r="EE441">
        <v>63940455</v>
      </c>
      <c r="EF441">
        <v>12</v>
      </c>
      <c r="EG441" t="s">
        <v>253</v>
      </c>
      <c r="EH441">
        <v>0</v>
      </c>
      <c r="EI441" t="s">
        <v>3</v>
      </c>
      <c r="EJ441">
        <v>2</v>
      </c>
      <c r="EK441">
        <v>500002</v>
      </c>
      <c r="EL441" t="s">
        <v>254</v>
      </c>
      <c r="EM441" t="s">
        <v>255</v>
      </c>
      <c r="EO441" t="s">
        <v>3</v>
      </c>
      <c r="EQ441">
        <v>0</v>
      </c>
      <c r="ER441">
        <v>80</v>
      </c>
      <c r="ES441">
        <v>80</v>
      </c>
      <c r="ET441">
        <v>0</v>
      </c>
      <c r="EU441">
        <v>0</v>
      </c>
      <c r="EV441">
        <v>0</v>
      </c>
      <c r="EW441">
        <v>0</v>
      </c>
      <c r="EX441">
        <v>0</v>
      </c>
      <c r="FQ441">
        <v>0</v>
      </c>
      <c r="FR441">
        <f t="shared" si="396"/>
        <v>0</v>
      </c>
      <c r="FS441">
        <v>0</v>
      </c>
      <c r="FX441">
        <v>0</v>
      </c>
      <c r="FY441">
        <v>0</v>
      </c>
      <c r="GA441" t="s">
        <v>3</v>
      </c>
      <c r="GD441">
        <v>1</v>
      </c>
      <c r="GF441">
        <v>-1612967865</v>
      </c>
      <c r="GG441">
        <v>2</v>
      </c>
      <c r="GH441">
        <v>1</v>
      </c>
      <c r="GI441">
        <v>2</v>
      </c>
      <c r="GJ441">
        <v>0</v>
      </c>
      <c r="GK441">
        <v>0</v>
      </c>
      <c r="GL441">
        <f t="shared" si="397"/>
        <v>0</v>
      </c>
      <c r="GM441">
        <f t="shared" si="398"/>
        <v>591.84</v>
      </c>
      <c r="GN441">
        <f t="shared" si="399"/>
        <v>0</v>
      </c>
      <c r="GO441">
        <f t="shared" si="400"/>
        <v>591.84</v>
      </c>
      <c r="GP441">
        <f t="shared" si="401"/>
        <v>0</v>
      </c>
      <c r="GR441">
        <v>0</v>
      </c>
      <c r="GS441">
        <v>3</v>
      </c>
      <c r="GT441">
        <v>0</v>
      </c>
      <c r="GU441" t="s">
        <v>3</v>
      </c>
      <c r="GV441">
        <f t="shared" si="402"/>
        <v>0</v>
      </c>
      <c r="GW441">
        <v>1</v>
      </c>
      <c r="GX441">
        <f t="shared" si="403"/>
        <v>0</v>
      </c>
      <c r="HA441">
        <v>0</v>
      </c>
      <c r="HB441">
        <v>0</v>
      </c>
      <c r="HC441">
        <f t="shared" si="404"/>
        <v>0</v>
      </c>
      <c r="IK441">
        <v>0</v>
      </c>
    </row>
    <row r="442" spans="1:245" x14ac:dyDescent="0.4">
      <c r="A442">
        <v>17</v>
      </c>
      <c r="B442">
        <v>1</v>
      </c>
      <c r="C442">
        <f>ROW(SmtRes!A702)</f>
        <v>702</v>
      </c>
      <c r="D442">
        <f>ROW(EtalonRes!A685)</f>
        <v>685</v>
      </c>
      <c r="E442" t="s">
        <v>544</v>
      </c>
      <c r="F442" t="s">
        <v>326</v>
      </c>
      <c r="G442" t="s">
        <v>327</v>
      </c>
      <c r="H442" t="s">
        <v>235</v>
      </c>
      <c r="I442">
        <f>ROUND((8)/100,9)</f>
        <v>0.08</v>
      </c>
      <c r="J442">
        <v>0</v>
      </c>
      <c r="O442">
        <f t="shared" si="365"/>
        <v>614.52</v>
      </c>
      <c r="P442">
        <f t="shared" si="366"/>
        <v>18.7</v>
      </c>
      <c r="Q442">
        <f t="shared" si="367"/>
        <v>3.79</v>
      </c>
      <c r="R442">
        <f t="shared" si="368"/>
        <v>0.93</v>
      </c>
      <c r="S442">
        <f t="shared" si="369"/>
        <v>592.03</v>
      </c>
      <c r="T442">
        <f t="shared" si="370"/>
        <v>0</v>
      </c>
      <c r="U442">
        <f t="shared" si="371"/>
        <v>2.0991999999999997</v>
      </c>
      <c r="V442">
        <f t="shared" si="372"/>
        <v>2.3999999999999998E-3</v>
      </c>
      <c r="W442">
        <f t="shared" si="373"/>
        <v>0</v>
      </c>
      <c r="X442">
        <f t="shared" si="374"/>
        <v>563.30999999999995</v>
      </c>
      <c r="Y442">
        <f t="shared" si="375"/>
        <v>385.42</v>
      </c>
      <c r="AA442">
        <v>68187018</v>
      </c>
      <c r="AB442">
        <f t="shared" si="376"/>
        <v>302.14999999999998</v>
      </c>
      <c r="AC442">
        <f t="shared" si="377"/>
        <v>36.07</v>
      </c>
      <c r="AD442">
        <f t="shared" si="378"/>
        <v>5.78</v>
      </c>
      <c r="AE442">
        <f t="shared" si="379"/>
        <v>0.41</v>
      </c>
      <c r="AF442">
        <f t="shared" si="380"/>
        <v>260.3</v>
      </c>
      <c r="AG442">
        <f t="shared" si="381"/>
        <v>0</v>
      </c>
      <c r="AH442">
        <f t="shared" si="382"/>
        <v>26.24</v>
      </c>
      <c r="AI442">
        <f t="shared" si="383"/>
        <v>0.03</v>
      </c>
      <c r="AJ442">
        <f t="shared" si="384"/>
        <v>0</v>
      </c>
      <c r="AK442">
        <v>302.14999999999998</v>
      </c>
      <c r="AL442">
        <v>36.07</v>
      </c>
      <c r="AM442">
        <v>5.78</v>
      </c>
      <c r="AN442">
        <v>0.41</v>
      </c>
      <c r="AO442">
        <v>260.3</v>
      </c>
      <c r="AP442">
        <v>0</v>
      </c>
      <c r="AQ442">
        <v>26.24</v>
      </c>
      <c r="AR442">
        <v>0.03</v>
      </c>
      <c r="AS442">
        <v>0</v>
      </c>
      <c r="AT442">
        <v>95</v>
      </c>
      <c r="AU442">
        <v>65</v>
      </c>
      <c r="AV442">
        <v>1</v>
      </c>
      <c r="AW442">
        <v>1</v>
      </c>
      <c r="AZ442">
        <v>1</v>
      </c>
      <c r="BA442">
        <v>28.43</v>
      </c>
      <c r="BB442">
        <v>8.1999999999999993</v>
      </c>
      <c r="BC442">
        <v>6.48</v>
      </c>
      <c r="BD442" t="s">
        <v>3</v>
      </c>
      <c r="BE442" t="s">
        <v>3</v>
      </c>
      <c r="BF442" t="s">
        <v>3</v>
      </c>
      <c r="BG442" t="s">
        <v>3</v>
      </c>
      <c r="BH442">
        <v>0</v>
      </c>
      <c r="BI442">
        <v>2</v>
      </c>
      <c r="BJ442" t="s">
        <v>328</v>
      </c>
      <c r="BM442">
        <v>108001</v>
      </c>
      <c r="BN442">
        <v>0</v>
      </c>
      <c r="BO442" t="s">
        <v>326</v>
      </c>
      <c r="BP442">
        <v>1</v>
      </c>
      <c r="BQ442">
        <v>3</v>
      </c>
      <c r="BR442">
        <v>0</v>
      </c>
      <c r="BS442">
        <v>28.43</v>
      </c>
      <c r="BT442">
        <v>1</v>
      </c>
      <c r="BU442">
        <v>1</v>
      </c>
      <c r="BV442">
        <v>1</v>
      </c>
      <c r="BW442">
        <v>1</v>
      </c>
      <c r="BX442">
        <v>1</v>
      </c>
      <c r="BY442" t="s">
        <v>3</v>
      </c>
      <c r="BZ442">
        <v>95</v>
      </c>
      <c r="CA442">
        <v>65</v>
      </c>
      <c r="CE442">
        <v>0</v>
      </c>
      <c r="CF442">
        <v>0</v>
      </c>
      <c r="CG442">
        <v>0</v>
      </c>
      <c r="CM442">
        <v>0</v>
      </c>
      <c r="CN442" t="s">
        <v>3</v>
      </c>
      <c r="CO442">
        <v>0</v>
      </c>
      <c r="CP442">
        <f t="shared" si="385"/>
        <v>614.52</v>
      </c>
      <c r="CQ442">
        <f t="shared" si="386"/>
        <v>233.73360000000002</v>
      </c>
      <c r="CR442">
        <f t="shared" si="387"/>
        <v>47.396000000000001</v>
      </c>
      <c r="CS442">
        <f t="shared" si="388"/>
        <v>11.6563</v>
      </c>
      <c r="CT442">
        <f t="shared" si="389"/>
        <v>7400.3290000000006</v>
      </c>
      <c r="CU442">
        <f t="shared" si="390"/>
        <v>0</v>
      </c>
      <c r="CV442">
        <f t="shared" si="391"/>
        <v>26.24</v>
      </c>
      <c r="CW442">
        <f t="shared" si="392"/>
        <v>0.03</v>
      </c>
      <c r="CX442">
        <f t="shared" si="393"/>
        <v>0</v>
      </c>
      <c r="CY442">
        <f t="shared" si="394"/>
        <v>563.3119999999999</v>
      </c>
      <c r="CZ442">
        <f t="shared" si="395"/>
        <v>385.42399999999992</v>
      </c>
      <c r="DC442" t="s">
        <v>3</v>
      </c>
      <c r="DD442" t="s">
        <v>3</v>
      </c>
      <c r="DE442" t="s">
        <v>3</v>
      </c>
      <c r="DF442" t="s">
        <v>3</v>
      </c>
      <c r="DG442" t="s">
        <v>3</v>
      </c>
      <c r="DH442" t="s">
        <v>3</v>
      </c>
      <c r="DI442" t="s">
        <v>3</v>
      </c>
      <c r="DJ442" t="s">
        <v>3</v>
      </c>
      <c r="DK442" t="s">
        <v>3</v>
      </c>
      <c r="DL442" t="s">
        <v>3</v>
      </c>
      <c r="DM442" t="s">
        <v>3</v>
      </c>
      <c r="DN442">
        <v>0</v>
      </c>
      <c r="DO442">
        <v>0</v>
      </c>
      <c r="DP442">
        <v>1</v>
      </c>
      <c r="DQ442">
        <v>1</v>
      </c>
      <c r="DU442">
        <v>1010</v>
      </c>
      <c r="DV442" t="s">
        <v>235</v>
      </c>
      <c r="DW442" t="s">
        <v>235</v>
      </c>
      <c r="DX442">
        <v>100</v>
      </c>
      <c r="EE442">
        <v>63940399</v>
      </c>
      <c r="EF442">
        <v>3</v>
      </c>
      <c r="EG442" t="s">
        <v>261</v>
      </c>
      <c r="EH442">
        <v>0</v>
      </c>
      <c r="EI442" t="s">
        <v>3</v>
      </c>
      <c r="EJ442">
        <v>2</v>
      </c>
      <c r="EK442">
        <v>108001</v>
      </c>
      <c r="EL442" t="s">
        <v>262</v>
      </c>
      <c r="EM442" t="s">
        <v>263</v>
      </c>
      <c r="EO442" t="s">
        <v>3</v>
      </c>
      <c r="EQ442">
        <v>0</v>
      </c>
      <c r="ER442">
        <v>302.14999999999998</v>
      </c>
      <c r="ES442">
        <v>36.07</v>
      </c>
      <c r="ET442">
        <v>5.78</v>
      </c>
      <c r="EU442">
        <v>0.41</v>
      </c>
      <c r="EV442">
        <v>260.3</v>
      </c>
      <c r="EW442">
        <v>26.24</v>
      </c>
      <c r="EX442">
        <v>0.03</v>
      </c>
      <c r="EY442">
        <v>0</v>
      </c>
      <c r="FQ442">
        <v>0</v>
      </c>
      <c r="FR442">
        <f t="shared" si="396"/>
        <v>0</v>
      </c>
      <c r="FS442">
        <v>0</v>
      </c>
      <c r="FX442">
        <v>95</v>
      </c>
      <c r="FY442">
        <v>65</v>
      </c>
      <c r="GA442" t="s">
        <v>3</v>
      </c>
      <c r="GD442">
        <v>1</v>
      </c>
      <c r="GF442">
        <v>-1568826862</v>
      </c>
      <c r="GG442">
        <v>2</v>
      </c>
      <c r="GH442">
        <v>1</v>
      </c>
      <c r="GI442">
        <v>2</v>
      </c>
      <c r="GJ442">
        <v>0</v>
      </c>
      <c r="GK442">
        <v>0</v>
      </c>
      <c r="GL442">
        <f t="shared" si="397"/>
        <v>0</v>
      </c>
      <c r="GM442">
        <f t="shared" si="398"/>
        <v>1563.25</v>
      </c>
      <c r="GN442">
        <f t="shared" si="399"/>
        <v>0</v>
      </c>
      <c r="GO442">
        <f t="shared" si="400"/>
        <v>1563.25</v>
      </c>
      <c r="GP442">
        <f t="shared" si="401"/>
        <v>0</v>
      </c>
      <c r="GR442">
        <v>0</v>
      </c>
      <c r="GS442">
        <v>3</v>
      </c>
      <c r="GT442">
        <v>0</v>
      </c>
      <c r="GU442" t="s">
        <v>3</v>
      </c>
      <c r="GV442">
        <f t="shared" si="402"/>
        <v>0</v>
      </c>
      <c r="GW442">
        <v>1</v>
      </c>
      <c r="GX442">
        <f t="shared" si="403"/>
        <v>0</v>
      </c>
      <c r="HA442">
        <v>0</v>
      </c>
      <c r="HB442">
        <v>0</v>
      </c>
      <c r="HC442">
        <f t="shared" si="404"/>
        <v>0</v>
      </c>
      <c r="IK442">
        <v>0</v>
      </c>
    </row>
    <row r="443" spans="1:245" x14ac:dyDescent="0.4">
      <c r="A443">
        <v>18</v>
      </c>
      <c r="B443">
        <v>1</v>
      </c>
      <c r="C443">
        <v>701</v>
      </c>
      <c r="E443" t="s">
        <v>545</v>
      </c>
      <c r="F443" t="s">
        <v>330</v>
      </c>
      <c r="G443" t="s">
        <v>331</v>
      </c>
      <c r="H443" t="s">
        <v>293</v>
      </c>
      <c r="I443">
        <f>I442*J443</f>
        <v>0.8</v>
      </c>
      <c r="J443">
        <v>10</v>
      </c>
      <c r="O443">
        <f t="shared" si="365"/>
        <v>611.77</v>
      </c>
      <c r="P443">
        <f t="shared" si="366"/>
        <v>611.77</v>
      </c>
      <c r="Q443">
        <f t="shared" si="367"/>
        <v>0</v>
      </c>
      <c r="R443">
        <f t="shared" si="368"/>
        <v>0</v>
      </c>
      <c r="S443">
        <f t="shared" si="369"/>
        <v>0</v>
      </c>
      <c r="T443">
        <f t="shared" si="370"/>
        <v>0</v>
      </c>
      <c r="U443">
        <f t="shared" si="371"/>
        <v>0</v>
      </c>
      <c r="V443">
        <f t="shared" si="372"/>
        <v>0</v>
      </c>
      <c r="W443">
        <f t="shared" si="373"/>
        <v>0.03</v>
      </c>
      <c r="X443">
        <f t="shared" si="374"/>
        <v>0</v>
      </c>
      <c r="Y443">
        <f t="shared" si="375"/>
        <v>0</v>
      </c>
      <c r="AA443">
        <v>68187018</v>
      </c>
      <c r="AB443">
        <f t="shared" si="376"/>
        <v>88.1</v>
      </c>
      <c r="AC443">
        <f t="shared" si="377"/>
        <v>88.1</v>
      </c>
      <c r="AD443">
        <f t="shared" si="378"/>
        <v>0</v>
      </c>
      <c r="AE443">
        <f t="shared" si="379"/>
        <v>0</v>
      </c>
      <c r="AF443">
        <f t="shared" si="380"/>
        <v>0</v>
      </c>
      <c r="AG443">
        <f t="shared" si="381"/>
        <v>0</v>
      </c>
      <c r="AH443">
        <f t="shared" si="382"/>
        <v>0</v>
      </c>
      <c r="AI443">
        <f t="shared" si="383"/>
        <v>0</v>
      </c>
      <c r="AJ443">
        <f t="shared" si="384"/>
        <v>0.04</v>
      </c>
      <c r="AK443">
        <v>88.1</v>
      </c>
      <c r="AL443">
        <v>88.1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0.04</v>
      </c>
      <c r="AT443">
        <v>0</v>
      </c>
      <c r="AU443">
        <v>0</v>
      </c>
      <c r="AV443">
        <v>1</v>
      </c>
      <c r="AW443">
        <v>1</v>
      </c>
      <c r="AZ443">
        <v>1</v>
      </c>
      <c r="BA443">
        <v>1</v>
      </c>
      <c r="BB443">
        <v>1</v>
      </c>
      <c r="BC443">
        <v>8.68</v>
      </c>
      <c r="BD443" t="s">
        <v>3</v>
      </c>
      <c r="BE443" t="s">
        <v>3</v>
      </c>
      <c r="BF443" t="s">
        <v>3</v>
      </c>
      <c r="BG443" t="s">
        <v>3</v>
      </c>
      <c r="BH443">
        <v>3</v>
      </c>
      <c r="BI443">
        <v>2</v>
      </c>
      <c r="BJ443" t="s">
        <v>332</v>
      </c>
      <c r="BM443">
        <v>500002</v>
      </c>
      <c r="BN443">
        <v>0</v>
      </c>
      <c r="BO443" t="s">
        <v>330</v>
      </c>
      <c r="BP443">
        <v>1</v>
      </c>
      <c r="BQ443">
        <v>12</v>
      </c>
      <c r="BR443">
        <v>0</v>
      </c>
      <c r="BS443">
        <v>1</v>
      </c>
      <c r="BT443">
        <v>1</v>
      </c>
      <c r="BU443">
        <v>1</v>
      </c>
      <c r="BV443">
        <v>1</v>
      </c>
      <c r="BW443">
        <v>1</v>
      </c>
      <c r="BX443">
        <v>1</v>
      </c>
      <c r="BY443" t="s">
        <v>3</v>
      </c>
      <c r="BZ443">
        <v>0</v>
      </c>
      <c r="CA443">
        <v>0</v>
      </c>
      <c r="CE443">
        <v>0</v>
      </c>
      <c r="CF443">
        <v>0</v>
      </c>
      <c r="CG443">
        <v>0</v>
      </c>
      <c r="CM443">
        <v>0</v>
      </c>
      <c r="CN443" t="s">
        <v>3</v>
      </c>
      <c r="CO443">
        <v>0</v>
      </c>
      <c r="CP443">
        <f t="shared" si="385"/>
        <v>611.77</v>
      </c>
      <c r="CQ443">
        <f t="shared" si="386"/>
        <v>764.70799999999997</v>
      </c>
      <c r="CR443">
        <f t="shared" si="387"/>
        <v>0</v>
      </c>
      <c r="CS443">
        <f t="shared" si="388"/>
        <v>0</v>
      </c>
      <c r="CT443">
        <f t="shared" si="389"/>
        <v>0</v>
      </c>
      <c r="CU443">
        <f t="shared" si="390"/>
        <v>0</v>
      </c>
      <c r="CV443">
        <f t="shared" si="391"/>
        <v>0</v>
      </c>
      <c r="CW443">
        <f t="shared" si="392"/>
        <v>0</v>
      </c>
      <c r="CX443">
        <f t="shared" si="393"/>
        <v>0.04</v>
      </c>
      <c r="CY443">
        <f t="shared" si="394"/>
        <v>0</v>
      </c>
      <c r="CZ443">
        <f t="shared" si="395"/>
        <v>0</v>
      </c>
      <c r="DC443" t="s">
        <v>3</v>
      </c>
      <c r="DD443" t="s">
        <v>3</v>
      </c>
      <c r="DE443" t="s">
        <v>3</v>
      </c>
      <c r="DF443" t="s">
        <v>3</v>
      </c>
      <c r="DG443" t="s">
        <v>3</v>
      </c>
      <c r="DH443" t="s">
        <v>3</v>
      </c>
      <c r="DI443" t="s">
        <v>3</v>
      </c>
      <c r="DJ443" t="s">
        <v>3</v>
      </c>
      <c r="DK443" t="s">
        <v>3</v>
      </c>
      <c r="DL443" t="s">
        <v>3</v>
      </c>
      <c r="DM443" t="s">
        <v>3</v>
      </c>
      <c r="DN443">
        <v>0</v>
      </c>
      <c r="DO443">
        <v>0</v>
      </c>
      <c r="DP443">
        <v>1</v>
      </c>
      <c r="DQ443">
        <v>1</v>
      </c>
      <c r="DU443">
        <v>1010</v>
      </c>
      <c r="DV443" t="s">
        <v>293</v>
      </c>
      <c r="DW443" t="s">
        <v>293</v>
      </c>
      <c r="DX443">
        <v>10</v>
      </c>
      <c r="EE443">
        <v>63940455</v>
      </c>
      <c r="EF443">
        <v>12</v>
      </c>
      <c r="EG443" t="s">
        <v>253</v>
      </c>
      <c r="EH443">
        <v>0</v>
      </c>
      <c r="EI443" t="s">
        <v>3</v>
      </c>
      <c r="EJ443">
        <v>2</v>
      </c>
      <c r="EK443">
        <v>500002</v>
      </c>
      <c r="EL443" t="s">
        <v>254</v>
      </c>
      <c r="EM443" t="s">
        <v>255</v>
      </c>
      <c r="EO443" t="s">
        <v>3</v>
      </c>
      <c r="EQ443">
        <v>0</v>
      </c>
      <c r="ER443">
        <v>88.1</v>
      </c>
      <c r="ES443">
        <v>88.1</v>
      </c>
      <c r="ET443">
        <v>0</v>
      </c>
      <c r="EU443">
        <v>0</v>
      </c>
      <c r="EV443">
        <v>0</v>
      </c>
      <c r="EW443">
        <v>0</v>
      </c>
      <c r="EX443">
        <v>0</v>
      </c>
      <c r="FQ443">
        <v>0</v>
      </c>
      <c r="FR443">
        <f t="shared" si="396"/>
        <v>0</v>
      </c>
      <c r="FS443">
        <v>0</v>
      </c>
      <c r="FX443">
        <v>0</v>
      </c>
      <c r="FY443">
        <v>0</v>
      </c>
      <c r="GA443" t="s">
        <v>3</v>
      </c>
      <c r="GD443">
        <v>1</v>
      </c>
      <c r="GF443">
        <v>1414105987</v>
      </c>
      <c r="GG443">
        <v>2</v>
      </c>
      <c r="GH443">
        <v>1</v>
      </c>
      <c r="GI443">
        <v>2</v>
      </c>
      <c r="GJ443">
        <v>0</v>
      </c>
      <c r="GK443">
        <v>0</v>
      </c>
      <c r="GL443">
        <f t="shared" si="397"/>
        <v>0</v>
      </c>
      <c r="GM443">
        <f t="shared" si="398"/>
        <v>611.77</v>
      </c>
      <c r="GN443">
        <f t="shared" si="399"/>
        <v>0</v>
      </c>
      <c r="GO443">
        <f t="shared" si="400"/>
        <v>611.77</v>
      </c>
      <c r="GP443">
        <f t="shared" si="401"/>
        <v>0</v>
      </c>
      <c r="GR443">
        <v>0</v>
      </c>
      <c r="GS443">
        <v>3</v>
      </c>
      <c r="GT443">
        <v>0</v>
      </c>
      <c r="GU443" t="s">
        <v>3</v>
      </c>
      <c r="GV443">
        <f t="shared" si="402"/>
        <v>0</v>
      </c>
      <c r="GW443">
        <v>1</v>
      </c>
      <c r="GX443">
        <f t="shared" si="403"/>
        <v>0</v>
      </c>
      <c r="HA443">
        <v>0</v>
      </c>
      <c r="HB443">
        <v>0</v>
      </c>
      <c r="HC443">
        <f t="shared" si="404"/>
        <v>0</v>
      </c>
      <c r="IK443">
        <v>0</v>
      </c>
    </row>
    <row r="444" spans="1:245" x14ac:dyDescent="0.4">
      <c r="A444">
        <v>17</v>
      </c>
      <c r="B444">
        <v>1</v>
      </c>
      <c r="C444">
        <f>ROW(SmtRes!A715)</f>
        <v>715</v>
      </c>
      <c r="D444">
        <f>ROW(EtalonRes!A697)</f>
        <v>697</v>
      </c>
      <c r="E444" t="s">
        <v>546</v>
      </c>
      <c r="F444" t="s">
        <v>334</v>
      </c>
      <c r="G444" t="s">
        <v>335</v>
      </c>
      <c r="H444" t="s">
        <v>235</v>
      </c>
      <c r="I444">
        <f>ROUND((103)/100,9)</f>
        <v>1.03</v>
      </c>
      <c r="J444">
        <v>0</v>
      </c>
      <c r="O444">
        <f t="shared" si="365"/>
        <v>73084.05</v>
      </c>
      <c r="P444">
        <f t="shared" si="366"/>
        <v>9068.08</v>
      </c>
      <c r="Q444">
        <f t="shared" si="367"/>
        <v>1968.14</v>
      </c>
      <c r="R444">
        <f t="shared" si="368"/>
        <v>391.51</v>
      </c>
      <c r="S444">
        <f t="shared" si="369"/>
        <v>62047.83</v>
      </c>
      <c r="T444">
        <f t="shared" si="370"/>
        <v>0</v>
      </c>
      <c r="U444">
        <f t="shared" si="371"/>
        <v>220.00800000000001</v>
      </c>
      <c r="V444">
        <f t="shared" si="372"/>
        <v>1.0197000000000001</v>
      </c>
      <c r="W444">
        <f t="shared" si="373"/>
        <v>0</v>
      </c>
      <c r="X444">
        <f t="shared" si="374"/>
        <v>59317.37</v>
      </c>
      <c r="Y444">
        <f t="shared" si="375"/>
        <v>40585.57</v>
      </c>
      <c r="AA444">
        <v>68187018</v>
      </c>
      <c r="AB444">
        <f t="shared" si="376"/>
        <v>3375.05</v>
      </c>
      <c r="AC444">
        <f t="shared" si="377"/>
        <v>1027.3</v>
      </c>
      <c r="AD444">
        <f t="shared" si="378"/>
        <v>228.84</v>
      </c>
      <c r="AE444">
        <f t="shared" si="379"/>
        <v>13.37</v>
      </c>
      <c r="AF444">
        <f t="shared" si="380"/>
        <v>2118.91</v>
      </c>
      <c r="AG444">
        <f t="shared" si="381"/>
        <v>0</v>
      </c>
      <c r="AH444">
        <f t="shared" si="382"/>
        <v>213.6</v>
      </c>
      <c r="AI444">
        <f t="shared" si="383"/>
        <v>0.99</v>
      </c>
      <c r="AJ444">
        <f t="shared" si="384"/>
        <v>0</v>
      </c>
      <c r="AK444">
        <v>3375.05</v>
      </c>
      <c r="AL444">
        <v>1027.3</v>
      </c>
      <c r="AM444">
        <v>228.84</v>
      </c>
      <c r="AN444">
        <v>13.37</v>
      </c>
      <c r="AO444">
        <v>2118.91</v>
      </c>
      <c r="AP444">
        <v>0</v>
      </c>
      <c r="AQ444">
        <v>213.6</v>
      </c>
      <c r="AR444">
        <v>0.99</v>
      </c>
      <c r="AS444">
        <v>0</v>
      </c>
      <c r="AT444">
        <v>95</v>
      </c>
      <c r="AU444">
        <v>65</v>
      </c>
      <c r="AV444">
        <v>1</v>
      </c>
      <c r="AW444">
        <v>1</v>
      </c>
      <c r="AZ444">
        <v>1</v>
      </c>
      <c r="BA444">
        <v>28.43</v>
      </c>
      <c r="BB444">
        <v>8.35</v>
      </c>
      <c r="BC444">
        <v>8.57</v>
      </c>
      <c r="BD444" t="s">
        <v>3</v>
      </c>
      <c r="BE444" t="s">
        <v>3</v>
      </c>
      <c r="BF444" t="s">
        <v>3</v>
      </c>
      <c r="BG444" t="s">
        <v>3</v>
      </c>
      <c r="BH444">
        <v>0</v>
      </c>
      <c r="BI444">
        <v>2</v>
      </c>
      <c r="BJ444" t="s">
        <v>336</v>
      </c>
      <c r="BM444">
        <v>108001</v>
      </c>
      <c r="BN444">
        <v>0</v>
      </c>
      <c r="BO444" t="s">
        <v>334</v>
      </c>
      <c r="BP444">
        <v>1</v>
      </c>
      <c r="BQ444">
        <v>3</v>
      </c>
      <c r="BR444">
        <v>0</v>
      </c>
      <c r="BS444">
        <v>28.43</v>
      </c>
      <c r="BT444">
        <v>1</v>
      </c>
      <c r="BU444">
        <v>1</v>
      </c>
      <c r="BV444">
        <v>1</v>
      </c>
      <c r="BW444">
        <v>1</v>
      </c>
      <c r="BX444">
        <v>1</v>
      </c>
      <c r="BY444" t="s">
        <v>3</v>
      </c>
      <c r="BZ444">
        <v>95</v>
      </c>
      <c r="CA444">
        <v>65</v>
      </c>
      <c r="CE444">
        <v>0</v>
      </c>
      <c r="CF444">
        <v>0</v>
      </c>
      <c r="CG444">
        <v>0</v>
      </c>
      <c r="CM444">
        <v>0</v>
      </c>
      <c r="CN444" t="s">
        <v>3</v>
      </c>
      <c r="CO444">
        <v>0</v>
      </c>
      <c r="CP444">
        <f t="shared" si="385"/>
        <v>73084.05</v>
      </c>
      <c r="CQ444">
        <f t="shared" si="386"/>
        <v>8803.9609999999993</v>
      </c>
      <c r="CR444">
        <f t="shared" si="387"/>
        <v>1910.8139999999999</v>
      </c>
      <c r="CS444">
        <f t="shared" si="388"/>
        <v>380.10909999999996</v>
      </c>
      <c r="CT444">
        <f t="shared" si="389"/>
        <v>60240.611299999997</v>
      </c>
      <c r="CU444">
        <f t="shared" si="390"/>
        <v>0</v>
      </c>
      <c r="CV444">
        <f t="shared" si="391"/>
        <v>213.6</v>
      </c>
      <c r="CW444">
        <f t="shared" si="392"/>
        <v>0.99</v>
      </c>
      <c r="CX444">
        <f t="shared" si="393"/>
        <v>0</v>
      </c>
      <c r="CY444">
        <f t="shared" si="394"/>
        <v>59317.373000000007</v>
      </c>
      <c r="CZ444">
        <f t="shared" si="395"/>
        <v>40585.571000000004</v>
      </c>
      <c r="DC444" t="s">
        <v>3</v>
      </c>
      <c r="DD444" t="s">
        <v>3</v>
      </c>
      <c r="DE444" t="s">
        <v>3</v>
      </c>
      <c r="DF444" t="s">
        <v>3</v>
      </c>
      <c r="DG444" t="s">
        <v>3</v>
      </c>
      <c r="DH444" t="s">
        <v>3</v>
      </c>
      <c r="DI444" t="s">
        <v>3</v>
      </c>
      <c r="DJ444" t="s">
        <v>3</v>
      </c>
      <c r="DK444" t="s">
        <v>3</v>
      </c>
      <c r="DL444" t="s">
        <v>3</v>
      </c>
      <c r="DM444" t="s">
        <v>3</v>
      </c>
      <c r="DN444">
        <v>0</v>
      </c>
      <c r="DO444">
        <v>0</v>
      </c>
      <c r="DP444">
        <v>1</v>
      </c>
      <c r="DQ444">
        <v>1</v>
      </c>
      <c r="DU444">
        <v>1010</v>
      </c>
      <c r="DV444" t="s">
        <v>235</v>
      </c>
      <c r="DW444" t="s">
        <v>235</v>
      </c>
      <c r="DX444">
        <v>100</v>
      </c>
      <c r="EE444">
        <v>63940399</v>
      </c>
      <c r="EF444">
        <v>3</v>
      </c>
      <c r="EG444" t="s">
        <v>261</v>
      </c>
      <c r="EH444">
        <v>0</v>
      </c>
      <c r="EI444" t="s">
        <v>3</v>
      </c>
      <c r="EJ444">
        <v>2</v>
      </c>
      <c r="EK444">
        <v>108001</v>
      </c>
      <c r="EL444" t="s">
        <v>262</v>
      </c>
      <c r="EM444" t="s">
        <v>263</v>
      </c>
      <c r="EO444" t="s">
        <v>3</v>
      </c>
      <c r="EQ444">
        <v>0</v>
      </c>
      <c r="ER444">
        <v>3375.05</v>
      </c>
      <c r="ES444">
        <v>1027.3</v>
      </c>
      <c r="ET444">
        <v>228.84</v>
      </c>
      <c r="EU444">
        <v>13.37</v>
      </c>
      <c r="EV444">
        <v>2118.91</v>
      </c>
      <c r="EW444">
        <v>213.6</v>
      </c>
      <c r="EX444">
        <v>0.99</v>
      </c>
      <c r="EY444">
        <v>0</v>
      </c>
      <c r="FQ444">
        <v>0</v>
      </c>
      <c r="FR444">
        <f t="shared" si="396"/>
        <v>0</v>
      </c>
      <c r="FS444">
        <v>0</v>
      </c>
      <c r="FX444">
        <v>95</v>
      </c>
      <c r="FY444">
        <v>65</v>
      </c>
      <c r="GA444" t="s">
        <v>3</v>
      </c>
      <c r="GD444">
        <v>1</v>
      </c>
      <c r="GF444">
        <v>-802920691</v>
      </c>
      <c r="GG444">
        <v>2</v>
      </c>
      <c r="GH444">
        <v>1</v>
      </c>
      <c r="GI444">
        <v>2</v>
      </c>
      <c r="GJ444">
        <v>0</v>
      </c>
      <c r="GK444">
        <v>0</v>
      </c>
      <c r="GL444">
        <f t="shared" si="397"/>
        <v>0</v>
      </c>
      <c r="GM444">
        <f t="shared" si="398"/>
        <v>172986.99</v>
      </c>
      <c r="GN444">
        <f t="shared" si="399"/>
        <v>0</v>
      </c>
      <c r="GO444">
        <f t="shared" si="400"/>
        <v>172986.99</v>
      </c>
      <c r="GP444">
        <f t="shared" si="401"/>
        <v>0</v>
      </c>
      <c r="GR444">
        <v>0</v>
      </c>
      <c r="GS444">
        <v>3</v>
      </c>
      <c r="GT444">
        <v>0</v>
      </c>
      <c r="GU444" t="s">
        <v>3</v>
      </c>
      <c r="GV444">
        <f t="shared" si="402"/>
        <v>0</v>
      </c>
      <c r="GW444">
        <v>1</v>
      </c>
      <c r="GX444">
        <f t="shared" si="403"/>
        <v>0</v>
      </c>
      <c r="HA444">
        <v>0</v>
      </c>
      <c r="HB444">
        <v>0</v>
      </c>
      <c r="HC444">
        <f t="shared" si="404"/>
        <v>0</v>
      </c>
      <c r="IK444">
        <v>0</v>
      </c>
    </row>
    <row r="445" spans="1:245" x14ac:dyDescent="0.4">
      <c r="A445">
        <v>18</v>
      </c>
      <c r="B445">
        <v>1</v>
      </c>
      <c r="C445">
        <v>714</v>
      </c>
      <c r="E445" t="s">
        <v>547</v>
      </c>
      <c r="F445" t="s">
        <v>338</v>
      </c>
      <c r="G445" t="s">
        <v>339</v>
      </c>
      <c r="H445" t="s">
        <v>72</v>
      </c>
      <c r="I445">
        <f>I444*J445</f>
        <v>103</v>
      </c>
      <c r="J445">
        <v>100</v>
      </c>
      <c r="O445">
        <f t="shared" si="365"/>
        <v>590773.56000000006</v>
      </c>
      <c r="P445">
        <f t="shared" si="366"/>
        <v>590773.56000000006</v>
      </c>
      <c r="Q445">
        <f t="shared" si="367"/>
        <v>0</v>
      </c>
      <c r="R445">
        <f t="shared" si="368"/>
        <v>0</v>
      </c>
      <c r="S445">
        <f t="shared" si="369"/>
        <v>0</v>
      </c>
      <c r="T445">
        <f t="shared" si="370"/>
        <v>0</v>
      </c>
      <c r="U445">
        <f t="shared" si="371"/>
        <v>0</v>
      </c>
      <c r="V445">
        <f t="shared" si="372"/>
        <v>0</v>
      </c>
      <c r="W445">
        <f t="shared" si="373"/>
        <v>53.56</v>
      </c>
      <c r="X445">
        <f t="shared" si="374"/>
        <v>0</v>
      </c>
      <c r="Y445">
        <f t="shared" si="375"/>
        <v>0</v>
      </c>
      <c r="AA445">
        <v>68187018</v>
      </c>
      <c r="AB445">
        <f t="shared" si="376"/>
        <v>962.36</v>
      </c>
      <c r="AC445">
        <f t="shared" si="377"/>
        <v>962.36</v>
      </c>
      <c r="AD445">
        <f t="shared" si="378"/>
        <v>0</v>
      </c>
      <c r="AE445">
        <f t="shared" si="379"/>
        <v>0</v>
      </c>
      <c r="AF445">
        <f t="shared" si="380"/>
        <v>0</v>
      </c>
      <c r="AG445">
        <f t="shared" si="381"/>
        <v>0</v>
      </c>
      <c r="AH445">
        <f t="shared" si="382"/>
        <v>0</v>
      </c>
      <c r="AI445">
        <f t="shared" si="383"/>
        <v>0</v>
      </c>
      <c r="AJ445">
        <f t="shared" si="384"/>
        <v>0.52</v>
      </c>
      <c r="AK445">
        <v>962.36</v>
      </c>
      <c r="AL445">
        <v>962.36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0.52</v>
      </c>
      <c r="AT445">
        <v>0</v>
      </c>
      <c r="AU445">
        <v>0</v>
      </c>
      <c r="AV445">
        <v>1</v>
      </c>
      <c r="AW445">
        <v>1</v>
      </c>
      <c r="AZ445">
        <v>1</v>
      </c>
      <c r="BA445">
        <v>1</v>
      </c>
      <c r="BB445">
        <v>1</v>
      </c>
      <c r="BC445">
        <v>5.96</v>
      </c>
      <c r="BD445" t="s">
        <v>3</v>
      </c>
      <c r="BE445" t="s">
        <v>3</v>
      </c>
      <c r="BF445" t="s">
        <v>3</v>
      </c>
      <c r="BG445" t="s">
        <v>3</v>
      </c>
      <c r="BH445">
        <v>3</v>
      </c>
      <c r="BI445">
        <v>2</v>
      </c>
      <c r="BJ445" t="s">
        <v>340</v>
      </c>
      <c r="BM445">
        <v>500002</v>
      </c>
      <c r="BN445">
        <v>0</v>
      </c>
      <c r="BO445" t="s">
        <v>338</v>
      </c>
      <c r="BP445">
        <v>1</v>
      </c>
      <c r="BQ445">
        <v>12</v>
      </c>
      <c r="BR445">
        <v>0</v>
      </c>
      <c r="BS445">
        <v>1</v>
      </c>
      <c r="BT445">
        <v>1</v>
      </c>
      <c r="BU445">
        <v>1</v>
      </c>
      <c r="BV445">
        <v>1</v>
      </c>
      <c r="BW445">
        <v>1</v>
      </c>
      <c r="BX445">
        <v>1</v>
      </c>
      <c r="BY445" t="s">
        <v>3</v>
      </c>
      <c r="BZ445">
        <v>0</v>
      </c>
      <c r="CA445">
        <v>0</v>
      </c>
      <c r="CE445">
        <v>0</v>
      </c>
      <c r="CF445">
        <v>0</v>
      </c>
      <c r="CG445">
        <v>0</v>
      </c>
      <c r="CM445">
        <v>0</v>
      </c>
      <c r="CN445" t="s">
        <v>3</v>
      </c>
      <c r="CO445">
        <v>0</v>
      </c>
      <c r="CP445">
        <f t="shared" si="385"/>
        <v>590773.56000000006</v>
      </c>
      <c r="CQ445">
        <f t="shared" si="386"/>
        <v>5735.6656000000003</v>
      </c>
      <c r="CR445">
        <f t="shared" si="387"/>
        <v>0</v>
      </c>
      <c r="CS445">
        <f t="shared" si="388"/>
        <v>0</v>
      </c>
      <c r="CT445">
        <f t="shared" si="389"/>
        <v>0</v>
      </c>
      <c r="CU445">
        <f t="shared" si="390"/>
        <v>0</v>
      </c>
      <c r="CV445">
        <f t="shared" si="391"/>
        <v>0</v>
      </c>
      <c r="CW445">
        <f t="shared" si="392"/>
        <v>0</v>
      </c>
      <c r="CX445">
        <f t="shared" si="393"/>
        <v>0.52</v>
      </c>
      <c r="CY445">
        <f t="shared" si="394"/>
        <v>0</v>
      </c>
      <c r="CZ445">
        <f t="shared" si="395"/>
        <v>0</v>
      </c>
      <c r="DC445" t="s">
        <v>3</v>
      </c>
      <c r="DD445" t="s">
        <v>3</v>
      </c>
      <c r="DE445" t="s">
        <v>3</v>
      </c>
      <c r="DF445" t="s">
        <v>3</v>
      </c>
      <c r="DG445" t="s">
        <v>3</v>
      </c>
      <c r="DH445" t="s">
        <v>3</v>
      </c>
      <c r="DI445" t="s">
        <v>3</v>
      </c>
      <c r="DJ445" t="s">
        <v>3</v>
      </c>
      <c r="DK445" t="s">
        <v>3</v>
      </c>
      <c r="DL445" t="s">
        <v>3</v>
      </c>
      <c r="DM445" t="s">
        <v>3</v>
      </c>
      <c r="DN445">
        <v>0</v>
      </c>
      <c r="DO445">
        <v>0</v>
      </c>
      <c r="DP445">
        <v>1</v>
      </c>
      <c r="DQ445">
        <v>1</v>
      </c>
      <c r="DU445">
        <v>1010</v>
      </c>
      <c r="DV445" t="s">
        <v>72</v>
      </c>
      <c r="DW445" t="s">
        <v>72</v>
      </c>
      <c r="DX445">
        <v>1</v>
      </c>
      <c r="EE445">
        <v>63940455</v>
      </c>
      <c r="EF445">
        <v>12</v>
      </c>
      <c r="EG445" t="s">
        <v>253</v>
      </c>
      <c r="EH445">
        <v>0</v>
      </c>
      <c r="EI445" t="s">
        <v>3</v>
      </c>
      <c r="EJ445">
        <v>2</v>
      </c>
      <c r="EK445">
        <v>500002</v>
      </c>
      <c r="EL445" t="s">
        <v>254</v>
      </c>
      <c r="EM445" t="s">
        <v>255</v>
      </c>
      <c r="EO445" t="s">
        <v>3</v>
      </c>
      <c r="EQ445">
        <v>0</v>
      </c>
      <c r="ER445">
        <v>962.36</v>
      </c>
      <c r="ES445">
        <v>962.36</v>
      </c>
      <c r="ET445">
        <v>0</v>
      </c>
      <c r="EU445">
        <v>0</v>
      </c>
      <c r="EV445">
        <v>0</v>
      </c>
      <c r="EW445">
        <v>0</v>
      </c>
      <c r="EX445">
        <v>0</v>
      </c>
      <c r="FQ445">
        <v>0</v>
      </c>
      <c r="FR445">
        <f t="shared" si="396"/>
        <v>0</v>
      </c>
      <c r="FS445">
        <v>0</v>
      </c>
      <c r="FX445">
        <v>0</v>
      </c>
      <c r="FY445">
        <v>0</v>
      </c>
      <c r="GA445" t="s">
        <v>3</v>
      </c>
      <c r="GD445">
        <v>1</v>
      </c>
      <c r="GF445">
        <v>1091340643</v>
      </c>
      <c r="GG445">
        <v>2</v>
      </c>
      <c r="GH445">
        <v>1</v>
      </c>
      <c r="GI445">
        <v>2</v>
      </c>
      <c r="GJ445">
        <v>0</v>
      </c>
      <c r="GK445">
        <v>0</v>
      </c>
      <c r="GL445">
        <f t="shared" si="397"/>
        <v>0</v>
      </c>
      <c r="GM445">
        <f t="shared" si="398"/>
        <v>590773.56000000006</v>
      </c>
      <c r="GN445">
        <f t="shared" si="399"/>
        <v>0</v>
      </c>
      <c r="GO445">
        <f t="shared" si="400"/>
        <v>590773.56000000006</v>
      </c>
      <c r="GP445">
        <f t="shared" si="401"/>
        <v>0</v>
      </c>
      <c r="GR445">
        <v>0</v>
      </c>
      <c r="GS445">
        <v>3</v>
      </c>
      <c r="GT445">
        <v>0</v>
      </c>
      <c r="GU445" t="s">
        <v>3</v>
      </c>
      <c r="GV445">
        <f t="shared" si="402"/>
        <v>0</v>
      </c>
      <c r="GW445">
        <v>1</v>
      </c>
      <c r="GX445">
        <f t="shared" si="403"/>
        <v>0</v>
      </c>
      <c r="HA445">
        <v>0</v>
      </c>
      <c r="HB445">
        <v>0</v>
      </c>
      <c r="HC445">
        <f t="shared" si="404"/>
        <v>0</v>
      </c>
      <c r="IK445">
        <v>0</v>
      </c>
    </row>
    <row r="446" spans="1:245" x14ac:dyDescent="0.4">
      <c r="A446">
        <v>17</v>
      </c>
      <c r="B446">
        <v>1</v>
      </c>
      <c r="C446">
        <f>ROW(SmtRes!A728)</f>
        <v>728</v>
      </c>
      <c r="D446">
        <f>ROW(EtalonRes!A710)</f>
        <v>710</v>
      </c>
      <c r="E446" t="s">
        <v>548</v>
      </c>
      <c r="F446" t="s">
        <v>342</v>
      </c>
      <c r="G446" t="s">
        <v>343</v>
      </c>
      <c r="H446" t="s">
        <v>344</v>
      </c>
      <c r="I446">
        <f>ROUND((615)/100,9)</f>
        <v>6.15</v>
      </c>
      <c r="J446">
        <v>0</v>
      </c>
      <c r="O446">
        <f t="shared" si="365"/>
        <v>34644.36</v>
      </c>
      <c r="P446">
        <f t="shared" si="366"/>
        <v>5390.09</v>
      </c>
      <c r="Q446">
        <f t="shared" si="367"/>
        <v>114.69</v>
      </c>
      <c r="R446">
        <f t="shared" si="368"/>
        <v>24.48</v>
      </c>
      <c r="S446">
        <f t="shared" si="369"/>
        <v>29139.58</v>
      </c>
      <c r="T446">
        <f t="shared" si="370"/>
        <v>0</v>
      </c>
      <c r="U446">
        <f t="shared" si="371"/>
        <v>103.32000000000001</v>
      </c>
      <c r="V446">
        <f t="shared" si="372"/>
        <v>6.1500000000000006E-2</v>
      </c>
      <c r="W446">
        <f t="shared" si="373"/>
        <v>0</v>
      </c>
      <c r="X446">
        <f t="shared" si="374"/>
        <v>27705.86</v>
      </c>
      <c r="Y446">
        <f t="shared" si="375"/>
        <v>18956.64</v>
      </c>
      <c r="AA446">
        <v>68187018</v>
      </c>
      <c r="AB446">
        <f t="shared" si="376"/>
        <v>274.73</v>
      </c>
      <c r="AC446">
        <f t="shared" si="377"/>
        <v>105.85</v>
      </c>
      <c r="AD446">
        <f t="shared" si="378"/>
        <v>2.2200000000000002</v>
      </c>
      <c r="AE446">
        <f t="shared" si="379"/>
        <v>0.14000000000000001</v>
      </c>
      <c r="AF446">
        <f t="shared" si="380"/>
        <v>166.66</v>
      </c>
      <c r="AG446">
        <f t="shared" si="381"/>
        <v>0</v>
      </c>
      <c r="AH446">
        <f t="shared" si="382"/>
        <v>16.8</v>
      </c>
      <c r="AI446">
        <f t="shared" si="383"/>
        <v>0.01</v>
      </c>
      <c r="AJ446">
        <f t="shared" si="384"/>
        <v>0</v>
      </c>
      <c r="AK446">
        <v>274.73</v>
      </c>
      <c r="AL446">
        <v>105.85</v>
      </c>
      <c r="AM446">
        <v>2.2200000000000002</v>
      </c>
      <c r="AN446">
        <v>0.14000000000000001</v>
      </c>
      <c r="AO446">
        <v>166.66</v>
      </c>
      <c r="AP446">
        <v>0</v>
      </c>
      <c r="AQ446">
        <v>16.8</v>
      </c>
      <c r="AR446">
        <v>0.01</v>
      </c>
      <c r="AS446">
        <v>0</v>
      </c>
      <c r="AT446">
        <v>95</v>
      </c>
      <c r="AU446">
        <v>65</v>
      </c>
      <c r="AV446">
        <v>1</v>
      </c>
      <c r="AW446">
        <v>1</v>
      </c>
      <c r="AZ446">
        <v>1</v>
      </c>
      <c r="BA446">
        <v>28.43</v>
      </c>
      <c r="BB446">
        <v>8.4</v>
      </c>
      <c r="BC446">
        <v>8.2799999999999994</v>
      </c>
      <c r="BD446" t="s">
        <v>3</v>
      </c>
      <c r="BE446" t="s">
        <v>3</v>
      </c>
      <c r="BF446" t="s">
        <v>3</v>
      </c>
      <c r="BG446" t="s">
        <v>3</v>
      </c>
      <c r="BH446">
        <v>0</v>
      </c>
      <c r="BI446">
        <v>2</v>
      </c>
      <c r="BJ446" t="s">
        <v>345</v>
      </c>
      <c r="BM446">
        <v>108001</v>
      </c>
      <c r="BN446">
        <v>0</v>
      </c>
      <c r="BO446" t="s">
        <v>342</v>
      </c>
      <c r="BP446">
        <v>1</v>
      </c>
      <c r="BQ446">
        <v>3</v>
      </c>
      <c r="BR446">
        <v>0</v>
      </c>
      <c r="BS446">
        <v>28.43</v>
      </c>
      <c r="BT446">
        <v>1</v>
      </c>
      <c r="BU446">
        <v>1</v>
      </c>
      <c r="BV446">
        <v>1</v>
      </c>
      <c r="BW446">
        <v>1</v>
      </c>
      <c r="BX446">
        <v>1</v>
      </c>
      <c r="BY446" t="s">
        <v>3</v>
      </c>
      <c r="BZ446">
        <v>95</v>
      </c>
      <c r="CA446">
        <v>65</v>
      </c>
      <c r="CE446">
        <v>0</v>
      </c>
      <c r="CF446">
        <v>0</v>
      </c>
      <c r="CG446">
        <v>0</v>
      </c>
      <c r="CM446">
        <v>0</v>
      </c>
      <c r="CN446" t="s">
        <v>3</v>
      </c>
      <c r="CO446">
        <v>0</v>
      </c>
      <c r="CP446">
        <f t="shared" si="385"/>
        <v>34644.36</v>
      </c>
      <c r="CQ446">
        <f t="shared" si="386"/>
        <v>876.43799999999987</v>
      </c>
      <c r="CR446">
        <f t="shared" si="387"/>
        <v>18.648000000000003</v>
      </c>
      <c r="CS446">
        <f t="shared" si="388"/>
        <v>3.9802000000000004</v>
      </c>
      <c r="CT446">
        <f t="shared" si="389"/>
        <v>4738.1437999999998</v>
      </c>
      <c r="CU446">
        <f t="shared" si="390"/>
        <v>0</v>
      </c>
      <c r="CV446">
        <f t="shared" si="391"/>
        <v>16.8</v>
      </c>
      <c r="CW446">
        <f t="shared" si="392"/>
        <v>0.01</v>
      </c>
      <c r="CX446">
        <f t="shared" si="393"/>
        <v>0</v>
      </c>
      <c r="CY446">
        <f t="shared" si="394"/>
        <v>27705.857000000004</v>
      </c>
      <c r="CZ446">
        <f t="shared" si="395"/>
        <v>18956.639000000003</v>
      </c>
      <c r="DC446" t="s">
        <v>3</v>
      </c>
      <c r="DD446" t="s">
        <v>3</v>
      </c>
      <c r="DE446" t="s">
        <v>3</v>
      </c>
      <c r="DF446" t="s">
        <v>3</v>
      </c>
      <c r="DG446" t="s">
        <v>3</v>
      </c>
      <c r="DH446" t="s">
        <v>3</v>
      </c>
      <c r="DI446" t="s">
        <v>3</v>
      </c>
      <c r="DJ446" t="s">
        <v>3</v>
      </c>
      <c r="DK446" t="s">
        <v>3</v>
      </c>
      <c r="DL446" t="s">
        <v>3</v>
      </c>
      <c r="DM446" t="s">
        <v>3</v>
      </c>
      <c r="DN446">
        <v>0</v>
      </c>
      <c r="DO446">
        <v>0</v>
      </c>
      <c r="DP446">
        <v>1</v>
      </c>
      <c r="DQ446">
        <v>1</v>
      </c>
      <c r="DU446">
        <v>1013</v>
      </c>
      <c r="DV446" t="s">
        <v>344</v>
      </c>
      <c r="DW446" t="s">
        <v>344</v>
      </c>
      <c r="DX446">
        <v>1</v>
      </c>
      <c r="EE446">
        <v>63940399</v>
      </c>
      <c r="EF446">
        <v>3</v>
      </c>
      <c r="EG446" t="s">
        <v>261</v>
      </c>
      <c r="EH446">
        <v>0</v>
      </c>
      <c r="EI446" t="s">
        <v>3</v>
      </c>
      <c r="EJ446">
        <v>2</v>
      </c>
      <c r="EK446">
        <v>108001</v>
      </c>
      <c r="EL446" t="s">
        <v>262</v>
      </c>
      <c r="EM446" t="s">
        <v>263</v>
      </c>
      <c r="EO446" t="s">
        <v>3</v>
      </c>
      <c r="EQ446">
        <v>0</v>
      </c>
      <c r="ER446">
        <v>274.73</v>
      </c>
      <c r="ES446">
        <v>105.85</v>
      </c>
      <c r="ET446">
        <v>2.2200000000000002</v>
      </c>
      <c r="EU446">
        <v>0.14000000000000001</v>
      </c>
      <c r="EV446">
        <v>166.66</v>
      </c>
      <c r="EW446">
        <v>16.8</v>
      </c>
      <c r="EX446">
        <v>0.01</v>
      </c>
      <c r="EY446">
        <v>0</v>
      </c>
      <c r="FQ446">
        <v>0</v>
      </c>
      <c r="FR446">
        <f t="shared" si="396"/>
        <v>0</v>
      </c>
      <c r="FS446">
        <v>0</v>
      </c>
      <c r="FX446">
        <v>95</v>
      </c>
      <c r="FY446">
        <v>65</v>
      </c>
      <c r="GA446" t="s">
        <v>3</v>
      </c>
      <c r="GD446">
        <v>1</v>
      </c>
      <c r="GF446">
        <v>2103574952</v>
      </c>
      <c r="GG446">
        <v>2</v>
      </c>
      <c r="GH446">
        <v>1</v>
      </c>
      <c r="GI446">
        <v>2</v>
      </c>
      <c r="GJ446">
        <v>0</v>
      </c>
      <c r="GK446">
        <v>0</v>
      </c>
      <c r="GL446">
        <f t="shared" si="397"/>
        <v>0</v>
      </c>
      <c r="GM446">
        <f t="shared" si="398"/>
        <v>81306.86</v>
      </c>
      <c r="GN446">
        <f t="shared" si="399"/>
        <v>0</v>
      </c>
      <c r="GO446">
        <f t="shared" si="400"/>
        <v>81306.86</v>
      </c>
      <c r="GP446">
        <f t="shared" si="401"/>
        <v>0</v>
      </c>
      <c r="GR446">
        <v>0</v>
      </c>
      <c r="GS446">
        <v>3</v>
      </c>
      <c r="GT446">
        <v>0</v>
      </c>
      <c r="GU446" t="s">
        <v>3</v>
      </c>
      <c r="GV446">
        <f t="shared" si="402"/>
        <v>0</v>
      </c>
      <c r="GW446">
        <v>1</v>
      </c>
      <c r="GX446">
        <f t="shared" si="403"/>
        <v>0</v>
      </c>
      <c r="HA446">
        <v>0</v>
      </c>
      <c r="HB446">
        <v>0</v>
      </c>
      <c r="HC446">
        <f t="shared" si="404"/>
        <v>0</v>
      </c>
      <c r="IK446">
        <v>0</v>
      </c>
    </row>
    <row r="448" spans="1:245" x14ac:dyDescent="0.4">
      <c r="A448" s="2">
        <v>51</v>
      </c>
      <c r="B448" s="2">
        <f>B421</f>
        <v>1</v>
      </c>
      <c r="C448" s="2">
        <f>A421</f>
        <v>5</v>
      </c>
      <c r="D448" s="2">
        <f>ROW(A421)</f>
        <v>421</v>
      </c>
      <c r="E448" s="2"/>
      <c r="F448" s="2" t="str">
        <f>IF(F421&lt;&gt;"",F421,"")</f>
        <v>Новый подраздел</v>
      </c>
      <c r="G448" s="2" t="str">
        <f>IF(G421&lt;&gt;"",G421,"")</f>
        <v>Электромонтажные работы</v>
      </c>
      <c r="H448" s="2">
        <v>0</v>
      </c>
      <c r="I448" s="2"/>
      <c r="J448" s="2"/>
      <c r="K448" s="2"/>
      <c r="L448" s="2"/>
      <c r="M448" s="2"/>
      <c r="N448" s="2"/>
      <c r="O448" s="2">
        <f t="shared" ref="O448:T448" si="405">ROUND(AB448,2)</f>
        <v>769227.47</v>
      </c>
      <c r="P448" s="2">
        <f t="shared" si="405"/>
        <v>636747.06999999995</v>
      </c>
      <c r="Q448" s="2">
        <f t="shared" si="405"/>
        <v>4365.62</v>
      </c>
      <c r="R448" s="2">
        <f t="shared" si="405"/>
        <v>529.33000000000004</v>
      </c>
      <c r="S448" s="2">
        <f t="shared" si="405"/>
        <v>128114.78</v>
      </c>
      <c r="T448" s="2">
        <f t="shared" si="405"/>
        <v>0</v>
      </c>
      <c r="U448" s="2">
        <f>AH448</f>
        <v>464.54860000000002</v>
      </c>
      <c r="V448" s="2">
        <f>AI448</f>
        <v>1.3743000000000001</v>
      </c>
      <c r="W448" s="2">
        <f>ROUND(AJ448,2)</f>
        <v>56.08</v>
      </c>
      <c r="X448" s="2">
        <f>ROUND(AK448,2)</f>
        <v>120199.09</v>
      </c>
      <c r="Y448" s="2">
        <f>ROUND(AL448,2)</f>
        <v>81842.66</v>
      </c>
      <c r="Z448" s="2"/>
      <c r="AA448" s="2"/>
      <c r="AB448" s="2">
        <f>ROUND(SUMIF(AA425:AA446,"=68187018",O425:O446),2)</f>
        <v>769227.47</v>
      </c>
      <c r="AC448" s="2">
        <f>ROUND(SUMIF(AA425:AA446,"=68187018",P425:P446),2)</f>
        <v>636747.06999999995</v>
      </c>
      <c r="AD448" s="2">
        <f>ROUND(SUMIF(AA425:AA446,"=68187018",Q425:Q446),2)</f>
        <v>4365.62</v>
      </c>
      <c r="AE448" s="2">
        <f>ROUND(SUMIF(AA425:AA446,"=68187018",R425:R446),2)</f>
        <v>529.33000000000004</v>
      </c>
      <c r="AF448" s="2">
        <f>ROUND(SUMIF(AA425:AA446,"=68187018",S425:S446),2)</f>
        <v>128114.78</v>
      </c>
      <c r="AG448" s="2">
        <f>ROUND(SUMIF(AA425:AA446,"=68187018",T425:T446),2)</f>
        <v>0</v>
      </c>
      <c r="AH448" s="2">
        <f>SUMIF(AA425:AA446,"=68187018",U425:U446)</f>
        <v>464.54860000000002</v>
      </c>
      <c r="AI448" s="2">
        <f>SUMIF(AA425:AA446,"=68187018",V425:V446)</f>
        <v>1.3743000000000001</v>
      </c>
      <c r="AJ448" s="2">
        <f>ROUND(SUMIF(AA425:AA446,"=68187018",W425:W446),2)</f>
        <v>56.08</v>
      </c>
      <c r="AK448" s="2">
        <f>ROUND(SUMIF(AA425:AA446,"=68187018",X425:X446),2)</f>
        <v>120199.09</v>
      </c>
      <c r="AL448" s="2">
        <f>ROUND(SUMIF(AA425:AA446,"=68187018",Y425:Y446),2)</f>
        <v>81842.66</v>
      </c>
      <c r="AM448" s="2"/>
      <c r="AN448" s="2"/>
      <c r="AO448" s="2">
        <f t="shared" ref="AO448:BC448" si="406">ROUND(BX448,2)</f>
        <v>0</v>
      </c>
      <c r="AP448" s="2">
        <f t="shared" si="406"/>
        <v>0</v>
      </c>
      <c r="AQ448" s="2">
        <f t="shared" si="406"/>
        <v>0</v>
      </c>
      <c r="AR448" s="2">
        <f t="shared" si="406"/>
        <v>971269.22</v>
      </c>
      <c r="AS448" s="2">
        <f t="shared" si="406"/>
        <v>29904.23</v>
      </c>
      <c r="AT448" s="2">
        <f t="shared" si="406"/>
        <v>941364.99</v>
      </c>
      <c r="AU448" s="2">
        <f t="shared" si="406"/>
        <v>0</v>
      </c>
      <c r="AV448" s="2">
        <f t="shared" si="406"/>
        <v>636747.06999999995</v>
      </c>
      <c r="AW448" s="2">
        <f t="shared" si="406"/>
        <v>636747.06999999995</v>
      </c>
      <c r="AX448" s="2">
        <f t="shared" si="406"/>
        <v>0</v>
      </c>
      <c r="AY448" s="2">
        <f t="shared" si="406"/>
        <v>636747.06999999995</v>
      </c>
      <c r="AZ448" s="2">
        <f t="shared" si="406"/>
        <v>0</v>
      </c>
      <c r="BA448" s="2">
        <f t="shared" si="406"/>
        <v>0</v>
      </c>
      <c r="BB448" s="2">
        <f t="shared" si="406"/>
        <v>0</v>
      </c>
      <c r="BC448" s="2">
        <f t="shared" si="406"/>
        <v>0</v>
      </c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>
        <f>ROUND(SUMIF(AA425:AA446,"=68187018",FQ425:FQ446),2)</f>
        <v>0</v>
      </c>
      <c r="BY448" s="2">
        <f>ROUND(SUMIF(AA425:AA446,"=68187018",FR425:FR446),2)</f>
        <v>0</v>
      </c>
      <c r="BZ448" s="2">
        <f>ROUND(SUMIF(AA425:AA446,"=68187018",GL425:GL446),2)</f>
        <v>0</v>
      </c>
      <c r="CA448" s="2">
        <f>ROUND(SUMIF(AA425:AA446,"=68187018",GM425:GM446),2)</f>
        <v>971269.22</v>
      </c>
      <c r="CB448" s="2">
        <f>ROUND(SUMIF(AA425:AA446,"=68187018",GN425:GN446),2)</f>
        <v>29904.23</v>
      </c>
      <c r="CC448" s="2">
        <f>ROUND(SUMIF(AA425:AA446,"=68187018",GO425:GO446),2)</f>
        <v>941364.99</v>
      </c>
      <c r="CD448" s="2">
        <f>ROUND(SUMIF(AA425:AA446,"=68187018",GP425:GP446),2)</f>
        <v>0</v>
      </c>
      <c r="CE448" s="2">
        <f>AC448-BX448</f>
        <v>636747.06999999995</v>
      </c>
      <c r="CF448" s="2">
        <f>AC448-BY448</f>
        <v>636747.06999999995</v>
      </c>
      <c r="CG448" s="2">
        <f>BX448-BZ448</f>
        <v>0</v>
      </c>
      <c r="CH448" s="2">
        <f>AC448-BX448-BY448+BZ448</f>
        <v>636747.06999999995</v>
      </c>
      <c r="CI448" s="2">
        <f>BY448-BZ448</f>
        <v>0</v>
      </c>
      <c r="CJ448" s="2">
        <f>ROUND(SUMIF(AA425:AA446,"=68187018",GX425:GX446),2)</f>
        <v>0</v>
      </c>
      <c r="CK448" s="2">
        <f>ROUND(SUMIF(AA425:AA446,"=68187018",GY425:GY446),2)</f>
        <v>0</v>
      </c>
      <c r="CL448" s="2">
        <f>ROUND(SUMIF(AA425:AA446,"=68187018",GZ425:GZ446),2)</f>
        <v>0</v>
      </c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>
        <v>0</v>
      </c>
    </row>
    <row r="450" spans="1:23" x14ac:dyDescent="0.4">
      <c r="A450" s="4">
        <v>50</v>
      </c>
      <c r="B450" s="4">
        <v>0</v>
      </c>
      <c r="C450" s="4">
        <v>0</v>
      </c>
      <c r="D450" s="4">
        <v>1</v>
      </c>
      <c r="E450" s="4">
        <v>201</v>
      </c>
      <c r="F450" s="4">
        <f>ROUND(Source!O448,O450)</f>
        <v>769227.47</v>
      </c>
      <c r="G450" s="4" t="s">
        <v>148</v>
      </c>
      <c r="H450" s="4" t="s">
        <v>149</v>
      </c>
      <c r="I450" s="4"/>
      <c r="J450" s="4"/>
      <c r="K450" s="4">
        <v>201</v>
      </c>
      <c r="L450" s="4">
        <v>1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23" x14ac:dyDescent="0.4">
      <c r="A451" s="4">
        <v>50</v>
      </c>
      <c r="B451" s="4">
        <v>0</v>
      </c>
      <c r="C451" s="4">
        <v>0</v>
      </c>
      <c r="D451" s="4">
        <v>1</v>
      </c>
      <c r="E451" s="4">
        <v>202</v>
      </c>
      <c r="F451" s="4">
        <f>ROUND(Source!P448,O451)</f>
        <v>636747.06999999995</v>
      </c>
      <c r="G451" s="4" t="s">
        <v>150</v>
      </c>
      <c r="H451" s="4" t="s">
        <v>151</v>
      </c>
      <c r="I451" s="4"/>
      <c r="J451" s="4"/>
      <c r="K451" s="4">
        <v>202</v>
      </c>
      <c r="L451" s="4">
        <v>2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23" x14ac:dyDescent="0.4">
      <c r="A452" s="4">
        <v>50</v>
      </c>
      <c r="B452" s="4">
        <v>0</v>
      </c>
      <c r="C452" s="4">
        <v>0</v>
      </c>
      <c r="D452" s="4">
        <v>1</v>
      </c>
      <c r="E452" s="4">
        <v>222</v>
      </c>
      <c r="F452" s="4">
        <f>ROUND(Source!AO448,O452)</f>
        <v>0</v>
      </c>
      <c r="G452" s="4" t="s">
        <v>152</v>
      </c>
      <c r="H452" s="4" t="s">
        <v>153</v>
      </c>
      <c r="I452" s="4"/>
      <c r="J452" s="4"/>
      <c r="K452" s="4">
        <v>222</v>
      </c>
      <c r="L452" s="4">
        <v>3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3" spans="1:23" x14ac:dyDescent="0.4">
      <c r="A453" s="4">
        <v>50</v>
      </c>
      <c r="B453" s="4">
        <v>0</v>
      </c>
      <c r="C453" s="4">
        <v>0</v>
      </c>
      <c r="D453" s="4">
        <v>1</v>
      </c>
      <c r="E453" s="4">
        <v>225</v>
      </c>
      <c r="F453" s="4">
        <f>ROUND(Source!AV448,O453)</f>
        <v>636747.06999999995</v>
      </c>
      <c r="G453" s="4" t="s">
        <v>154</v>
      </c>
      <c r="H453" s="4" t="s">
        <v>155</v>
      </c>
      <c r="I453" s="4"/>
      <c r="J453" s="4"/>
      <c r="K453" s="4">
        <v>225</v>
      </c>
      <c r="L453" s="4">
        <v>4</v>
      </c>
      <c r="M453" s="4">
        <v>3</v>
      </c>
      <c r="N453" s="4" t="s">
        <v>3</v>
      </c>
      <c r="O453" s="4">
        <v>2</v>
      </c>
      <c r="P453" s="4"/>
      <c r="Q453" s="4"/>
      <c r="R453" s="4"/>
      <c r="S453" s="4"/>
      <c r="T453" s="4"/>
      <c r="U453" s="4"/>
      <c r="V453" s="4"/>
      <c r="W453" s="4"/>
    </row>
    <row r="454" spans="1:23" x14ac:dyDescent="0.4">
      <c r="A454" s="4">
        <v>50</v>
      </c>
      <c r="B454" s="4">
        <v>0</v>
      </c>
      <c r="C454" s="4">
        <v>0</v>
      </c>
      <c r="D454" s="4">
        <v>1</v>
      </c>
      <c r="E454" s="4">
        <v>226</v>
      </c>
      <c r="F454" s="4">
        <f>ROUND(Source!AW448,O454)</f>
        <v>636747.06999999995</v>
      </c>
      <c r="G454" s="4" t="s">
        <v>156</v>
      </c>
      <c r="H454" s="4" t="s">
        <v>157</v>
      </c>
      <c r="I454" s="4"/>
      <c r="J454" s="4"/>
      <c r="K454" s="4">
        <v>226</v>
      </c>
      <c r="L454" s="4">
        <v>5</v>
      </c>
      <c r="M454" s="4">
        <v>3</v>
      </c>
      <c r="N454" s="4" t="s">
        <v>3</v>
      </c>
      <c r="O454" s="4">
        <v>2</v>
      </c>
      <c r="P454" s="4"/>
      <c r="Q454" s="4"/>
      <c r="R454" s="4"/>
      <c r="S454" s="4"/>
      <c r="T454" s="4"/>
      <c r="U454" s="4"/>
      <c r="V454" s="4"/>
      <c r="W454" s="4"/>
    </row>
    <row r="455" spans="1:23" x14ac:dyDescent="0.4">
      <c r="A455" s="4">
        <v>50</v>
      </c>
      <c r="B455" s="4">
        <v>0</v>
      </c>
      <c r="C455" s="4">
        <v>0</v>
      </c>
      <c r="D455" s="4">
        <v>1</v>
      </c>
      <c r="E455" s="4">
        <v>227</v>
      </c>
      <c r="F455" s="4">
        <f>ROUND(Source!AX448,O455)</f>
        <v>0</v>
      </c>
      <c r="G455" s="4" t="s">
        <v>158</v>
      </c>
      <c r="H455" s="4" t="s">
        <v>159</v>
      </c>
      <c r="I455" s="4"/>
      <c r="J455" s="4"/>
      <c r="K455" s="4">
        <v>227</v>
      </c>
      <c r="L455" s="4">
        <v>6</v>
      </c>
      <c r="M455" s="4">
        <v>3</v>
      </c>
      <c r="N455" s="4" t="s">
        <v>3</v>
      </c>
      <c r="O455" s="4">
        <v>2</v>
      </c>
      <c r="P455" s="4"/>
      <c r="Q455" s="4"/>
      <c r="R455" s="4"/>
      <c r="S455" s="4"/>
      <c r="T455" s="4"/>
      <c r="U455" s="4"/>
      <c r="V455" s="4"/>
      <c r="W455" s="4"/>
    </row>
    <row r="456" spans="1:23" x14ac:dyDescent="0.4">
      <c r="A456" s="4">
        <v>50</v>
      </c>
      <c r="B456" s="4">
        <v>0</v>
      </c>
      <c r="C456" s="4">
        <v>0</v>
      </c>
      <c r="D456" s="4">
        <v>1</v>
      </c>
      <c r="E456" s="4">
        <v>228</v>
      </c>
      <c r="F456" s="4">
        <f>ROUND(Source!AY448,O456)</f>
        <v>636747.06999999995</v>
      </c>
      <c r="G456" s="4" t="s">
        <v>160</v>
      </c>
      <c r="H456" s="4" t="s">
        <v>161</v>
      </c>
      <c r="I456" s="4"/>
      <c r="J456" s="4"/>
      <c r="K456" s="4">
        <v>228</v>
      </c>
      <c r="L456" s="4">
        <v>7</v>
      </c>
      <c r="M456" s="4">
        <v>3</v>
      </c>
      <c r="N456" s="4" t="s">
        <v>3</v>
      </c>
      <c r="O456" s="4">
        <v>2</v>
      </c>
      <c r="P456" s="4"/>
      <c r="Q456" s="4"/>
      <c r="R456" s="4"/>
      <c r="S456" s="4"/>
      <c r="T456" s="4"/>
      <c r="U456" s="4"/>
      <c r="V456" s="4"/>
      <c r="W456" s="4"/>
    </row>
    <row r="457" spans="1:23" x14ac:dyDescent="0.4">
      <c r="A457" s="4">
        <v>50</v>
      </c>
      <c r="B457" s="4">
        <v>0</v>
      </c>
      <c r="C457" s="4">
        <v>0</v>
      </c>
      <c r="D457" s="4">
        <v>1</v>
      </c>
      <c r="E457" s="4">
        <v>216</v>
      </c>
      <c r="F457" s="4">
        <f>ROUND(Source!AP448,O457)</f>
        <v>0</v>
      </c>
      <c r="G457" s="4" t="s">
        <v>162</v>
      </c>
      <c r="H457" s="4" t="s">
        <v>163</v>
      </c>
      <c r="I457" s="4"/>
      <c r="J457" s="4"/>
      <c r="K457" s="4">
        <v>216</v>
      </c>
      <c r="L457" s="4">
        <v>8</v>
      </c>
      <c r="M457" s="4">
        <v>3</v>
      </c>
      <c r="N457" s="4" t="s">
        <v>3</v>
      </c>
      <c r="O457" s="4">
        <v>2</v>
      </c>
      <c r="P457" s="4"/>
      <c r="Q457" s="4"/>
      <c r="R457" s="4"/>
      <c r="S457" s="4"/>
      <c r="T457" s="4"/>
      <c r="U457" s="4"/>
      <c r="V457" s="4"/>
      <c r="W457" s="4"/>
    </row>
    <row r="458" spans="1:23" x14ac:dyDescent="0.4">
      <c r="A458" s="4">
        <v>50</v>
      </c>
      <c r="B458" s="4">
        <v>0</v>
      </c>
      <c r="C458" s="4">
        <v>0</v>
      </c>
      <c r="D458" s="4">
        <v>1</v>
      </c>
      <c r="E458" s="4">
        <v>223</v>
      </c>
      <c r="F458" s="4">
        <f>ROUND(Source!AQ448,O458)</f>
        <v>0</v>
      </c>
      <c r="G458" s="4" t="s">
        <v>164</v>
      </c>
      <c r="H458" s="4" t="s">
        <v>165</v>
      </c>
      <c r="I458" s="4"/>
      <c r="J458" s="4"/>
      <c r="K458" s="4">
        <v>223</v>
      </c>
      <c r="L458" s="4">
        <v>9</v>
      </c>
      <c r="M458" s="4">
        <v>3</v>
      </c>
      <c r="N458" s="4" t="s">
        <v>3</v>
      </c>
      <c r="O458" s="4">
        <v>2</v>
      </c>
      <c r="P458" s="4"/>
      <c r="Q458" s="4"/>
      <c r="R458" s="4"/>
      <c r="S458" s="4"/>
      <c r="T458" s="4"/>
      <c r="U458" s="4"/>
      <c r="V458" s="4"/>
      <c r="W458" s="4"/>
    </row>
    <row r="459" spans="1:23" x14ac:dyDescent="0.4">
      <c r="A459" s="4">
        <v>50</v>
      </c>
      <c r="B459" s="4">
        <v>0</v>
      </c>
      <c r="C459" s="4">
        <v>0</v>
      </c>
      <c r="D459" s="4">
        <v>1</v>
      </c>
      <c r="E459" s="4">
        <v>229</v>
      </c>
      <c r="F459" s="4">
        <f>ROUND(Source!AZ448,O459)</f>
        <v>0</v>
      </c>
      <c r="G459" s="4" t="s">
        <v>166</v>
      </c>
      <c r="H459" s="4" t="s">
        <v>167</v>
      </c>
      <c r="I459" s="4"/>
      <c r="J459" s="4"/>
      <c r="K459" s="4">
        <v>229</v>
      </c>
      <c r="L459" s="4">
        <v>10</v>
      </c>
      <c r="M459" s="4">
        <v>3</v>
      </c>
      <c r="N459" s="4" t="s">
        <v>3</v>
      </c>
      <c r="O459" s="4">
        <v>2</v>
      </c>
      <c r="P459" s="4"/>
      <c r="Q459" s="4"/>
      <c r="R459" s="4"/>
      <c r="S459" s="4"/>
      <c r="T459" s="4"/>
      <c r="U459" s="4"/>
      <c r="V459" s="4"/>
      <c r="W459" s="4"/>
    </row>
    <row r="460" spans="1:23" x14ac:dyDescent="0.4">
      <c r="A460" s="4">
        <v>50</v>
      </c>
      <c r="B460" s="4">
        <v>0</v>
      </c>
      <c r="C460" s="4">
        <v>0</v>
      </c>
      <c r="D460" s="4">
        <v>1</v>
      </c>
      <c r="E460" s="4">
        <v>203</v>
      </c>
      <c r="F460" s="4">
        <f>ROUND(Source!Q448,O460)</f>
        <v>4365.62</v>
      </c>
      <c r="G460" s="4" t="s">
        <v>168</v>
      </c>
      <c r="H460" s="4" t="s">
        <v>169</v>
      </c>
      <c r="I460" s="4"/>
      <c r="J460" s="4"/>
      <c r="K460" s="4">
        <v>203</v>
      </c>
      <c r="L460" s="4">
        <v>11</v>
      </c>
      <c r="M460" s="4">
        <v>3</v>
      </c>
      <c r="N460" s="4" t="s">
        <v>3</v>
      </c>
      <c r="O460" s="4">
        <v>2</v>
      </c>
      <c r="P460" s="4"/>
      <c r="Q460" s="4"/>
      <c r="R460" s="4"/>
      <c r="S460" s="4"/>
      <c r="T460" s="4"/>
      <c r="U460" s="4"/>
      <c r="V460" s="4"/>
      <c r="W460" s="4"/>
    </row>
    <row r="461" spans="1:23" x14ac:dyDescent="0.4">
      <c r="A461" s="4">
        <v>50</v>
      </c>
      <c r="B461" s="4">
        <v>0</v>
      </c>
      <c r="C461" s="4">
        <v>0</v>
      </c>
      <c r="D461" s="4">
        <v>1</v>
      </c>
      <c r="E461" s="4">
        <v>231</v>
      </c>
      <c r="F461" s="4">
        <f>ROUND(Source!BB448,O461)</f>
        <v>0</v>
      </c>
      <c r="G461" s="4" t="s">
        <v>170</v>
      </c>
      <c r="H461" s="4" t="s">
        <v>171</v>
      </c>
      <c r="I461" s="4"/>
      <c r="J461" s="4"/>
      <c r="K461" s="4">
        <v>231</v>
      </c>
      <c r="L461" s="4">
        <v>12</v>
      </c>
      <c r="M461" s="4">
        <v>3</v>
      </c>
      <c r="N461" s="4" t="s">
        <v>3</v>
      </c>
      <c r="O461" s="4">
        <v>2</v>
      </c>
      <c r="P461" s="4"/>
      <c r="Q461" s="4"/>
      <c r="R461" s="4"/>
      <c r="S461" s="4"/>
      <c r="T461" s="4"/>
      <c r="U461" s="4"/>
      <c r="V461" s="4"/>
      <c r="W461" s="4"/>
    </row>
    <row r="462" spans="1:23" x14ac:dyDescent="0.4">
      <c r="A462" s="4">
        <v>50</v>
      </c>
      <c r="B462" s="4">
        <v>0</v>
      </c>
      <c r="C462" s="4">
        <v>0</v>
      </c>
      <c r="D462" s="4">
        <v>1</v>
      </c>
      <c r="E462" s="4">
        <v>204</v>
      </c>
      <c r="F462" s="4">
        <f>ROUND(Source!R448,O462)</f>
        <v>529.33000000000004</v>
      </c>
      <c r="G462" s="4" t="s">
        <v>172</v>
      </c>
      <c r="H462" s="4" t="s">
        <v>173</v>
      </c>
      <c r="I462" s="4"/>
      <c r="J462" s="4"/>
      <c r="K462" s="4">
        <v>204</v>
      </c>
      <c r="L462" s="4">
        <v>13</v>
      </c>
      <c r="M462" s="4">
        <v>3</v>
      </c>
      <c r="N462" s="4" t="s">
        <v>3</v>
      </c>
      <c r="O462" s="4">
        <v>2</v>
      </c>
      <c r="P462" s="4"/>
      <c r="Q462" s="4"/>
      <c r="R462" s="4"/>
      <c r="S462" s="4"/>
      <c r="T462" s="4"/>
      <c r="U462" s="4"/>
      <c r="V462" s="4"/>
      <c r="W462" s="4"/>
    </row>
    <row r="463" spans="1:23" x14ac:dyDescent="0.4">
      <c r="A463" s="4">
        <v>50</v>
      </c>
      <c r="B463" s="4">
        <v>0</v>
      </c>
      <c r="C463" s="4">
        <v>0</v>
      </c>
      <c r="D463" s="4">
        <v>1</v>
      </c>
      <c r="E463" s="4">
        <v>205</v>
      </c>
      <c r="F463" s="4">
        <f>ROUND(Source!S448,O463)</f>
        <v>128114.78</v>
      </c>
      <c r="G463" s="4" t="s">
        <v>174</v>
      </c>
      <c r="H463" s="4" t="s">
        <v>175</v>
      </c>
      <c r="I463" s="4"/>
      <c r="J463" s="4"/>
      <c r="K463" s="4">
        <v>205</v>
      </c>
      <c r="L463" s="4">
        <v>14</v>
      </c>
      <c r="M463" s="4">
        <v>3</v>
      </c>
      <c r="N463" s="4" t="s">
        <v>3</v>
      </c>
      <c r="O463" s="4">
        <v>2</v>
      </c>
      <c r="P463" s="4"/>
      <c r="Q463" s="4"/>
      <c r="R463" s="4"/>
      <c r="S463" s="4"/>
      <c r="T463" s="4"/>
      <c r="U463" s="4"/>
      <c r="V463" s="4"/>
      <c r="W463" s="4"/>
    </row>
    <row r="464" spans="1:23" x14ac:dyDescent="0.4">
      <c r="A464" s="4">
        <v>50</v>
      </c>
      <c r="B464" s="4">
        <v>0</v>
      </c>
      <c r="C464" s="4">
        <v>0</v>
      </c>
      <c r="D464" s="4">
        <v>1</v>
      </c>
      <c r="E464" s="4">
        <v>232</v>
      </c>
      <c r="F464" s="4">
        <f>ROUND(Source!BC448,O464)</f>
        <v>0</v>
      </c>
      <c r="G464" s="4" t="s">
        <v>176</v>
      </c>
      <c r="H464" s="4" t="s">
        <v>177</v>
      </c>
      <c r="I464" s="4"/>
      <c r="J464" s="4"/>
      <c r="K464" s="4">
        <v>232</v>
      </c>
      <c r="L464" s="4">
        <v>15</v>
      </c>
      <c r="M464" s="4">
        <v>3</v>
      </c>
      <c r="N464" s="4" t="s">
        <v>3</v>
      </c>
      <c r="O464" s="4">
        <v>2</v>
      </c>
      <c r="P464" s="4"/>
      <c r="Q464" s="4"/>
      <c r="R464" s="4"/>
      <c r="S464" s="4"/>
      <c r="T464" s="4"/>
      <c r="U464" s="4"/>
      <c r="V464" s="4"/>
      <c r="W464" s="4"/>
    </row>
    <row r="465" spans="1:206" x14ac:dyDescent="0.4">
      <c r="A465" s="4">
        <v>50</v>
      </c>
      <c r="B465" s="4">
        <v>0</v>
      </c>
      <c r="C465" s="4">
        <v>0</v>
      </c>
      <c r="D465" s="4">
        <v>1</v>
      </c>
      <c r="E465" s="4">
        <v>214</v>
      </c>
      <c r="F465" s="4">
        <f>ROUND(Source!AS448,O465)</f>
        <v>29904.23</v>
      </c>
      <c r="G465" s="4" t="s">
        <v>178</v>
      </c>
      <c r="H465" s="4" t="s">
        <v>179</v>
      </c>
      <c r="I465" s="4"/>
      <c r="J465" s="4"/>
      <c r="K465" s="4">
        <v>214</v>
      </c>
      <c r="L465" s="4">
        <v>16</v>
      </c>
      <c r="M465" s="4">
        <v>3</v>
      </c>
      <c r="N465" s="4" t="s">
        <v>3</v>
      </c>
      <c r="O465" s="4">
        <v>2</v>
      </c>
      <c r="P465" s="4"/>
      <c r="Q465" s="4"/>
      <c r="R465" s="4"/>
      <c r="S465" s="4"/>
      <c r="T465" s="4"/>
      <c r="U465" s="4"/>
      <c r="V465" s="4"/>
      <c r="W465" s="4"/>
    </row>
    <row r="466" spans="1:206" x14ac:dyDescent="0.4">
      <c r="A466" s="4">
        <v>50</v>
      </c>
      <c r="B466" s="4">
        <v>0</v>
      </c>
      <c r="C466" s="4">
        <v>0</v>
      </c>
      <c r="D466" s="4">
        <v>1</v>
      </c>
      <c r="E466" s="4">
        <v>215</v>
      </c>
      <c r="F466" s="4">
        <f>ROUND(Source!AT448,O466)</f>
        <v>941364.99</v>
      </c>
      <c r="G466" s="4" t="s">
        <v>180</v>
      </c>
      <c r="H466" s="4" t="s">
        <v>181</v>
      </c>
      <c r="I466" s="4"/>
      <c r="J466" s="4"/>
      <c r="K466" s="4">
        <v>215</v>
      </c>
      <c r="L466" s="4">
        <v>17</v>
      </c>
      <c r="M466" s="4">
        <v>3</v>
      </c>
      <c r="N466" s="4" t="s">
        <v>3</v>
      </c>
      <c r="O466" s="4">
        <v>2</v>
      </c>
      <c r="P466" s="4"/>
      <c r="Q466" s="4"/>
      <c r="R466" s="4"/>
      <c r="S466" s="4"/>
      <c r="T466" s="4"/>
      <c r="U466" s="4"/>
      <c r="V466" s="4"/>
      <c r="W466" s="4"/>
    </row>
    <row r="467" spans="1:206" x14ac:dyDescent="0.4">
      <c r="A467" s="4">
        <v>50</v>
      </c>
      <c r="B467" s="4">
        <v>0</v>
      </c>
      <c r="C467" s="4">
        <v>0</v>
      </c>
      <c r="D467" s="4">
        <v>1</v>
      </c>
      <c r="E467" s="4">
        <v>217</v>
      </c>
      <c r="F467" s="4">
        <f>ROUND(Source!AU448,O467)</f>
        <v>0</v>
      </c>
      <c r="G467" s="4" t="s">
        <v>182</v>
      </c>
      <c r="H467" s="4" t="s">
        <v>183</v>
      </c>
      <c r="I467" s="4"/>
      <c r="J467" s="4"/>
      <c r="K467" s="4">
        <v>217</v>
      </c>
      <c r="L467" s="4">
        <v>18</v>
      </c>
      <c r="M467" s="4">
        <v>3</v>
      </c>
      <c r="N467" s="4" t="s">
        <v>3</v>
      </c>
      <c r="O467" s="4">
        <v>2</v>
      </c>
      <c r="P467" s="4"/>
      <c r="Q467" s="4"/>
      <c r="R467" s="4"/>
      <c r="S467" s="4"/>
      <c r="T467" s="4"/>
      <c r="U467" s="4"/>
      <c r="V467" s="4"/>
      <c r="W467" s="4"/>
    </row>
    <row r="468" spans="1:206" x14ac:dyDescent="0.4">
      <c r="A468" s="4">
        <v>50</v>
      </c>
      <c r="B468" s="4">
        <v>0</v>
      </c>
      <c r="C468" s="4">
        <v>0</v>
      </c>
      <c r="D468" s="4">
        <v>1</v>
      </c>
      <c r="E468" s="4">
        <v>230</v>
      </c>
      <c r="F468" s="4">
        <f>ROUND(Source!BA448,O468)</f>
        <v>0</v>
      </c>
      <c r="G468" s="4" t="s">
        <v>184</v>
      </c>
      <c r="H468" s="4" t="s">
        <v>185</v>
      </c>
      <c r="I468" s="4"/>
      <c r="J468" s="4"/>
      <c r="K468" s="4">
        <v>230</v>
      </c>
      <c r="L468" s="4">
        <v>19</v>
      </c>
      <c r="M468" s="4">
        <v>3</v>
      </c>
      <c r="N468" s="4" t="s">
        <v>3</v>
      </c>
      <c r="O468" s="4">
        <v>2</v>
      </c>
      <c r="P468" s="4"/>
      <c r="Q468" s="4"/>
      <c r="R468" s="4"/>
      <c r="S468" s="4"/>
      <c r="T468" s="4"/>
      <c r="U468" s="4"/>
      <c r="V468" s="4"/>
      <c r="W468" s="4"/>
    </row>
    <row r="469" spans="1:206" x14ac:dyDescent="0.4">
      <c r="A469" s="4">
        <v>50</v>
      </c>
      <c r="B469" s="4">
        <v>0</v>
      </c>
      <c r="C469" s="4">
        <v>0</v>
      </c>
      <c r="D469" s="4">
        <v>1</v>
      </c>
      <c r="E469" s="4">
        <v>206</v>
      </c>
      <c r="F469" s="4">
        <f>ROUND(Source!T448,O469)</f>
        <v>0</v>
      </c>
      <c r="G469" s="4" t="s">
        <v>186</v>
      </c>
      <c r="H469" s="4" t="s">
        <v>187</v>
      </c>
      <c r="I469" s="4"/>
      <c r="J469" s="4"/>
      <c r="K469" s="4">
        <v>206</v>
      </c>
      <c r="L469" s="4">
        <v>20</v>
      </c>
      <c r="M469" s="4">
        <v>3</v>
      </c>
      <c r="N469" s="4" t="s">
        <v>3</v>
      </c>
      <c r="O469" s="4">
        <v>2</v>
      </c>
      <c r="P469" s="4"/>
      <c r="Q469" s="4"/>
      <c r="R469" s="4"/>
      <c r="S469" s="4"/>
      <c r="T469" s="4"/>
      <c r="U469" s="4"/>
      <c r="V469" s="4"/>
      <c r="W469" s="4"/>
    </row>
    <row r="470" spans="1:206" x14ac:dyDescent="0.4">
      <c r="A470" s="4">
        <v>50</v>
      </c>
      <c r="B470" s="4">
        <v>0</v>
      </c>
      <c r="C470" s="4">
        <v>0</v>
      </c>
      <c r="D470" s="4">
        <v>1</v>
      </c>
      <c r="E470" s="4">
        <v>207</v>
      </c>
      <c r="F470" s="4">
        <f>Source!U448</f>
        <v>464.54860000000002</v>
      </c>
      <c r="G470" s="4" t="s">
        <v>188</v>
      </c>
      <c r="H470" s="4" t="s">
        <v>189</v>
      </c>
      <c r="I470" s="4"/>
      <c r="J470" s="4"/>
      <c r="K470" s="4">
        <v>207</v>
      </c>
      <c r="L470" s="4">
        <v>21</v>
      </c>
      <c r="M470" s="4">
        <v>3</v>
      </c>
      <c r="N470" s="4" t="s">
        <v>3</v>
      </c>
      <c r="O470" s="4">
        <v>-1</v>
      </c>
      <c r="P470" s="4"/>
      <c r="Q470" s="4"/>
      <c r="R470" s="4"/>
      <c r="S470" s="4"/>
      <c r="T470" s="4"/>
      <c r="U470" s="4"/>
      <c r="V470" s="4"/>
      <c r="W470" s="4"/>
    </row>
    <row r="471" spans="1:206" x14ac:dyDescent="0.4">
      <c r="A471" s="4">
        <v>50</v>
      </c>
      <c r="B471" s="4">
        <v>0</v>
      </c>
      <c r="C471" s="4">
        <v>0</v>
      </c>
      <c r="D471" s="4">
        <v>1</v>
      </c>
      <c r="E471" s="4">
        <v>208</v>
      </c>
      <c r="F471" s="4">
        <f>Source!V448</f>
        <v>1.3743000000000001</v>
      </c>
      <c r="G471" s="4" t="s">
        <v>190</v>
      </c>
      <c r="H471" s="4" t="s">
        <v>191</v>
      </c>
      <c r="I471" s="4"/>
      <c r="J471" s="4"/>
      <c r="K471" s="4">
        <v>208</v>
      </c>
      <c r="L471" s="4">
        <v>22</v>
      </c>
      <c r="M471" s="4">
        <v>3</v>
      </c>
      <c r="N471" s="4" t="s">
        <v>3</v>
      </c>
      <c r="O471" s="4">
        <v>-1</v>
      </c>
      <c r="P471" s="4"/>
      <c r="Q471" s="4"/>
      <c r="R471" s="4"/>
      <c r="S471" s="4"/>
      <c r="T471" s="4"/>
      <c r="U471" s="4"/>
      <c r="V471" s="4"/>
      <c r="W471" s="4"/>
    </row>
    <row r="472" spans="1:206" x14ac:dyDescent="0.4">
      <c r="A472" s="4">
        <v>50</v>
      </c>
      <c r="B472" s="4">
        <v>0</v>
      </c>
      <c r="C472" s="4">
        <v>0</v>
      </c>
      <c r="D472" s="4">
        <v>1</v>
      </c>
      <c r="E472" s="4">
        <v>209</v>
      </c>
      <c r="F472" s="4">
        <f>ROUND(Source!W448,O472)</f>
        <v>56.08</v>
      </c>
      <c r="G472" s="4" t="s">
        <v>192</v>
      </c>
      <c r="H472" s="4" t="s">
        <v>193</v>
      </c>
      <c r="I472" s="4"/>
      <c r="J472" s="4"/>
      <c r="K472" s="4">
        <v>209</v>
      </c>
      <c r="L472" s="4">
        <v>23</v>
      </c>
      <c r="M472" s="4">
        <v>3</v>
      </c>
      <c r="N472" s="4" t="s">
        <v>3</v>
      </c>
      <c r="O472" s="4">
        <v>2</v>
      </c>
      <c r="P472" s="4"/>
      <c r="Q472" s="4"/>
      <c r="R472" s="4"/>
      <c r="S472" s="4"/>
      <c r="T472" s="4"/>
      <c r="U472" s="4"/>
      <c r="V472" s="4"/>
      <c r="W472" s="4"/>
    </row>
    <row r="473" spans="1:206" x14ac:dyDescent="0.4">
      <c r="A473" s="4">
        <v>50</v>
      </c>
      <c r="B473" s="4">
        <v>0</v>
      </c>
      <c r="C473" s="4">
        <v>0</v>
      </c>
      <c r="D473" s="4">
        <v>1</v>
      </c>
      <c r="E473" s="4">
        <v>210</v>
      </c>
      <c r="F473" s="4">
        <f>ROUND(Source!X448,O473)</f>
        <v>120199.09</v>
      </c>
      <c r="G473" s="4" t="s">
        <v>194</v>
      </c>
      <c r="H473" s="4" t="s">
        <v>195</v>
      </c>
      <c r="I473" s="4"/>
      <c r="J473" s="4"/>
      <c r="K473" s="4">
        <v>210</v>
      </c>
      <c r="L473" s="4">
        <v>24</v>
      </c>
      <c r="M473" s="4">
        <v>3</v>
      </c>
      <c r="N473" s="4" t="s">
        <v>3</v>
      </c>
      <c r="O473" s="4">
        <v>2</v>
      </c>
      <c r="P473" s="4"/>
      <c r="Q473" s="4"/>
      <c r="R473" s="4"/>
      <c r="S473" s="4"/>
      <c r="T473" s="4"/>
      <c r="U473" s="4"/>
      <c r="V473" s="4"/>
      <c r="W473" s="4"/>
    </row>
    <row r="474" spans="1:206" x14ac:dyDescent="0.4">
      <c r="A474" s="4">
        <v>50</v>
      </c>
      <c r="B474" s="4">
        <v>0</v>
      </c>
      <c r="C474" s="4">
        <v>0</v>
      </c>
      <c r="D474" s="4">
        <v>1</v>
      </c>
      <c r="E474" s="4">
        <v>211</v>
      </c>
      <c r="F474" s="4">
        <f>ROUND(Source!Y448,O474)</f>
        <v>81842.66</v>
      </c>
      <c r="G474" s="4" t="s">
        <v>196</v>
      </c>
      <c r="H474" s="4" t="s">
        <v>197</v>
      </c>
      <c r="I474" s="4"/>
      <c r="J474" s="4"/>
      <c r="K474" s="4">
        <v>211</v>
      </c>
      <c r="L474" s="4">
        <v>25</v>
      </c>
      <c r="M474" s="4">
        <v>3</v>
      </c>
      <c r="N474" s="4" t="s">
        <v>3</v>
      </c>
      <c r="O474" s="4">
        <v>2</v>
      </c>
      <c r="P474" s="4"/>
      <c r="Q474" s="4"/>
      <c r="R474" s="4"/>
      <c r="S474" s="4"/>
      <c r="T474" s="4"/>
      <c r="U474" s="4"/>
      <c r="V474" s="4"/>
      <c r="W474" s="4"/>
    </row>
    <row r="475" spans="1:206" x14ac:dyDescent="0.4">
      <c r="A475" s="4">
        <v>50</v>
      </c>
      <c r="B475" s="4">
        <v>0</v>
      </c>
      <c r="C475" s="4">
        <v>0</v>
      </c>
      <c r="D475" s="4">
        <v>1</v>
      </c>
      <c r="E475" s="4">
        <v>224</v>
      </c>
      <c r="F475" s="4">
        <f>ROUND(Source!AR448,O475)</f>
        <v>971269.22</v>
      </c>
      <c r="G475" s="4" t="s">
        <v>198</v>
      </c>
      <c r="H475" s="4" t="s">
        <v>199</v>
      </c>
      <c r="I475" s="4"/>
      <c r="J475" s="4"/>
      <c r="K475" s="4">
        <v>224</v>
      </c>
      <c r="L475" s="4">
        <v>26</v>
      </c>
      <c r="M475" s="4">
        <v>3</v>
      </c>
      <c r="N475" s="4" t="s">
        <v>3</v>
      </c>
      <c r="O475" s="4">
        <v>2</v>
      </c>
      <c r="P475" s="4"/>
      <c r="Q475" s="4"/>
      <c r="R475" s="4"/>
      <c r="S475" s="4"/>
      <c r="T475" s="4"/>
      <c r="U475" s="4"/>
      <c r="V475" s="4"/>
      <c r="W475" s="4"/>
    </row>
    <row r="477" spans="1:206" x14ac:dyDescent="0.4">
      <c r="A477" s="1">
        <v>5</v>
      </c>
      <c r="B477" s="1">
        <v>1</v>
      </c>
      <c r="C477" s="1"/>
      <c r="D477" s="1">
        <f>ROW(A509)</f>
        <v>509</v>
      </c>
      <c r="E477" s="1"/>
      <c r="F477" s="1" t="s">
        <v>13</v>
      </c>
      <c r="G477" s="1" t="s">
        <v>355</v>
      </c>
      <c r="H477" s="1" t="s">
        <v>3</v>
      </c>
      <c r="I477" s="1">
        <v>0</v>
      </c>
      <c r="J477" s="1"/>
      <c r="K477" s="1">
        <v>0</v>
      </c>
      <c r="L477" s="1"/>
      <c r="M477" s="1"/>
      <c r="N477" s="1"/>
      <c r="O477" s="1"/>
      <c r="P477" s="1"/>
      <c r="Q477" s="1"/>
      <c r="R477" s="1"/>
      <c r="S477" s="1"/>
      <c r="T477" s="1"/>
      <c r="U477" s="1" t="s">
        <v>3</v>
      </c>
      <c r="V477" s="1">
        <v>0</v>
      </c>
      <c r="W477" s="1"/>
      <c r="X477" s="1"/>
      <c r="Y477" s="1"/>
      <c r="Z477" s="1"/>
      <c r="AA477" s="1"/>
      <c r="AB477" s="1" t="s">
        <v>3</v>
      </c>
      <c r="AC477" s="1" t="s">
        <v>3</v>
      </c>
      <c r="AD477" s="1" t="s">
        <v>3</v>
      </c>
      <c r="AE477" s="1" t="s">
        <v>3</v>
      </c>
      <c r="AF477" s="1" t="s">
        <v>3</v>
      </c>
      <c r="AG477" s="1" t="s">
        <v>3</v>
      </c>
      <c r="AH477" s="1"/>
      <c r="AI477" s="1"/>
      <c r="AJ477" s="1"/>
      <c r="AK477" s="1"/>
      <c r="AL477" s="1"/>
      <c r="AM477" s="1"/>
      <c r="AN477" s="1"/>
      <c r="AO477" s="1"/>
      <c r="AP477" s="1" t="s">
        <v>3</v>
      </c>
      <c r="AQ477" s="1" t="s">
        <v>3</v>
      </c>
      <c r="AR477" s="1" t="s">
        <v>3</v>
      </c>
      <c r="AS477" s="1"/>
      <c r="AT477" s="1"/>
      <c r="AU477" s="1"/>
      <c r="AV477" s="1"/>
      <c r="AW477" s="1"/>
      <c r="AX477" s="1"/>
      <c r="AY477" s="1"/>
      <c r="AZ477" s="1" t="s">
        <v>3</v>
      </c>
      <c r="BA477" s="1"/>
      <c r="BB477" s="1" t="s">
        <v>3</v>
      </c>
      <c r="BC477" s="1" t="s">
        <v>3</v>
      </c>
      <c r="BD477" s="1" t="s">
        <v>3</v>
      </c>
      <c r="BE477" s="1" t="s">
        <v>3</v>
      </c>
      <c r="BF477" s="1" t="s">
        <v>3</v>
      </c>
      <c r="BG477" s="1" t="s">
        <v>3</v>
      </c>
      <c r="BH477" s="1" t="s">
        <v>3</v>
      </c>
      <c r="BI477" s="1" t="s">
        <v>3</v>
      </c>
      <c r="BJ477" s="1" t="s">
        <v>3</v>
      </c>
      <c r="BK477" s="1" t="s">
        <v>3</v>
      </c>
      <c r="BL477" s="1" t="s">
        <v>3</v>
      </c>
      <c r="BM477" s="1" t="s">
        <v>3</v>
      </c>
      <c r="BN477" s="1" t="s">
        <v>3</v>
      </c>
      <c r="BO477" s="1" t="s">
        <v>3</v>
      </c>
      <c r="BP477" s="1" t="s">
        <v>3</v>
      </c>
      <c r="BQ477" s="1"/>
      <c r="BR477" s="1"/>
      <c r="BS477" s="1"/>
      <c r="BT477" s="1"/>
      <c r="BU477" s="1"/>
      <c r="BV477" s="1"/>
      <c r="BW477" s="1"/>
      <c r="BX477" s="1">
        <v>0</v>
      </c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>
        <v>0</v>
      </c>
    </row>
    <row r="479" spans="1:206" x14ac:dyDescent="0.4">
      <c r="A479" s="2">
        <v>52</v>
      </c>
      <c r="B479" s="2">
        <f t="shared" ref="B479:G479" si="407">B509</f>
        <v>1</v>
      </c>
      <c r="C479" s="2">
        <f t="shared" si="407"/>
        <v>5</v>
      </c>
      <c r="D479" s="2">
        <f t="shared" si="407"/>
        <v>477</v>
      </c>
      <c r="E479" s="2">
        <f t="shared" si="407"/>
        <v>0</v>
      </c>
      <c r="F479" s="2" t="str">
        <f t="shared" si="407"/>
        <v>Новый подраздел</v>
      </c>
      <c r="G479" s="2" t="str">
        <f t="shared" si="407"/>
        <v>Сантехнические работы</v>
      </c>
      <c r="H479" s="2"/>
      <c r="I479" s="2"/>
      <c r="J479" s="2"/>
      <c r="K479" s="2"/>
      <c r="L479" s="2"/>
      <c r="M479" s="2"/>
      <c r="N479" s="2"/>
      <c r="O479" s="2">
        <f t="shared" ref="O479:AT479" si="408">O509</f>
        <v>192323.55</v>
      </c>
      <c r="P479" s="2">
        <f t="shared" si="408"/>
        <v>142281.64000000001</v>
      </c>
      <c r="Q479" s="2">
        <f t="shared" si="408"/>
        <v>2387.31</v>
      </c>
      <c r="R479" s="2">
        <f t="shared" si="408"/>
        <v>294.2</v>
      </c>
      <c r="S479" s="2">
        <f t="shared" si="408"/>
        <v>47654.6</v>
      </c>
      <c r="T479" s="2">
        <f t="shared" si="408"/>
        <v>0</v>
      </c>
      <c r="U479" s="2">
        <f t="shared" si="408"/>
        <v>178.58412999999999</v>
      </c>
      <c r="V479" s="2">
        <f t="shared" si="408"/>
        <v>0.76500000000000001</v>
      </c>
      <c r="W479" s="2">
        <f t="shared" si="408"/>
        <v>51.48</v>
      </c>
      <c r="X479" s="2">
        <f t="shared" si="408"/>
        <v>53496.07</v>
      </c>
      <c r="Y479" s="2">
        <f t="shared" si="408"/>
        <v>31021.46</v>
      </c>
      <c r="Z479" s="2">
        <f t="shared" si="408"/>
        <v>0</v>
      </c>
      <c r="AA479" s="2">
        <f t="shared" si="408"/>
        <v>0</v>
      </c>
      <c r="AB479" s="2">
        <f t="shared" si="408"/>
        <v>192323.55</v>
      </c>
      <c r="AC479" s="2">
        <f t="shared" si="408"/>
        <v>142281.64000000001</v>
      </c>
      <c r="AD479" s="2">
        <f t="shared" si="408"/>
        <v>2387.31</v>
      </c>
      <c r="AE479" s="2">
        <f t="shared" si="408"/>
        <v>294.2</v>
      </c>
      <c r="AF479" s="2">
        <f t="shared" si="408"/>
        <v>47654.6</v>
      </c>
      <c r="AG479" s="2">
        <f t="shared" si="408"/>
        <v>0</v>
      </c>
      <c r="AH479" s="2">
        <f t="shared" si="408"/>
        <v>178.58412999999999</v>
      </c>
      <c r="AI479" s="2">
        <f t="shared" si="408"/>
        <v>0.76500000000000001</v>
      </c>
      <c r="AJ479" s="2">
        <f t="shared" si="408"/>
        <v>51.48</v>
      </c>
      <c r="AK479" s="2">
        <f t="shared" si="408"/>
        <v>53496.07</v>
      </c>
      <c r="AL479" s="2">
        <f t="shared" si="408"/>
        <v>31021.46</v>
      </c>
      <c r="AM479" s="2">
        <f t="shared" si="408"/>
        <v>0</v>
      </c>
      <c r="AN479" s="2">
        <f t="shared" si="408"/>
        <v>0</v>
      </c>
      <c r="AO479" s="2">
        <f t="shared" si="408"/>
        <v>0</v>
      </c>
      <c r="AP479" s="2">
        <f t="shared" si="408"/>
        <v>0</v>
      </c>
      <c r="AQ479" s="2">
        <f t="shared" si="408"/>
        <v>0</v>
      </c>
      <c r="AR479" s="2">
        <f t="shared" si="408"/>
        <v>276841.08</v>
      </c>
      <c r="AS479" s="2">
        <f t="shared" si="408"/>
        <v>189605.58</v>
      </c>
      <c r="AT479" s="2">
        <f t="shared" si="408"/>
        <v>0</v>
      </c>
      <c r="AU479" s="2">
        <f t="shared" ref="AU479:BZ479" si="409">AU509</f>
        <v>87235.5</v>
      </c>
      <c r="AV479" s="2">
        <f t="shared" si="409"/>
        <v>142281.64000000001</v>
      </c>
      <c r="AW479" s="2">
        <f t="shared" si="409"/>
        <v>142281.64000000001</v>
      </c>
      <c r="AX479" s="2">
        <f t="shared" si="409"/>
        <v>0</v>
      </c>
      <c r="AY479" s="2">
        <f t="shared" si="409"/>
        <v>142281.64000000001</v>
      </c>
      <c r="AZ479" s="2">
        <f t="shared" si="409"/>
        <v>0</v>
      </c>
      <c r="BA479" s="2">
        <f t="shared" si="409"/>
        <v>0</v>
      </c>
      <c r="BB479" s="2">
        <f t="shared" si="409"/>
        <v>0</v>
      </c>
      <c r="BC479" s="2">
        <f t="shared" si="409"/>
        <v>0</v>
      </c>
      <c r="BD479" s="2">
        <f t="shared" si="409"/>
        <v>0</v>
      </c>
      <c r="BE479" s="2">
        <f t="shared" si="409"/>
        <v>0</v>
      </c>
      <c r="BF479" s="2">
        <f t="shared" si="409"/>
        <v>0</v>
      </c>
      <c r="BG479" s="2">
        <f t="shared" si="409"/>
        <v>0</v>
      </c>
      <c r="BH479" s="2">
        <f t="shared" si="409"/>
        <v>0</v>
      </c>
      <c r="BI479" s="2">
        <f t="shared" si="409"/>
        <v>0</v>
      </c>
      <c r="BJ479" s="2">
        <f t="shared" si="409"/>
        <v>0</v>
      </c>
      <c r="BK479" s="2">
        <f t="shared" si="409"/>
        <v>0</v>
      </c>
      <c r="BL479" s="2">
        <f t="shared" si="409"/>
        <v>0</v>
      </c>
      <c r="BM479" s="2">
        <f t="shared" si="409"/>
        <v>0</v>
      </c>
      <c r="BN479" s="2">
        <f t="shared" si="409"/>
        <v>0</v>
      </c>
      <c r="BO479" s="2">
        <f t="shared" si="409"/>
        <v>0</v>
      </c>
      <c r="BP479" s="2">
        <f t="shared" si="409"/>
        <v>0</v>
      </c>
      <c r="BQ479" s="2">
        <f t="shared" si="409"/>
        <v>0</v>
      </c>
      <c r="BR479" s="2">
        <f t="shared" si="409"/>
        <v>0</v>
      </c>
      <c r="BS479" s="2">
        <f t="shared" si="409"/>
        <v>0</v>
      </c>
      <c r="BT479" s="2">
        <f t="shared" si="409"/>
        <v>0</v>
      </c>
      <c r="BU479" s="2">
        <f t="shared" si="409"/>
        <v>0</v>
      </c>
      <c r="BV479" s="2">
        <f t="shared" si="409"/>
        <v>0</v>
      </c>
      <c r="BW479" s="2">
        <f t="shared" si="409"/>
        <v>0</v>
      </c>
      <c r="BX479" s="2">
        <f t="shared" si="409"/>
        <v>0</v>
      </c>
      <c r="BY479" s="2">
        <f t="shared" si="409"/>
        <v>0</v>
      </c>
      <c r="BZ479" s="2">
        <f t="shared" si="409"/>
        <v>0</v>
      </c>
      <c r="CA479" s="2">
        <f t="shared" ref="CA479:DF479" si="410">CA509</f>
        <v>276841.08</v>
      </c>
      <c r="CB479" s="2">
        <f t="shared" si="410"/>
        <v>189605.58</v>
      </c>
      <c r="CC479" s="2">
        <f t="shared" si="410"/>
        <v>0</v>
      </c>
      <c r="CD479" s="2">
        <f t="shared" si="410"/>
        <v>87235.5</v>
      </c>
      <c r="CE479" s="2">
        <f t="shared" si="410"/>
        <v>142281.64000000001</v>
      </c>
      <c r="CF479" s="2">
        <f t="shared" si="410"/>
        <v>142281.64000000001</v>
      </c>
      <c r="CG479" s="2">
        <f t="shared" si="410"/>
        <v>0</v>
      </c>
      <c r="CH479" s="2">
        <f t="shared" si="410"/>
        <v>142281.64000000001</v>
      </c>
      <c r="CI479" s="2">
        <f t="shared" si="410"/>
        <v>0</v>
      </c>
      <c r="CJ479" s="2">
        <f t="shared" si="410"/>
        <v>0</v>
      </c>
      <c r="CK479" s="2">
        <f t="shared" si="410"/>
        <v>0</v>
      </c>
      <c r="CL479" s="2">
        <f t="shared" si="410"/>
        <v>0</v>
      </c>
      <c r="CM479" s="2">
        <f t="shared" si="410"/>
        <v>0</v>
      </c>
      <c r="CN479" s="2">
        <f t="shared" si="410"/>
        <v>0</v>
      </c>
      <c r="CO479" s="2">
        <f t="shared" si="410"/>
        <v>0</v>
      </c>
      <c r="CP479" s="2">
        <f t="shared" si="410"/>
        <v>0</v>
      </c>
      <c r="CQ479" s="2">
        <f t="shared" si="410"/>
        <v>0</v>
      </c>
      <c r="CR479" s="2">
        <f t="shared" si="410"/>
        <v>0</v>
      </c>
      <c r="CS479" s="2">
        <f t="shared" si="410"/>
        <v>0</v>
      </c>
      <c r="CT479" s="2">
        <f t="shared" si="410"/>
        <v>0</v>
      </c>
      <c r="CU479" s="2">
        <f t="shared" si="410"/>
        <v>0</v>
      </c>
      <c r="CV479" s="2">
        <f t="shared" si="410"/>
        <v>0</v>
      </c>
      <c r="CW479" s="2">
        <f t="shared" si="410"/>
        <v>0</v>
      </c>
      <c r="CX479" s="2">
        <f t="shared" si="410"/>
        <v>0</v>
      </c>
      <c r="CY479" s="2">
        <f t="shared" si="410"/>
        <v>0</v>
      </c>
      <c r="CZ479" s="2">
        <f t="shared" si="410"/>
        <v>0</v>
      </c>
      <c r="DA479" s="2">
        <f t="shared" si="410"/>
        <v>0</v>
      </c>
      <c r="DB479" s="2">
        <f t="shared" si="410"/>
        <v>0</v>
      </c>
      <c r="DC479" s="2">
        <f t="shared" si="410"/>
        <v>0</v>
      </c>
      <c r="DD479" s="2">
        <f t="shared" si="410"/>
        <v>0</v>
      </c>
      <c r="DE479" s="2">
        <f t="shared" si="410"/>
        <v>0</v>
      </c>
      <c r="DF479" s="2">
        <f t="shared" si="410"/>
        <v>0</v>
      </c>
      <c r="DG479" s="3">
        <f t="shared" ref="DG479:EL479" si="411">DG509</f>
        <v>0</v>
      </c>
      <c r="DH479" s="3">
        <f t="shared" si="411"/>
        <v>0</v>
      </c>
      <c r="DI479" s="3">
        <f t="shared" si="411"/>
        <v>0</v>
      </c>
      <c r="DJ479" s="3">
        <f t="shared" si="411"/>
        <v>0</v>
      </c>
      <c r="DK479" s="3">
        <f t="shared" si="411"/>
        <v>0</v>
      </c>
      <c r="DL479" s="3">
        <f t="shared" si="411"/>
        <v>0</v>
      </c>
      <c r="DM479" s="3">
        <f t="shared" si="411"/>
        <v>0</v>
      </c>
      <c r="DN479" s="3">
        <f t="shared" si="411"/>
        <v>0</v>
      </c>
      <c r="DO479" s="3">
        <f t="shared" si="411"/>
        <v>0</v>
      </c>
      <c r="DP479" s="3">
        <f t="shared" si="411"/>
        <v>0</v>
      </c>
      <c r="DQ479" s="3">
        <f t="shared" si="411"/>
        <v>0</v>
      </c>
      <c r="DR479" s="3">
        <f t="shared" si="411"/>
        <v>0</v>
      </c>
      <c r="DS479" s="3">
        <f t="shared" si="411"/>
        <v>0</v>
      </c>
      <c r="DT479" s="3">
        <f t="shared" si="411"/>
        <v>0</v>
      </c>
      <c r="DU479" s="3">
        <f t="shared" si="411"/>
        <v>0</v>
      </c>
      <c r="DV479" s="3">
        <f t="shared" si="411"/>
        <v>0</v>
      </c>
      <c r="DW479" s="3">
        <f t="shared" si="411"/>
        <v>0</v>
      </c>
      <c r="DX479" s="3">
        <f t="shared" si="411"/>
        <v>0</v>
      </c>
      <c r="DY479" s="3">
        <f t="shared" si="411"/>
        <v>0</v>
      </c>
      <c r="DZ479" s="3">
        <f t="shared" si="411"/>
        <v>0</v>
      </c>
      <c r="EA479" s="3">
        <f t="shared" si="411"/>
        <v>0</v>
      </c>
      <c r="EB479" s="3">
        <f t="shared" si="411"/>
        <v>0</v>
      </c>
      <c r="EC479" s="3">
        <f t="shared" si="411"/>
        <v>0</v>
      </c>
      <c r="ED479" s="3">
        <f t="shared" si="411"/>
        <v>0</v>
      </c>
      <c r="EE479" s="3">
        <f t="shared" si="411"/>
        <v>0</v>
      </c>
      <c r="EF479" s="3">
        <f t="shared" si="411"/>
        <v>0</v>
      </c>
      <c r="EG479" s="3">
        <f t="shared" si="411"/>
        <v>0</v>
      </c>
      <c r="EH479" s="3">
        <f t="shared" si="411"/>
        <v>0</v>
      </c>
      <c r="EI479" s="3">
        <f t="shared" si="411"/>
        <v>0</v>
      </c>
      <c r="EJ479" s="3">
        <f t="shared" si="411"/>
        <v>0</v>
      </c>
      <c r="EK479" s="3">
        <f t="shared" si="411"/>
        <v>0</v>
      </c>
      <c r="EL479" s="3">
        <f t="shared" si="411"/>
        <v>0</v>
      </c>
      <c r="EM479" s="3">
        <f t="shared" ref="EM479:FR479" si="412">EM509</f>
        <v>0</v>
      </c>
      <c r="EN479" s="3">
        <f t="shared" si="412"/>
        <v>0</v>
      </c>
      <c r="EO479" s="3">
        <f t="shared" si="412"/>
        <v>0</v>
      </c>
      <c r="EP479" s="3">
        <f t="shared" si="412"/>
        <v>0</v>
      </c>
      <c r="EQ479" s="3">
        <f t="shared" si="412"/>
        <v>0</v>
      </c>
      <c r="ER479" s="3">
        <f t="shared" si="412"/>
        <v>0</v>
      </c>
      <c r="ES479" s="3">
        <f t="shared" si="412"/>
        <v>0</v>
      </c>
      <c r="ET479" s="3">
        <f t="shared" si="412"/>
        <v>0</v>
      </c>
      <c r="EU479" s="3">
        <f t="shared" si="412"/>
        <v>0</v>
      </c>
      <c r="EV479" s="3">
        <f t="shared" si="412"/>
        <v>0</v>
      </c>
      <c r="EW479" s="3">
        <f t="shared" si="412"/>
        <v>0</v>
      </c>
      <c r="EX479" s="3">
        <f t="shared" si="412"/>
        <v>0</v>
      </c>
      <c r="EY479" s="3">
        <f t="shared" si="412"/>
        <v>0</v>
      </c>
      <c r="EZ479" s="3">
        <f t="shared" si="412"/>
        <v>0</v>
      </c>
      <c r="FA479" s="3">
        <f t="shared" si="412"/>
        <v>0</v>
      </c>
      <c r="FB479" s="3">
        <f t="shared" si="412"/>
        <v>0</v>
      </c>
      <c r="FC479" s="3">
        <f t="shared" si="412"/>
        <v>0</v>
      </c>
      <c r="FD479" s="3">
        <f t="shared" si="412"/>
        <v>0</v>
      </c>
      <c r="FE479" s="3">
        <f t="shared" si="412"/>
        <v>0</v>
      </c>
      <c r="FF479" s="3">
        <f t="shared" si="412"/>
        <v>0</v>
      </c>
      <c r="FG479" s="3">
        <f t="shared" si="412"/>
        <v>0</v>
      </c>
      <c r="FH479" s="3">
        <f t="shared" si="412"/>
        <v>0</v>
      </c>
      <c r="FI479" s="3">
        <f t="shared" si="412"/>
        <v>0</v>
      </c>
      <c r="FJ479" s="3">
        <f t="shared" si="412"/>
        <v>0</v>
      </c>
      <c r="FK479" s="3">
        <f t="shared" si="412"/>
        <v>0</v>
      </c>
      <c r="FL479" s="3">
        <f t="shared" si="412"/>
        <v>0</v>
      </c>
      <c r="FM479" s="3">
        <f t="shared" si="412"/>
        <v>0</v>
      </c>
      <c r="FN479" s="3">
        <f t="shared" si="412"/>
        <v>0</v>
      </c>
      <c r="FO479" s="3">
        <f t="shared" si="412"/>
        <v>0</v>
      </c>
      <c r="FP479" s="3">
        <f t="shared" si="412"/>
        <v>0</v>
      </c>
      <c r="FQ479" s="3">
        <f t="shared" si="412"/>
        <v>0</v>
      </c>
      <c r="FR479" s="3">
        <f t="shared" si="412"/>
        <v>0</v>
      </c>
      <c r="FS479" s="3">
        <f t="shared" ref="FS479:GX479" si="413">FS509</f>
        <v>0</v>
      </c>
      <c r="FT479" s="3">
        <f t="shared" si="413"/>
        <v>0</v>
      </c>
      <c r="FU479" s="3">
        <f t="shared" si="413"/>
        <v>0</v>
      </c>
      <c r="FV479" s="3">
        <f t="shared" si="413"/>
        <v>0</v>
      </c>
      <c r="FW479" s="3">
        <f t="shared" si="413"/>
        <v>0</v>
      </c>
      <c r="FX479" s="3">
        <f t="shared" si="413"/>
        <v>0</v>
      </c>
      <c r="FY479" s="3">
        <f t="shared" si="413"/>
        <v>0</v>
      </c>
      <c r="FZ479" s="3">
        <f t="shared" si="413"/>
        <v>0</v>
      </c>
      <c r="GA479" s="3">
        <f t="shared" si="413"/>
        <v>0</v>
      </c>
      <c r="GB479" s="3">
        <f t="shared" si="413"/>
        <v>0</v>
      </c>
      <c r="GC479" s="3">
        <f t="shared" si="413"/>
        <v>0</v>
      </c>
      <c r="GD479" s="3">
        <f t="shared" si="413"/>
        <v>0</v>
      </c>
      <c r="GE479" s="3">
        <f t="shared" si="413"/>
        <v>0</v>
      </c>
      <c r="GF479" s="3">
        <f t="shared" si="413"/>
        <v>0</v>
      </c>
      <c r="GG479" s="3">
        <f t="shared" si="413"/>
        <v>0</v>
      </c>
      <c r="GH479" s="3">
        <f t="shared" si="413"/>
        <v>0</v>
      </c>
      <c r="GI479" s="3">
        <f t="shared" si="413"/>
        <v>0</v>
      </c>
      <c r="GJ479" s="3">
        <f t="shared" si="413"/>
        <v>0</v>
      </c>
      <c r="GK479" s="3">
        <f t="shared" si="413"/>
        <v>0</v>
      </c>
      <c r="GL479" s="3">
        <f t="shared" si="413"/>
        <v>0</v>
      </c>
      <c r="GM479" s="3">
        <f t="shared" si="413"/>
        <v>0</v>
      </c>
      <c r="GN479" s="3">
        <f t="shared" si="413"/>
        <v>0</v>
      </c>
      <c r="GO479" s="3">
        <f t="shared" si="413"/>
        <v>0</v>
      </c>
      <c r="GP479" s="3">
        <f t="shared" si="413"/>
        <v>0</v>
      </c>
      <c r="GQ479" s="3">
        <f t="shared" si="413"/>
        <v>0</v>
      </c>
      <c r="GR479" s="3">
        <f t="shared" si="413"/>
        <v>0</v>
      </c>
      <c r="GS479" s="3">
        <f t="shared" si="413"/>
        <v>0</v>
      </c>
      <c r="GT479" s="3">
        <f t="shared" si="413"/>
        <v>0</v>
      </c>
      <c r="GU479" s="3">
        <f t="shared" si="413"/>
        <v>0</v>
      </c>
      <c r="GV479" s="3">
        <f t="shared" si="413"/>
        <v>0</v>
      </c>
      <c r="GW479" s="3">
        <f t="shared" si="413"/>
        <v>0</v>
      </c>
      <c r="GX479" s="3">
        <f t="shared" si="413"/>
        <v>0</v>
      </c>
    </row>
    <row r="481" spans="1:245" x14ac:dyDescent="0.4">
      <c r="A481">
        <v>17</v>
      </c>
      <c r="B481">
        <v>1</v>
      </c>
      <c r="C481">
        <f>ROW(SmtRes!A731)</f>
        <v>731</v>
      </c>
      <c r="D481">
        <f>ROW(EtalonRes!A713)</f>
        <v>713</v>
      </c>
      <c r="E481" t="s">
        <v>549</v>
      </c>
      <c r="F481" t="s">
        <v>243</v>
      </c>
      <c r="G481" t="s">
        <v>357</v>
      </c>
      <c r="H481" t="s">
        <v>245</v>
      </c>
      <c r="I481">
        <f>ROUND((1)/100,9)</f>
        <v>0.01</v>
      </c>
      <c r="J481">
        <v>0</v>
      </c>
      <c r="O481">
        <f t="shared" ref="O481:O507" si="414">ROUND(CP481,2)</f>
        <v>190.25</v>
      </c>
      <c r="P481">
        <f t="shared" ref="P481:P507" si="415">ROUND(CQ481*I481,2)</f>
        <v>0</v>
      </c>
      <c r="Q481">
        <f t="shared" ref="Q481:Q507" si="416">ROUND(CR481*I481,2)</f>
        <v>16.13</v>
      </c>
      <c r="R481">
        <f t="shared" ref="R481:R507" si="417">ROUND(CS481*I481,2)</f>
        <v>0</v>
      </c>
      <c r="S481">
        <f t="shared" ref="S481:S507" si="418">ROUND(CT481*I481,2)</f>
        <v>174.12</v>
      </c>
      <c r="T481">
        <f t="shared" ref="T481:T507" si="419">ROUND(CU481*I481,2)</f>
        <v>0</v>
      </c>
      <c r="U481">
        <f t="shared" ref="U481:U507" si="420">CV481*I481</f>
        <v>0.71799999999999997</v>
      </c>
      <c r="V481">
        <f t="shared" ref="V481:V507" si="421">CW481*I481</f>
        <v>0</v>
      </c>
      <c r="W481">
        <f t="shared" ref="W481:W507" si="422">ROUND(CX481*I481,2)</f>
        <v>0</v>
      </c>
      <c r="X481">
        <f t="shared" ref="X481:X507" si="423">ROUND(CY481,2)</f>
        <v>135.81</v>
      </c>
      <c r="Y481">
        <f t="shared" ref="Y481:Y507" si="424">ROUND(CZ481,2)</f>
        <v>87.06</v>
      </c>
      <c r="AA481">
        <v>68187018</v>
      </c>
      <c r="AB481">
        <f t="shared" ref="AB481:AB507" si="425">ROUND((AC481+AD481+AF481),6)</f>
        <v>820.1</v>
      </c>
      <c r="AC481">
        <f t="shared" ref="AC481:AC507" si="426">ROUND((ES481),6)</f>
        <v>0</v>
      </c>
      <c r="AD481">
        <f>ROUND((((ET481)-(EU481))+AE481),6)</f>
        <v>207.65</v>
      </c>
      <c r="AE481">
        <f>ROUND((EU481),6)</f>
        <v>0</v>
      </c>
      <c r="AF481">
        <f>ROUND((EV481),6)</f>
        <v>612.45000000000005</v>
      </c>
      <c r="AG481">
        <f t="shared" ref="AG481:AG507" si="427">ROUND((AP481),6)</f>
        <v>0</v>
      </c>
      <c r="AH481">
        <f>(EW481)</f>
        <v>71.8</v>
      </c>
      <c r="AI481">
        <f>(EX481)</f>
        <v>0</v>
      </c>
      <c r="AJ481">
        <f t="shared" ref="AJ481:AJ507" si="428">(AS481)</f>
        <v>0</v>
      </c>
      <c r="AK481">
        <v>820.1</v>
      </c>
      <c r="AL481">
        <v>0</v>
      </c>
      <c r="AM481">
        <v>207.65</v>
      </c>
      <c r="AN481">
        <v>0</v>
      </c>
      <c r="AO481">
        <v>612.45000000000005</v>
      </c>
      <c r="AP481">
        <v>0</v>
      </c>
      <c r="AQ481">
        <v>71.8</v>
      </c>
      <c r="AR481">
        <v>0</v>
      </c>
      <c r="AS481">
        <v>0</v>
      </c>
      <c r="AT481">
        <v>78</v>
      </c>
      <c r="AU481">
        <v>50</v>
      </c>
      <c r="AV481">
        <v>1</v>
      </c>
      <c r="AW481">
        <v>1</v>
      </c>
      <c r="AZ481">
        <v>1</v>
      </c>
      <c r="BA481">
        <v>28.43</v>
      </c>
      <c r="BB481">
        <v>7.77</v>
      </c>
      <c r="BC481">
        <v>1</v>
      </c>
      <c r="BD481" t="s">
        <v>3</v>
      </c>
      <c r="BE481" t="s">
        <v>3</v>
      </c>
      <c r="BF481" t="s">
        <v>3</v>
      </c>
      <c r="BG481" t="s">
        <v>3</v>
      </c>
      <c r="BH481">
        <v>0</v>
      </c>
      <c r="BI481">
        <v>1</v>
      </c>
      <c r="BJ481" t="s">
        <v>246</v>
      </c>
      <c r="BM481">
        <v>69001</v>
      </c>
      <c r="BN481">
        <v>0</v>
      </c>
      <c r="BO481" t="s">
        <v>243</v>
      </c>
      <c r="BP481">
        <v>1</v>
      </c>
      <c r="BQ481">
        <v>6</v>
      </c>
      <c r="BR481">
        <v>0</v>
      </c>
      <c r="BS481">
        <v>28.43</v>
      </c>
      <c r="BT481">
        <v>1</v>
      </c>
      <c r="BU481">
        <v>1</v>
      </c>
      <c r="BV481">
        <v>1</v>
      </c>
      <c r="BW481">
        <v>1</v>
      </c>
      <c r="BX481">
        <v>1</v>
      </c>
      <c r="BY481" t="s">
        <v>3</v>
      </c>
      <c r="BZ481">
        <v>78</v>
      </c>
      <c r="CA481">
        <v>50</v>
      </c>
      <c r="CE481">
        <v>0</v>
      </c>
      <c r="CF481">
        <v>0</v>
      </c>
      <c r="CG481">
        <v>0</v>
      </c>
      <c r="CM481">
        <v>0</v>
      </c>
      <c r="CN481" t="s">
        <v>3</v>
      </c>
      <c r="CO481">
        <v>0</v>
      </c>
      <c r="CP481">
        <f t="shared" ref="CP481:CP507" si="429">(P481+Q481+S481)</f>
        <v>190.25</v>
      </c>
      <c r="CQ481">
        <f t="shared" ref="CQ481:CQ507" si="430">AC481*BC481</f>
        <v>0</v>
      </c>
      <c r="CR481">
        <f t="shared" ref="CR481:CR507" si="431">AD481*BB481</f>
        <v>1613.4404999999999</v>
      </c>
      <c r="CS481">
        <f t="shared" ref="CS481:CS507" si="432">AE481*BS481</f>
        <v>0</v>
      </c>
      <c r="CT481">
        <f t="shared" ref="CT481:CT507" si="433">AF481*BA481</f>
        <v>17411.9535</v>
      </c>
      <c r="CU481">
        <f t="shared" ref="CU481:CU507" si="434">AG481</f>
        <v>0</v>
      </c>
      <c r="CV481">
        <f t="shared" ref="CV481:CV507" si="435">AH481</f>
        <v>71.8</v>
      </c>
      <c r="CW481">
        <f t="shared" ref="CW481:CW507" si="436">AI481</f>
        <v>0</v>
      </c>
      <c r="CX481">
        <f t="shared" ref="CX481:CX507" si="437">AJ481</f>
        <v>0</v>
      </c>
      <c r="CY481">
        <f t="shared" ref="CY481:CY507" si="438">(((S481+R481)*AT481)/100)</f>
        <v>135.81360000000001</v>
      </c>
      <c r="CZ481">
        <f t="shared" ref="CZ481:CZ507" si="439">(((S481+R481)*AU481)/100)</f>
        <v>87.06</v>
      </c>
      <c r="DC481" t="s">
        <v>3</v>
      </c>
      <c r="DD481" t="s">
        <v>3</v>
      </c>
      <c r="DE481" t="s">
        <v>3</v>
      </c>
      <c r="DF481" t="s">
        <v>3</v>
      </c>
      <c r="DG481" t="s">
        <v>3</v>
      </c>
      <c r="DH481" t="s">
        <v>3</v>
      </c>
      <c r="DI481" t="s">
        <v>3</v>
      </c>
      <c r="DJ481" t="s">
        <v>3</v>
      </c>
      <c r="DK481" t="s">
        <v>3</v>
      </c>
      <c r="DL481" t="s">
        <v>3</v>
      </c>
      <c r="DM481" t="s">
        <v>3</v>
      </c>
      <c r="DN481">
        <v>0</v>
      </c>
      <c r="DO481">
        <v>0</v>
      </c>
      <c r="DP481">
        <v>1</v>
      </c>
      <c r="DQ481">
        <v>1</v>
      </c>
      <c r="DU481">
        <v>1013</v>
      </c>
      <c r="DV481" t="s">
        <v>245</v>
      </c>
      <c r="DW481" t="s">
        <v>245</v>
      </c>
      <c r="DX481">
        <v>1</v>
      </c>
      <c r="EE481">
        <v>63940385</v>
      </c>
      <c r="EF481">
        <v>6</v>
      </c>
      <c r="EG481" t="s">
        <v>127</v>
      </c>
      <c r="EH481">
        <v>0</v>
      </c>
      <c r="EI481" t="s">
        <v>3</v>
      </c>
      <c r="EJ481">
        <v>1</v>
      </c>
      <c r="EK481">
        <v>69001</v>
      </c>
      <c r="EL481" t="s">
        <v>247</v>
      </c>
      <c r="EM481" t="s">
        <v>248</v>
      </c>
      <c r="EO481" t="s">
        <v>3</v>
      </c>
      <c r="EQ481">
        <v>0</v>
      </c>
      <c r="ER481">
        <v>820.1</v>
      </c>
      <c r="ES481">
        <v>0</v>
      </c>
      <c r="ET481">
        <v>207.65</v>
      </c>
      <c r="EU481">
        <v>0</v>
      </c>
      <c r="EV481">
        <v>612.45000000000005</v>
      </c>
      <c r="EW481">
        <v>71.8</v>
      </c>
      <c r="EX481">
        <v>0</v>
      </c>
      <c r="EY481">
        <v>0</v>
      </c>
      <c r="FQ481">
        <v>0</v>
      </c>
      <c r="FR481">
        <f t="shared" ref="FR481:FR507" si="440">ROUND(IF(AND(BH481=3,BI481=3),P481,0),2)</f>
        <v>0</v>
      </c>
      <c r="FS481">
        <v>0</v>
      </c>
      <c r="FX481">
        <v>78</v>
      </c>
      <c r="FY481">
        <v>50</v>
      </c>
      <c r="GA481" t="s">
        <v>3</v>
      </c>
      <c r="GD481">
        <v>1</v>
      </c>
      <c r="GF481">
        <v>935262346</v>
      </c>
      <c r="GG481">
        <v>2</v>
      </c>
      <c r="GH481">
        <v>1</v>
      </c>
      <c r="GI481">
        <v>2</v>
      </c>
      <c r="GJ481">
        <v>0</v>
      </c>
      <c r="GK481">
        <v>0</v>
      </c>
      <c r="GL481">
        <f t="shared" ref="GL481:GL507" si="441">ROUND(IF(AND(BH481=3,BI481=3,FS481&lt;&gt;0),P481,0),2)</f>
        <v>0</v>
      </c>
      <c r="GM481">
        <f t="shared" ref="GM481:GM507" si="442">ROUND(O481+X481+Y481,2)+GX481</f>
        <v>413.12</v>
      </c>
      <c r="GN481">
        <f t="shared" ref="GN481:GN507" si="443">IF(OR(BI481=0,BI481=1),ROUND(O481+X481+Y481,2),0)</f>
        <v>413.12</v>
      </c>
      <c r="GO481">
        <f t="shared" ref="GO481:GO507" si="444">IF(BI481=2,ROUND(O481+X481+Y481,2),0)</f>
        <v>0</v>
      </c>
      <c r="GP481">
        <f t="shared" ref="GP481:GP507" si="445">IF(BI481=4,ROUND(O481+X481+Y481,2)+GX481,0)</f>
        <v>0</v>
      </c>
      <c r="GR481">
        <v>0</v>
      </c>
      <c r="GS481">
        <v>3</v>
      </c>
      <c r="GT481">
        <v>0</v>
      </c>
      <c r="GU481" t="s">
        <v>3</v>
      </c>
      <c r="GV481">
        <f t="shared" ref="GV481:GV507" si="446">ROUND((GT481),6)</f>
        <v>0</v>
      </c>
      <c r="GW481">
        <v>1</v>
      </c>
      <c r="GX481">
        <f t="shared" ref="GX481:GX507" si="447">ROUND(HC481*I481,2)</f>
        <v>0</v>
      </c>
      <c r="HA481">
        <v>0</v>
      </c>
      <c r="HB481">
        <v>0</v>
      </c>
      <c r="HC481">
        <f t="shared" ref="HC481:HC507" si="448">GV481*GW481</f>
        <v>0</v>
      </c>
      <c r="IK481">
        <v>0</v>
      </c>
    </row>
    <row r="482" spans="1:245" x14ac:dyDescent="0.4">
      <c r="A482">
        <v>18</v>
      </c>
      <c r="B482">
        <v>1</v>
      </c>
      <c r="C482">
        <v>731</v>
      </c>
      <c r="E482" t="s">
        <v>550</v>
      </c>
      <c r="F482" t="s">
        <v>250</v>
      </c>
      <c r="G482" t="s">
        <v>251</v>
      </c>
      <c r="H482" t="s">
        <v>133</v>
      </c>
      <c r="I482">
        <f>I481*J482</f>
        <v>4.0000000000000001E-3</v>
      </c>
      <c r="J482">
        <v>0.4</v>
      </c>
      <c r="O482">
        <f t="shared" si="414"/>
        <v>0</v>
      </c>
      <c r="P482">
        <f t="shared" si="415"/>
        <v>0</v>
      </c>
      <c r="Q482">
        <f t="shared" si="416"/>
        <v>0</v>
      </c>
      <c r="R482">
        <f t="shared" si="417"/>
        <v>0</v>
      </c>
      <c r="S482">
        <f t="shared" si="418"/>
        <v>0</v>
      </c>
      <c r="T482">
        <f t="shared" si="419"/>
        <v>0</v>
      </c>
      <c r="U482">
        <f t="shared" si="420"/>
        <v>0</v>
      </c>
      <c r="V482">
        <f t="shared" si="421"/>
        <v>0</v>
      </c>
      <c r="W482">
        <f t="shared" si="422"/>
        <v>0</v>
      </c>
      <c r="X482">
        <f t="shared" si="423"/>
        <v>0</v>
      </c>
      <c r="Y482">
        <f t="shared" si="424"/>
        <v>0</v>
      </c>
      <c r="AA482">
        <v>68187018</v>
      </c>
      <c r="AB482">
        <f t="shared" si="425"/>
        <v>0</v>
      </c>
      <c r="AC482">
        <f t="shared" si="426"/>
        <v>0</v>
      </c>
      <c r="AD482">
        <f>ROUND((((ET482)-(EU482))+AE482),6)</f>
        <v>0</v>
      </c>
      <c r="AE482">
        <f>ROUND((EU482),6)</f>
        <v>0</v>
      </c>
      <c r="AF482">
        <f>ROUND((EV482),6)</f>
        <v>0</v>
      </c>
      <c r="AG482">
        <f t="shared" si="427"/>
        <v>0</v>
      </c>
      <c r="AH482">
        <f>(EW482)</f>
        <v>0</v>
      </c>
      <c r="AI482">
        <f>(EX482)</f>
        <v>0</v>
      </c>
      <c r="AJ482">
        <f t="shared" si="428"/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1</v>
      </c>
      <c r="AW482">
        <v>1</v>
      </c>
      <c r="AZ482">
        <v>1</v>
      </c>
      <c r="BA482">
        <v>1</v>
      </c>
      <c r="BB482">
        <v>1</v>
      </c>
      <c r="BC482">
        <v>1</v>
      </c>
      <c r="BD482" t="s">
        <v>3</v>
      </c>
      <c r="BE482" t="s">
        <v>3</v>
      </c>
      <c r="BF482" t="s">
        <v>3</v>
      </c>
      <c r="BG482" t="s">
        <v>3</v>
      </c>
      <c r="BH482">
        <v>3</v>
      </c>
      <c r="BI482">
        <v>2</v>
      </c>
      <c r="BJ482" t="s">
        <v>252</v>
      </c>
      <c r="BM482">
        <v>500002</v>
      </c>
      <c r="BN482">
        <v>0</v>
      </c>
      <c r="BO482" t="s">
        <v>3</v>
      </c>
      <c r="BP482">
        <v>0</v>
      </c>
      <c r="BQ482">
        <v>12</v>
      </c>
      <c r="BR482">
        <v>0</v>
      </c>
      <c r="BS482">
        <v>1</v>
      </c>
      <c r="BT482">
        <v>1</v>
      </c>
      <c r="BU482">
        <v>1</v>
      </c>
      <c r="BV482">
        <v>1</v>
      </c>
      <c r="BW482">
        <v>1</v>
      </c>
      <c r="BX482">
        <v>1</v>
      </c>
      <c r="BY482" t="s">
        <v>3</v>
      </c>
      <c r="BZ482">
        <v>0</v>
      </c>
      <c r="CA482">
        <v>0</v>
      </c>
      <c r="CE482">
        <v>0</v>
      </c>
      <c r="CF482">
        <v>0</v>
      </c>
      <c r="CG482">
        <v>0</v>
      </c>
      <c r="CM482">
        <v>0</v>
      </c>
      <c r="CN482" t="s">
        <v>3</v>
      </c>
      <c r="CO482">
        <v>0</v>
      </c>
      <c r="CP482">
        <f t="shared" si="429"/>
        <v>0</v>
      </c>
      <c r="CQ482">
        <f t="shared" si="430"/>
        <v>0</v>
      </c>
      <c r="CR482">
        <f t="shared" si="431"/>
        <v>0</v>
      </c>
      <c r="CS482">
        <f t="shared" si="432"/>
        <v>0</v>
      </c>
      <c r="CT482">
        <f t="shared" si="433"/>
        <v>0</v>
      </c>
      <c r="CU482">
        <f t="shared" si="434"/>
        <v>0</v>
      </c>
      <c r="CV482">
        <f t="shared" si="435"/>
        <v>0</v>
      </c>
      <c r="CW482">
        <f t="shared" si="436"/>
        <v>0</v>
      </c>
      <c r="CX482">
        <f t="shared" si="437"/>
        <v>0</v>
      </c>
      <c r="CY482">
        <f t="shared" si="438"/>
        <v>0</v>
      </c>
      <c r="CZ482">
        <f t="shared" si="439"/>
        <v>0</v>
      </c>
      <c r="DC482" t="s">
        <v>3</v>
      </c>
      <c r="DD482" t="s">
        <v>3</v>
      </c>
      <c r="DE482" t="s">
        <v>3</v>
      </c>
      <c r="DF482" t="s">
        <v>3</v>
      </c>
      <c r="DG482" t="s">
        <v>3</v>
      </c>
      <c r="DH482" t="s">
        <v>3</v>
      </c>
      <c r="DI482" t="s">
        <v>3</v>
      </c>
      <c r="DJ482" t="s">
        <v>3</v>
      </c>
      <c r="DK482" t="s">
        <v>3</v>
      </c>
      <c r="DL482" t="s">
        <v>3</v>
      </c>
      <c r="DM482" t="s">
        <v>3</v>
      </c>
      <c r="DN482">
        <v>0</v>
      </c>
      <c r="DO482">
        <v>0</v>
      </c>
      <c r="DP482">
        <v>1</v>
      </c>
      <c r="DQ482">
        <v>1</v>
      </c>
      <c r="DU482">
        <v>1009</v>
      </c>
      <c r="DV482" t="s">
        <v>133</v>
      </c>
      <c r="DW482" t="s">
        <v>133</v>
      </c>
      <c r="DX482">
        <v>1000</v>
      </c>
      <c r="EE482">
        <v>63940455</v>
      </c>
      <c r="EF482">
        <v>12</v>
      </c>
      <c r="EG482" t="s">
        <v>253</v>
      </c>
      <c r="EH482">
        <v>0</v>
      </c>
      <c r="EI482" t="s">
        <v>3</v>
      </c>
      <c r="EJ482">
        <v>2</v>
      </c>
      <c r="EK482">
        <v>500002</v>
      </c>
      <c r="EL482" t="s">
        <v>254</v>
      </c>
      <c r="EM482" t="s">
        <v>255</v>
      </c>
      <c r="EO482" t="s">
        <v>3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FQ482">
        <v>0</v>
      </c>
      <c r="FR482">
        <f t="shared" si="440"/>
        <v>0</v>
      </c>
      <c r="FS482">
        <v>0</v>
      </c>
      <c r="FX482">
        <v>0</v>
      </c>
      <c r="FY482">
        <v>0</v>
      </c>
      <c r="GA482" t="s">
        <v>3</v>
      </c>
      <c r="GD482">
        <v>1</v>
      </c>
      <c r="GF482">
        <v>1876412176</v>
      </c>
      <c r="GG482">
        <v>2</v>
      </c>
      <c r="GH482">
        <v>1</v>
      </c>
      <c r="GI482">
        <v>-2</v>
      </c>
      <c r="GJ482">
        <v>0</v>
      </c>
      <c r="GK482">
        <v>0</v>
      </c>
      <c r="GL482">
        <f t="shared" si="441"/>
        <v>0</v>
      </c>
      <c r="GM482">
        <f t="shared" si="442"/>
        <v>0</v>
      </c>
      <c r="GN482">
        <f t="shared" si="443"/>
        <v>0</v>
      </c>
      <c r="GO482">
        <f t="shared" si="444"/>
        <v>0</v>
      </c>
      <c r="GP482">
        <f t="shared" si="445"/>
        <v>0</v>
      </c>
      <c r="GR482">
        <v>0</v>
      </c>
      <c r="GS482">
        <v>3</v>
      </c>
      <c r="GT482">
        <v>0</v>
      </c>
      <c r="GU482" t="s">
        <v>3</v>
      </c>
      <c r="GV482">
        <f t="shared" si="446"/>
        <v>0</v>
      </c>
      <c r="GW482">
        <v>1</v>
      </c>
      <c r="GX482">
        <f t="shared" si="447"/>
        <v>0</v>
      </c>
      <c r="HA482">
        <v>0</v>
      </c>
      <c r="HB482">
        <v>0</v>
      </c>
      <c r="HC482">
        <f t="shared" si="448"/>
        <v>0</v>
      </c>
      <c r="IK482">
        <v>0</v>
      </c>
    </row>
    <row r="483" spans="1:245" x14ac:dyDescent="0.4">
      <c r="A483">
        <v>17</v>
      </c>
      <c r="B483">
        <v>1</v>
      </c>
      <c r="C483">
        <f>ROW(SmtRes!A747)</f>
        <v>747</v>
      </c>
      <c r="D483">
        <f>ROW(EtalonRes!A730)</f>
        <v>730</v>
      </c>
      <c r="E483" t="s">
        <v>551</v>
      </c>
      <c r="F483" t="s">
        <v>360</v>
      </c>
      <c r="G483" t="s">
        <v>361</v>
      </c>
      <c r="H483" t="s">
        <v>362</v>
      </c>
      <c r="I483">
        <f>ROUND((68)/100,9)</f>
        <v>0.68</v>
      </c>
      <c r="J483">
        <v>0</v>
      </c>
      <c r="O483">
        <f t="shared" si="414"/>
        <v>19911.5</v>
      </c>
      <c r="P483">
        <f t="shared" si="415"/>
        <v>11539.59</v>
      </c>
      <c r="Q483">
        <f t="shared" si="416"/>
        <v>443.66</v>
      </c>
      <c r="R483">
        <f t="shared" si="417"/>
        <v>49.06</v>
      </c>
      <c r="S483">
        <f t="shared" si="418"/>
        <v>7928.25</v>
      </c>
      <c r="T483">
        <f t="shared" si="419"/>
        <v>0</v>
      </c>
      <c r="U483">
        <f t="shared" si="420"/>
        <v>28.98874</v>
      </c>
      <c r="V483">
        <f t="shared" si="421"/>
        <v>0.1275</v>
      </c>
      <c r="W483">
        <f t="shared" si="422"/>
        <v>0</v>
      </c>
      <c r="X483">
        <f t="shared" si="423"/>
        <v>9173.91</v>
      </c>
      <c r="Y483">
        <f t="shared" si="424"/>
        <v>5663.89</v>
      </c>
      <c r="AA483">
        <v>68187018</v>
      </c>
      <c r="AB483">
        <f t="shared" si="425"/>
        <v>3335.4639999999999</v>
      </c>
      <c r="AC483">
        <f t="shared" si="426"/>
        <v>2856.9</v>
      </c>
      <c r="AD483">
        <f>ROUND(((((ET483*1.25))-((EU483*1.25)))+AE483),6)</f>
        <v>68.462500000000006</v>
      </c>
      <c r="AE483">
        <f>ROUND(((EU483*1.25)),6)</f>
        <v>2.5375000000000001</v>
      </c>
      <c r="AF483">
        <f>ROUND(((EV483*1.15)),6)</f>
        <v>410.10149999999999</v>
      </c>
      <c r="AG483">
        <f t="shared" si="427"/>
        <v>0</v>
      </c>
      <c r="AH483">
        <f>((EW483*1.15))</f>
        <v>42.630499999999998</v>
      </c>
      <c r="AI483">
        <f>((EX483*1.25))</f>
        <v>0.1875</v>
      </c>
      <c r="AJ483">
        <f t="shared" si="428"/>
        <v>0</v>
      </c>
      <c r="AK483">
        <v>3268.28</v>
      </c>
      <c r="AL483">
        <v>2856.9</v>
      </c>
      <c r="AM483">
        <v>54.77</v>
      </c>
      <c r="AN483">
        <v>2.0299999999999998</v>
      </c>
      <c r="AO483">
        <v>356.61</v>
      </c>
      <c r="AP483">
        <v>0</v>
      </c>
      <c r="AQ483">
        <v>37.07</v>
      </c>
      <c r="AR483">
        <v>0.15</v>
      </c>
      <c r="AS483">
        <v>0</v>
      </c>
      <c r="AT483">
        <v>115</v>
      </c>
      <c r="AU483">
        <v>71</v>
      </c>
      <c r="AV483">
        <v>1</v>
      </c>
      <c r="AW483">
        <v>1</v>
      </c>
      <c r="AZ483">
        <v>1</v>
      </c>
      <c r="BA483">
        <v>28.43</v>
      </c>
      <c r="BB483">
        <v>9.5299999999999994</v>
      </c>
      <c r="BC483">
        <v>5.94</v>
      </c>
      <c r="BD483" t="s">
        <v>3</v>
      </c>
      <c r="BE483" t="s">
        <v>3</v>
      </c>
      <c r="BF483" t="s">
        <v>3</v>
      </c>
      <c r="BG483" t="s">
        <v>3</v>
      </c>
      <c r="BH483">
        <v>0</v>
      </c>
      <c r="BI483">
        <v>1</v>
      </c>
      <c r="BJ483" t="s">
        <v>363</v>
      </c>
      <c r="BM483">
        <v>16001</v>
      </c>
      <c r="BN483">
        <v>0</v>
      </c>
      <c r="BO483" t="s">
        <v>360</v>
      </c>
      <c r="BP483">
        <v>1</v>
      </c>
      <c r="BQ483">
        <v>2</v>
      </c>
      <c r="BR483">
        <v>0</v>
      </c>
      <c r="BS483">
        <v>28.43</v>
      </c>
      <c r="BT483">
        <v>1</v>
      </c>
      <c r="BU483">
        <v>1</v>
      </c>
      <c r="BV483">
        <v>1</v>
      </c>
      <c r="BW483">
        <v>1</v>
      </c>
      <c r="BX483">
        <v>1</v>
      </c>
      <c r="BY483" t="s">
        <v>3</v>
      </c>
      <c r="BZ483">
        <v>128</v>
      </c>
      <c r="CA483">
        <v>83</v>
      </c>
      <c r="CE483">
        <v>0</v>
      </c>
      <c r="CF483">
        <v>0</v>
      </c>
      <c r="CG483">
        <v>0</v>
      </c>
      <c r="CM483">
        <v>0</v>
      </c>
      <c r="CN483" t="s">
        <v>1223</v>
      </c>
      <c r="CO483">
        <v>0</v>
      </c>
      <c r="CP483">
        <f t="shared" si="429"/>
        <v>19911.5</v>
      </c>
      <c r="CQ483">
        <f t="shared" si="430"/>
        <v>16969.986000000001</v>
      </c>
      <c r="CR483">
        <f t="shared" si="431"/>
        <v>652.44762500000002</v>
      </c>
      <c r="CS483">
        <f t="shared" si="432"/>
        <v>72.141125000000002</v>
      </c>
      <c r="CT483">
        <f t="shared" si="433"/>
        <v>11659.185645</v>
      </c>
      <c r="CU483">
        <f t="shared" si="434"/>
        <v>0</v>
      </c>
      <c r="CV483">
        <f t="shared" si="435"/>
        <v>42.630499999999998</v>
      </c>
      <c r="CW483">
        <f t="shared" si="436"/>
        <v>0.1875</v>
      </c>
      <c r="CX483">
        <f t="shared" si="437"/>
        <v>0</v>
      </c>
      <c r="CY483">
        <f t="shared" si="438"/>
        <v>9173.906500000001</v>
      </c>
      <c r="CZ483">
        <f t="shared" si="439"/>
        <v>5663.8901000000005</v>
      </c>
      <c r="DC483" t="s">
        <v>3</v>
      </c>
      <c r="DD483" t="s">
        <v>3</v>
      </c>
      <c r="DE483" t="s">
        <v>20</v>
      </c>
      <c r="DF483" t="s">
        <v>20</v>
      </c>
      <c r="DG483" t="s">
        <v>21</v>
      </c>
      <c r="DH483" t="s">
        <v>3</v>
      </c>
      <c r="DI483" t="s">
        <v>21</v>
      </c>
      <c r="DJ483" t="s">
        <v>20</v>
      </c>
      <c r="DK483" t="s">
        <v>3</v>
      </c>
      <c r="DL483" t="s">
        <v>3</v>
      </c>
      <c r="DM483" t="s">
        <v>3</v>
      </c>
      <c r="DN483">
        <v>0</v>
      </c>
      <c r="DO483">
        <v>0</v>
      </c>
      <c r="DP483">
        <v>1</v>
      </c>
      <c r="DQ483">
        <v>1</v>
      </c>
      <c r="DU483">
        <v>1013</v>
      </c>
      <c r="DV483" t="s">
        <v>362</v>
      </c>
      <c r="DW483" t="s">
        <v>362</v>
      </c>
      <c r="DX483">
        <v>1</v>
      </c>
      <c r="EE483">
        <v>63940302</v>
      </c>
      <c r="EF483">
        <v>2</v>
      </c>
      <c r="EG483" t="s">
        <v>22</v>
      </c>
      <c r="EH483">
        <v>0</v>
      </c>
      <c r="EI483" t="s">
        <v>3</v>
      </c>
      <c r="EJ483">
        <v>1</v>
      </c>
      <c r="EK483">
        <v>16001</v>
      </c>
      <c r="EL483" t="s">
        <v>364</v>
      </c>
      <c r="EM483" t="s">
        <v>365</v>
      </c>
      <c r="EO483" t="s">
        <v>25</v>
      </c>
      <c r="EQ483">
        <v>0</v>
      </c>
      <c r="ER483">
        <v>3268.28</v>
      </c>
      <c r="ES483">
        <v>2856.9</v>
      </c>
      <c r="ET483">
        <v>54.77</v>
      </c>
      <c r="EU483">
        <v>2.0299999999999998</v>
      </c>
      <c r="EV483">
        <v>356.61</v>
      </c>
      <c r="EW483">
        <v>37.07</v>
      </c>
      <c r="EX483">
        <v>0.15</v>
      </c>
      <c r="EY483">
        <v>0</v>
      </c>
      <c r="FQ483">
        <v>0</v>
      </c>
      <c r="FR483">
        <f t="shared" si="440"/>
        <v>0</v>
      </c>
      <c r="FS483">
        <v>0</v>
      </c>
      <c r="FT483" t="s">
        <v>26</v>
      </c>
      <c r="FU483" t="s">
        <v>27</v>
      </c>
      <c r="FX483">
        <v>115.2</v>
      </c>
      <c r="FY483">
        <v>70.55</v>
      </c>
      <c r="GA483" t="s">
        <v>3</v>
      </c>
      <c r="GD483">
        <v>1</v>
      </c>
      <c r="GF483">
        <v>1198560008</v>
      </c>
      <c r="GG483">
        <v>2</v>
      </c>
      <c r="GH483">
        <v>1</v>
      </c>
      <c r="GI483">
        <v>2</v>
      </c>
      <c r="GJ483">
        <v>0</v>
      </c>
      <c r="GK483">
        <v>0</v>
      </c>
      <c r="GL483">
        <f t="shared" si="441"/>
        <v>0</v>
      </c>
      <c r="GM483">
        <f t="shared" si="442"/>
        <v>34749.300000000003</v>
      </c>
      <c r="GN483">
        <f t="shared" si="443"/>
        <v>34749.300000000003</v>
      </c>
      <c r="GO483">
        <f t="shared" si="444"/>
        <v>0</v>
      </c>
      <c r="GP483">
        <f t="shared" si="445"/>
        <v>0</v>
      </c>
      <c r="GR483">
        <v>0</v>
      </c>
      <c r="GS483">
        <v>3</v>
      </c>
      <c r="GT483">
        <v>0</v>
      </c>
      <c r="GU483" t="s">
        <v>3</v>
      </c>
      <c r="GV483">
        <f t="shared" si="446"/>
        <v>0</v>
      </c>
      <c r="GW483">
        <v>1</v>
      </c>
      <c r="GX483">
        <f t="shared" si="447"/>
        <v>0</v>
      </c>
      <c r="HA483">
        <v>0</v>
      </c>
      <c r="HB483">
        <v>0</v>
      </c>
      <c r="HC483">
        <f t="shared" si="448"/>
        <v>0</v>
      </c>
      <c r="IK483">
        <v>0</v>
      </c>
    </row>
    <row r="484" spans="1:245" x14ac:dyDescent="0.4">
      <c r="A484">
        <v>18</v>
      </c>
      <c r="B484">
        <v>1</v>
      </c>
      <c r="C484">
        <v>744</v>
      </c>
      <c r="E484" t="s">
        <v>552</v>
      </c>
      <c r="F484" t="s">
        <v>367</v>
      </c>
      <c r="G484" t="s">
        <v>368</v>
      </c>
      <c r="H484" t="s">
        <v>72</v>
      </c>
      <c r="I484">
        <f>I483*J484</f>
        <v>6</v>
      </c>
      <c r="J484">
        <v>8.8235294117647047</v>
      </c>
      <c r="O484">
        <f t="shared" si="414"/>
        <v>1369.44</v>
      </c>
      <c r="P484">
        <f t="shared" si="415"/>
        <v>1369.44</v>
      </c>
      <c r="Q484">
        <f t="shared" si="416"/>
        <v>0</v>
      </c>
      <c r="R484">
        <f t="shared" si="417"/>
        <v>0</v>
      </c>
      <c r="S484">
        <f t="shared" si="418"/>
        <v>0</v>
      </c>
      <c r="T484">
        <f t="shared" si="419"/>
        <v>0</v>
      </c>
      <c r="U484">
        <f t="shared" si="420"/>
        <v>0</v>
      </c>
      <c r="V484">
        <f t="shared" si="421"/>
        <v>0</v>
      </c>
      <c r="W484">
        <f t="shared" si="422"/>
        <v>0.06</v>
      </c>
      <c r="X484">
        <f t="shared" si="423"/>
        <v>0</v>
      </c>
      <c r="Y484">
        <f t="shared" si="424"/>
        <v>0</v>
      </c>
      <c r="AA484">
        <v>68187018</v>
      </c>
      <c r="AB484">
        <f t="shared" si="425"/>
        <v>28.53</v>
      </c>
      <c r="AC484">
        <f t="shared" si="426"/>
        <v>28.53</v>
      </c>
      <c r="AD484">
        <f>ROUND((((ET484)-(EU484))+AE484),6)</f>
        <v>0</v>
      </c>
      <c r="AE484">
        <f>ROUND((EU484),6)</f>
        <v>0</v>
      </c>
      <c r="AF484">
        <f>ROUND((EV484),6)</f>
        <v>0</v>
      </c>
      <c r="AG484">
        <f t="shared" si="427"/>
        <v>0</v>
      </c>
      <c r="AH484">
        <f>(EW484)</f>
        <v>0</v>
      </c>
      <c r="AI484">
        <f>(EX484)</f>
        <v>0</v>
      </c>
      <c r="AJ484">
        <f t="shared" si="428"/>
        <v>0.01</v>
      </c>
      <c r="AK484">
        <v>28.53</v>
      </c>
      <c r="AL484">
        <v>28.53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0.01</v>
      </c>
      <c r="AT484">
        <v>0</v>
      </c>
      <c r="AU484">
        <v>0</v>
      </c>
      <c r="AV484">
        <v>1</v>
      </c>
      <c r="AW484">
        <v>1</v>
      </c>
      <c r="AZ484">
        <v>1</v>
      </c>
      <c r="BA484">
        <v>1</v>
      </c>
      <c r="BB484">
        <v>1</v>
      </c>
      <c r="BC484">
        <v>8</v>
      </c>
      <c r="BD484" t="s">
        <v>3</v>
      </c>
      <c r="BE484" t="s">
        <v>3</v>
      </c>
      <c r="BF484" t="s">
        <v>3</v>
      </c>
      <c r="BG484" t="s">
        <v>3</v>
      </c>
      <c r="BH484">
        <v>3</v>
      </c>
      <c r="BI484">
        <v>1</v>
      </c>
      <c r="BJ484" t="s">
        <v>369</v>
      </c>
      <c r="BM484">
        <v>500001</v>
      </c>
      <c r="BN484">
        <v>0</v>
      </c>
      <c r="BO484" t="s">
        <v>367</v>
      </c>
      <c r="BP484">
        <v>1</v>
      </c>
      <c r="BQ484">
        <v>8</v>
      </c>
      <c r="BR484">
        <v>0</v>
      </c>
      <c r="BS484">
        <v>1</v>
      </c>
      <c r="BT484">
        <v>1</v>
      </c>
      <c r="BU484">
        <v>1</v>
      </c>
      <c r="BV484">
        <v>1</v>
      </c>
      <c r="BW484">
        <v>1</v>
      </c>
      <c r="BX484">
        <v>1</v>
      </c>
      <c r="BY484" t="s">
        <v>3</v>
      </c>
      <c r="BZ484">
        <v>0</v>
      </c>
      <c r="CA484">
        <v>0</v>
      </c>
      <c r="CE484">
        <v>0</v>
      </c>
      <c r="CF484">
        <v>0</v>
      </c>
      <c r="CG484">
        <v>0</v>
      </c>
      <c r="CM484">
        <v>0</v>
      </c>
      <c r="CN484" t="s">
        <v>3</v>
      </c>
      <c r="CO484">
        <v>0</v>
      </c>
      <c r="CP484">
        <f t="shared" si="429"/>
        <v>1369.44</v>
      </c>
      <c r="CQ484">
        <f t="shared" si="430"/>
        <v>228.24</v>
      </c>
      <c r="CR484">
        <f t="shared" si="431"/>
        <v>0</v>
      </c>
      <c r="CS484">
        <f t="shared" si="432"/>
        <v>0</v>
      </c>
      <c r="CT484">
        <f t="shared" si="433"/>
        <v>0</v>
      </c>
      <c r="CU484">
        <f t="shared" si="434"/>
        <v>0</v>
      </c>
      <c r="CV484">
        <f t="shared" si="435"/>
        <v>0</v>
      </c>
      <c r="CW484">
        <f t="shared" si="436"/>
        <v>0</v>
      </c>
      <c r="CX484">
        <f t="shared" si="437"/>
        <v>0.01</v>
      </c>
      <c r="CY484">
        <f t="shared" si="438"/>
        <v>0</v>
      </c>
      <c r="CZ484">
        <f t="shared" si="439"/>
        <v>0</v>
      </c>
      <c r="DC484" t="s">
        <v>3</v>
      </c>
      <c r="DD484" t="s">
        <v>3</v>
      </c>
      <c r="DE484" t="s">
        <v>3</v>
      </c>
      <c r="DF484" t="s">
        <v>3</v>
      </c>
      <c r="DG484" t="s">
        <v>3</v>
      </c>
      <c r="DH484" t="s">
        <v>3</v>
      </c>
      <c r="DI484" t="s">
        <v>3</v>
      </c>
      <c r="DJ484" t="s">
        <v>3</v>
      </c>
      <c r="DK484" t="s">
        <v>3</v>
      </c>
      <c r="DL484" t="s">
        <v>3</v>
      </c>
      <c r="DM484" t="s">
        <v>3</v>
      </c>
      <c r="DN484">
        <v>0</v>
      </c>
      <c r="DO484">
        <v>0</v>
      </c>
      <c r="DP484">
        <v>1</v>
      </c>
      <c r="DQ484">
        <v>1</v>
      </c>
      <c r="DU484">
        <v>1010</v>
      </c>
      <c r="DV484" t="s">
        <v>72</v>
      </c>
      <c r="DW484" t="s">
        <v>72</v>
      </c>
      <c r="DX484">
        <v>1</v>
      </c>
      <c r="EE484">
        <v>63940454</v>
      </c>
      <c r="EF484">
        <v>8</v>
      </c>
      <c r="EG484" t="s">
        <v>33</v>
      </c>
      <c r="EH484">
        <v>0</v>
      </c>
      <c r="EI484" t="s">
        <v>3</v>
      </c>
      <c r="EJ484">
        <v>1</v>
      </c>
      <c r="EK484">
        <v>500001</v>
      </c>
      <c r="EL484" t="s">
        <v>34</v>
      </c>
      <c r="EM484" t="s">
        <v>35</v>
      </c>
      <c r="EO484" t="s">
        <v>3</v>
      </c>
      <c r="EQ484">
        <v>0</v>
      </c>
      <c r="ER484">
        <v>28.53</v>
      </c>
      <c r="ES484">
        <v>28.53</v>
      </c>
      <c r="ET484">
        <v>0</v>
      </c>
      <c r="EU484">
        <v>0</v>
      </c>
      <c r="EV484">
        <v>0</v>
      </c>
      <c r="EW484">
        <v>0</v>
      </c>
      <c r="EX484">
        <v>0</v>
      </c>
      <c r="FQ484">
        <v>0</v>
      </c>
      <c r="FR484">
        <f t="shared" si="440"/>
        <v>0</v>
      </c>
      <c r="FS484">
        <v>0</v>
      </c>
      <c r="FX484">
        <v>0</v>
      </c>
      <c r="FY484">
        <v>0</v>
      </c>
      <c r="GA484" t="s">
        <v>3</v>
      </c>
      <c r="GD484">
        <v>1</v>
      </c>
      <c r="GF484">
        <v>-639359295</v>
      </c>
      <c r="GG484">
        <v>2</v>
      </c>
      <c r="GH484">
        <v>1</v>
      </c>
      <c r="GI484">
        <v>2</v>
      </c>
      <c r="GJ484">
        <v>0</v>
      </c>
      <c r="GK484">
        <v>0</v>
      </c>
      <c r="GL484">
        <f t="shared" si="441"/>
        <v>0</v>
      </c>
      <c r="GM484">
        <f t="shared" si="442"/>
        <v>1369.44</v>
      </c>
      <c r="GN484">
        <f t="shared" si="443"/>
        <v>1369.44</v>
      </c>
      <c r="GO484">
        <f t="shared" si="444"/>
        <v>0</v>
      </c>
      <c r="GP484">
        <f t="shared" si="445"/>
        <v>0</v>
      </c>
      <c r="GR484">
        <v>0</v>
      </c>
      <c r="GS484">
        <v>3</v>
      </c>
      <c r="GT484">
        <v>0</v>
      </c>
      <c r="GU484" t="s">
        <v>3</v>
      </c>
      <c r="GV484">
        <f t="shared" si="446"/>
        <v>0</v>
      </c>
      <c r="GW484">
        <v>1</v>
      </c>
      <c r="GX484">
        <f t="shared" si="447"/>
        <v>0</v>
      </c>
      <c r="HA484">
        <v>0</v>
      </c>
      <c r="HB484">
        <v>0</v>
      </c>
      <c r="HC484">
        <f t="shared" si="448"/>
        <v>0</v>
      </c>
      <c r="IK484">
        <v>0</v>
      </c>
    </row>
    <row r="485" spans="1:245" x14ac:dyDescent="0.4">
      <c r="A485">
        <v>17</v>
      </c>
      <c r="B485">
        <v>1</v>
      </c>
      <c r="C485">
        <f>ROW(SmtRes!A756)</f>
        <v>756</v>
      </c>
      <c r="D485">
        <f>ROW(EtalonRes!A741)</f>
        <v>741</v>
      </c>
      <c r="E485" t="s">
        <v>553</v>
      </c>
      <c r="F485" t="s">
        <v>371</v>
      </c>
      <c r="G485" t="s">
        <v>372</v>
      </c>
      <c r="H485" t="s">
        <v>362</v>
      </c>
      <c r="I485">
        <f>ROUND((12)/100,9)</f>
        <v>0.12</v>
      </c>
      <c r="J485">
        <v>0</v>
      </c>
      <c r="O485">
        <f t="shared" si="414"/>
        <v>5846.76</v>
      </c>
      <c r="P485">
        <f t="shared" si="415"/>
        <v>3440.08</v>
      </c>
      <c r="Q485">
        <f t="shared" si="416"/>
        <v>9.24</v>
      </c>
      <c r="R485">
        <f t="shared" si="417"/>
        <v>2.9</v>
      </c>
      <c r="S485">
        <f t="shared" si="418"/>
        <v>2397.44</v>
      </c>
      <c r="T485">
        <f t="shared" si="419"/>
        <v>0</v>
      </c>
      <c r="U485">
        <f t="shared" si="420"/>
        <v>8.5007999999999981</v>
      </c>
      <c r="V485">
        <f t="shared" si="421"/>
        <v>7.4999999999999997E-3</v>
      </c>
      <c r="W485">
        <f t="shared" si="422"/>
        <v>0</v>
      </c>
      <c r="X485">
        <f t="shared" si="423"/>
        <v>2760.39</v>
      </c>
      <c r="Y485">
        <f t="shared" si="424"/>
        <v>1704.24</v>
      </c>
      <c r="AA485">
        <v>68187018</v>
      </c>
      <c r="AB485">
        <f t="shared" si="425"/>
        <v>7877.7955000000002</v>
      </c>
      <c r="AC485">
        <f t="shared" si="426"/>
        <v>7166.84</v>
      </c>
      <c r="AD485">
        <f t="shared" ref="AD485:AD490" si="449">ROUND(((((ET485*1.25))-((EU485*1.25)))+AE485),6)</f>
        <v>8.2249999999999996</v>
      </c>
      <c r="AE485">
        <f t="shared" ref="AE485:AE490" si="450">ROUND(((EU485*1.25)),6)</f>
        <v>0.85</v>
      </c>
      <c r="AF485">
        <f t="shared" ref="AF485:AF490" si="451">ROUND(((EV485*1.15)),6)</f>
        <v>702.73050000000001</v>
      </c>
      <c r="AG485">
        <f t="shared" si="427"/>
        <v>0</v>
      </c>
      <c r="AH485">
        <f t="shared" ref="AH485:AH490" si="452">((EW485*1.15))</f>
        <v>70.839999999999989</v>
      </c>
      <c r="AI485">
        <f t="shared" ref="AI485:AI490" si="453">((EX485*1.25))</f>
        <v>6.25E-2</v>
      </c>
      <c r="AJ485">
        <f t="shared" si="428"/>
        <v>0</v>
      </c>
      <c r="AK485">
        <v>7784.49</v>
      </c>
      <c r="AL485">
        <v>7166.84</v>
      </c>
      <c r="AM485">
        <v>6.58</v>
      </c>
      <c r="AN485">
        <v>0.68</v>
      </c>
      <c r="AO485">
        <v>611.07000000000005</v>
      </c>
      <c r="AP485">
        <v>0</v>
      </c>
      <c r="AQ485">
        <v>61.6</v>
      </c>
      <c r="AR485">
        <v>0.05</v>
      </c>
      <c r="AS485">
        <v>0</v>
      </c>
      <c r="AT485">
        <v>115</v>
      </c>
      <c r="AU485">
        <v>71</v>
      </c>
      <c r="AV485">
        <v>1</v>
      </c>
      <c r="AW485">
        <v>1</v>
      </c>
      <c r="AZ485">
        <v>1</v>
      </c>
      <c r="BA485">
        <v>28.43</v>
      </c>
      <c r="BB485">
        <v>9.36</v>
      </c>
      <c r="BC485">
        <v>4</v>
      </c>
      <c r="BD485" t="s">
        <v>3</v>
      </c>
      <c r="BE485" t="s">
        <v>3</v>
      </c>
      <c r="BF485" t="s">
        <v>3</v>
      </c>
      <c r="BG485" t="s">
        <v>3</v>
      </c>
      <c r="BH485">
        <v>0</v>
      </c>
      <c r="BI485">
        <v>1</v>
      </c>
      <c r="BJ485" t="s">
        <v>373</v>
      </c>
      <c r="BM485">
        <v>16001</v>
      </c>
      <c r="BN485">
        <v>0</v>
      </c>
      <c r="BO485" t="s">
        <v>371</v>
      </c>
      <c r="BP485">
        <v>1</v>
      </c>
      <c r="BQ485">
        <v>2</v>
      </c>
      <c r="BR485">
        <v>0</v>
      </c>
      <c r="BS485">
        <v>28.43</v>
      </c>
      <c r="BT485">
        <v>1</v>
      </c>
      <c r="BU485">
        <v>1</v>
      </c>
      <c r="BV485">
        <v>1</v>
      </c>
      <c r="BW485">
        <v>1</v>
      </c>
      <c r="BX485">
        <v>1</v>
      </c>
      <c r="BY485" t="s">
        <v>3</v>
      </c>
      <c r="BZ485">
        <v>128</v>
      </c>
      <c r="CA485">
        <v>83</v>
      </c>
      <c r="CE485">
        <v>0</v>
      </c>
      <c r="CF485">
        <v>0</v>
      </c>
      <c r="CG485">
        <v>0</v>
      </c>
      <c r="CM485">
        <v>0</v>
      </c>
      <c r="CN485" t="s">
        <v>1223</v>
      </c>
      <c r="CO485">
        <v>0</v>
      </c>
      <c r="CP485">
        <f t="shared" si="429"/>
        <v>5846.76</v>
      </c>
      <c r="CQ485">
        <f t="shared" si="430"/>
        <v>28667.360000000001</v>
      </c>
      <c r="CR485">
        <f t="shared" si="431"/>
        <v>76.98599999999999</v>
      </c>
      <c r="CS485">
        <f t="shared" si="432"/>
        <v>24.165499999999998</v>
      </c>
      <c r="CT485">
        <f t="shared" si="433"/>
        <v>19978.628115</v>
      </c>
      <c r="CU485">
        <f t="shared" si="434"/>
        <v>0</v>
      </c>
      <c r="CV485">
        <f t="shared" si="435"/>
        <v>70.839999999999989</v>
      </c>
      <c r="CW485">
        <f t="shared" si="436"/>
        <v>6.25E-2</v>
      </c>
      <c r="CX485">
        <f t="shared" si="437"/>
        <v>0</v>
      </c>
      <c r="CY485">
        <f t="shared" si="438"/>
        <v>2760.3910000000005</v>
      </c>
      <c r="CZ485">
        <f t="shared" si="439"/>
        <v>1704.2414000000001</v>
      </c>
      <c r="DC485" t="s">
        <v>3</v>
      </c>
      <c r="DD485" t="s">
        <v>3</v>
      </c>
      <c r="DE485" t="s">
        <v>20</v>
      </c>
      <c r="DF485" t="s">
        <v>20</v>
      </c>
      <c r="DG485" t="s">
        <v>21</v>
      </c>
      <c r="DH485" t="s">
        <v>3</v>
      </c>
      <c r="DI485" t="s">
        <v>21</v>
      </c>
      <c r="DJ485" t="s">
        <v>20</v>
      </c>
      <c r="DK485" t="s">
        <v>3</v>
      </c>
      <c r="DL485" t="s">
        <v>3</v>
      </c>
      <c r="DM485" t="s">
        <v>3</v>
      </c>
      <c r="DN485">
        <v>0</v>
      </c>
      <c r="DO485">
        <v>0</v>
      </c>
      <c r="DP485">
        <v>1</v>
      </c>
      <c r="DQ485">
        <v>1</v>
      </c>
      <c r="DU485">
        <v>1013</v>
      </c>
      <c r="DV485" t="s">
        <v>362</v>
      </c>
      <c r="DW485" t="s">
        <v>362</v>
      </c>
      <c r="DX485">
        <v>1</v>
      </c>
      <c r="EE485">
        <v>63940302</v>
      </c>
      <c r="EF485">
        <v>2</v>
      </c>
      <c r="EG485" t="s">
        <v>22</v>
      </c>
      <c r="EH485">
        <v>0</v>
      </c>
      <c r="EI485" t="s">
        <v>3</v>
      </c>
      <c r="EJ485">
        <v>1</v>
      </c>
      <c r="EK485">
        <v>16001</v>
      </c>
      <c r="EL485" t="s">
        <v>364</v>
      </c>
      <c r="EM485" t="s">
        <v>365</v>
      </c>
      <c r="EO485" t="s">
        <v>25</v>
      </c>
      <c r="EQ485">
        <v>0</v>
      </c>
      <c r="ER485">
        <v>7784.49</v>
      </c>
      <c r="ES485">
        <v>7166.84</v>
      </c>
      <c r="ET485">
        <v>6.58</v>
      </c>
      <c r="EU485">
        <v>0.68</v>
      </c>
      <c r="EV485">
        <v>611.07000000000005</v>
      </c>
      <c r="EW485">
        <v>61.6</v>
      </c>
      <c r="EX485">
        <v>0.05</v>
      </c>
      <c r="EY485">
        <v>0</v>
      </c>
      <c r="FQ485">
        <v>0</v>
      </c>
      <c r="FR485">
        <f t="shared" si="440"/>
        <v>0</v>
      </c>
      <c r="FS485">
        <v>0</v>
      </c>
      <c r="FT485" t="s">
        <v>26</v>
      </c>
      <c r="FU485" t="s">
        <v>27</v>
      </c>
      <c r="FX485">
        <v>115.2</v>
      </c>
      <c r="FY485">
        <v>70.55</v>
      </c>
      <c r="GA485" t="s">
        <v>3</v>
      </c>
      <c r="GD485">
        <v>1</v>
      </c>
      <c r="GF485">
        <v>1644963953</v>
      </c>
      <c r="GG485">
        <v>2</v>
      </c>
      <c r="GH485">
        <v>1</v>
      </c>
      <c r="GI485">
        <v>2</v>
      </c>
      <c r="GJ485">
        <v>0</v>
      </c>
      <c r="GK485">
        <v>0</v>
      </c>
      <c r="GL485">
        <f t="shared" si="441"/>
        <v>0</v>
      </c>
      <c r="GM485">
        <f t="shared" si="442"/>
        <v>10311.39</v>
      </c>
      <c r="GN485">
        <f t="shared" si="443"/>
        <v>10311.39</v>
      </c>
      <c r="GO485">
        <f t="shared" si="444"/>
        <v>0</v>
      </c>
      <c r="GP485">
        <f t="shared" si="445"/>
        <v>0</v>
      </c>
      <c r="GR485">
        <v>0</v>
      </c>
      <c r="GS485">
        <v>3</v>
      </c>
      <c r="GT485">
        <v>0</v>
      </c>
      <c r="GU485" t="s">
        <v>3</v>
      </c>
      <c r="GV485">
        <f t="shared" si="446"/>
        <v>0</v>
      </c>
      <c r="GW485">
        <v>1</v>
      </c>
      <c r="GX485">
        <f t="shared" si="447"/>
        <v>0</v>
      </c>
      <c r="HA485">
        <v>0</v>
      </c>
      <c r="HB485">
        <v>0</v>
      </c>
      <c r="HC485">
        <f t="shared" si="448"/>
        <v>0</v>
      </c>
      <c r="IK485">
        <v>0</v>
      </c>
    </row>
    <row r="486" spans="1:245" x14ac:dyDescent="0.4">
      <c r="A486">
        <v>17</v>
      </c>
      <c r="B486">
        <v>1</v>
      </c>
      <c r="C486">
        <f>ROW(SmtRes!A765)</f>
        <v>765</v>
      </c>
      <c r="D486">
        <f>ROW(EtalonRes!A752)</f>
        <v>752</v>
      </c>
      <c r="E486" t="s">
        <v>554</v>
      </c>
      <c r="F486" t="s">
        <v>375</v>
      </c>
      <c r="G486" t="s">
        <v>376</v>
      </c>
      <c r="H486" t="s">
        <v>362</v>
      </c>
      <c r="I486">
        <f>ROUND((15)/100,9)</f>
        <v>0.15</v>
      </c>
      <c r="J486">
        <v>0</v>
      </c>
      <c r="O486">
        <f t="shared" si="414"/>
        <v>5478.51</v>
      </c>
      <c r="P486">
        <f t="shared" si="415"/>
        <v>2348.27</v>
      </c>
      <c r="Q486">
        <f t="shared" si="416"/>
        <v>5.01</v>
      </c>
      <c r="R486">
        <f t="shared" si="417"/>
        <v>1.44</v>
      </c>
      <c r="S486">
        <f t="shared" si="418"/>
        <v>3125.23</v>
      </c>
      <c r="T486">
        <f t="shared" si="419"/>
        <v>0</v>
      </c>
      <c r="U486">
        <f t="shared" si="420"/>
        <v>11.081399999999999</v>
      </c>
      <c r="V486">
        <f t="shared" si="421"/>
        <v>3.7499999999999999E-3</v>
      </c>
      <c r="W486">
        <f t="shared" si="422"/>
        <v>0</v>
      </c>
      <c r="X486">
        <f t="shared" si="423"/>
        <v>3595.67</v>
      </c>
      <c r="Y486">
        <f t="shared" si="424"/>
        <v>2219.94</v>
      </c>
      <c r="AA486">
        <v>68187018</v>
      </c>
      <c r="AB486">
        <f t="shared" si="425"/>
        <v>4719.9139999999998</v>
      </c>
      <c r="AC486">
        <f t="shared" si="426"/>
        <v>3983.49</v>
      </c>
      <c r="AD486">
        <f t="shared" si="449"/>
        <v>3.5750000000000002</v>
      </c>
      <c r="AE486">
        <f t="shared" si="450"/>
        <v>0.33750000000000002</v>
      </c>
      <c r="AF486">
        <f t="shared" si="451"/>
        <v>732.84900000000005</v>
      </c>
      <c r="AG486">
        <f t="shared" si="427"/>
        <v>0</v>
      </c>
      <c r="AH486">
        <f t="shared" si="452"/>
        <v>73.875999999999991</v>
      </c>
      <c r="AI486">
        <f t="shared" si="453"/>
        <v>2.5000000000000001E-2</v>
      </c>
      <c r="AJ486">
        <f t="shared" si="428"/>
        <v>0</v>
      </c>
      <c r="AK486">
        <v>4623.6099999999997</v>
      </c>
      <c r="AL486">
        <v>3983.49</v>
      </c>
      <c r="AM486">
        <v>2.86</v>
      </c>
      <c r="AN486">
        <v>0.27</v>
      </c>
      <c r="AO486">
        <v>637.26</v>
      </c>
      <c r="AP486">
        <v>0</v>
      </c>
      <c r="AQ486">
        <v>64.239999999999995</v>
      </c>
      <c r="AR486">
        <v>0.02</v>
      </c>
      <c r="AS486">
        <v>0</v>
      </c>
      <c r="AT486">
        <v>115</v>
      </c>
      <c r="AU486">
        <v>71</v>
      </c>
      <c r="AV486">
        <v>1</v>
      </c>
      <c r="AW486">
        <v>1</v>
      </c>
      <c r="AZ486">
        <v>1</v>
      </c>
      <c r="BA486">
        <v>28.43</v>
      </c>
      <c r="BB486">
        <v>9.34</v>
      </c>
      <c r="BC486">
        <v>3.93</v>
      </c>
      <c r="BD486" t="s">
        <v>3</v>
      </c>
      <c r="BE486" t="s">
        <v>3</v>
      </c>
      <c r="BF486" t="s">
        <v>3</v>
      </c>
      <c r="BG486" t="s">
        <v>3</v>
      </c>
      <c r="BH486">
        <v>0</v>
      </c>
      <c r="BI486">
        <v>1</v>
      </c>
      <c r="BJ486" t="s">
        <v>377</v>
      </c>
      <c r="BM486">
        <v>16001</v>
      </c>
      <c r="BN486">
        <v>0</v>
      </c>
      <c r="BO486" t="s">
        <v>375</v>
      </c>
      <c r="BP486">
        <v>1</v>
      </c>
      <c r="BQ486">
        <v>2</v>
      </c>
      <c r="BR486">
        <v>0</v>
      </c>
      <c r="BS486">
        <v>28.43</v>
      </c>
      <c r="BT486">
        <v>1</v>
      </c>
      <c r="BU486">
        <v>1</v>
      </c>
      <c r="BV486">
        <v>1</v>
      </c>
      <c r="BW486">
        <v>1</v>
      </c>
      <c r="BX486">
        <v>1</v>
      </c>
      <c r="BY486" t="s">
        <v>3</v>
      </c>
      <c r="BZ486">
        <v>128</v>
      </c>
      <c r="CA486">
        <v>83</v>
      </c>
      <c r="CE486">
        <v>0</v>
      </c>
      <c r="CF486">
        <v>0</v>
      </c>
      <c r="CG486">
        <v>0</v>
      </c>
      <c r="CM486">
        <v>0</v>
      </c>
      <c r="CN486" t="s">
        <v>1223</v>
      </c>
      <c r="CO486">
        <v>0</v>
      </c>
      <c r="CP486">
        <f t="shared" si="429"/>
        <v>5478.51</v>
      </c>
      <c r="CQ486">
        <f t="shared" si="430"/>
        <v>15655.1157</v>
      </c>
      <c r="CR486">
        <f t="shared" si="431"/>
        <v>33.390500000000003</v>
      </c>
      <c r="CS486">
        <f t="shared" si="432"/>
        <v>9.5951250000000012</v>
      </c>
      <c r="CT486">
        <f t="shared" si="433"/>
        <v>20834.897070000003</v>
      </c>
      <c r="CU486">
        <f t="shared" si="434"/>
        <v>0</v>
      </c>
      <c r="CV486">
        <f t="shared" si="435"/>
        <v>73.875999999999991</v>
      </c>
      <c r="CW486">
        <f t="shared" si="436"/>
        <v>2.5000000000000001E-2</v>
      </c>
      <c r="CX486">
        <f t="shared" si="437"/>
        <v>0</v>
      </c>
      <c r="CY486">
        <f t="shared" si="438"/>
        <v>3595.6704999999997</v>
      </c>
      <c r="CZ486">
        <f t="shared" si="439"/>
        <v>2219.9357</v>
      </c>
      <c r="DC486" t="s">
        <v>3</v>
      </c>
      <c r="DD486" t="s">
        <v>3</v>
      </c>
      <c r="DE486" t="s">
        <v>20</v>
      </c>
      <c r="DF486" t="s">
        <v>20</v>
      </c>
      <c r="DG486" t="s">
        <v>21</v>
      </c>
      <c r="DH486" t="s">
        <v>3</v>
      </c>
      <c r="DI486" t="s">
        <v>21</v>
      </c>
      <c r="DJ486" t="s">
        <v>20</v>
      </c>
      <c r="DK486" t="s">
        <v>3</v>
      </c>
      <c r="DL486" t="s">
        <v>3</v>
      </c>
      <c r="DM486" t="s">
        <v>3</v>
      </c>
      <c r="DN486">
        <v>0</v>
      </c>
      <c r="DO486">
        <v>0</v>
      </c>
      <c r="DP486">
        <v>1</v>
      </c>
      <c r="DQ486">
        <v>1</v>
      </c>
      <c r="DU486">
        <v>1013</v>
      </c>
      <c r="DV486" t="s">
        <v>362</v>
      </c>
      <c r="DW486" t="s">
        <v>362</v>
      </c>
      <c r="DX486">
        <v>1</v>
      </c>
      <c r="EE486">
        <v>63940302</v>
      </c>
      <c r="EF486">
        <v>2</v>
      </c>
      <c r="EG486" t="s">
        <v>22</v>
      </c>
      <c r="EH486">
        <v>0</v>
      </c>
      <c r="EI486" t="s">
        <v>3</v>
      </c>
      <c r="EJ486">
        <v>1</v>
      </c>
      <c r="EK486">
        <v>16001</v>
      </c>
      <c r="EL486" t="s">
        <v>364</v>
      </c>
      <c r="EM486" t="s">
        <v>365</v>
      </c>
      <c r="EO486" t="s">
        <v>25</v>
      </c>
      <c r="EQ486">
        <v>0</v>
      </c>
      <c r="ER486">
        <v>4623.6099999999997</v>
      </c>
      <c r="ES486">
        <v>3983.49</v>
      </c>
      <c r="ET486">
        <v>2.86</v>
      </c>
      <c r="EU486">
        <v>0.27</v>
      </c>
      <c r="EV486">
        <v>637.26</v>
      </c>
      <c r="EW486">
        <v>64.239999999999995</v>
      </c>
      <c r="EX486">
        <v>0.02</v>
      </c>
      <c r="EY486">
        <v>0</v>
      </c>
      <c r="FQ486">
        <v>0</v>
      </c>
      <c r="FR486">
        <f t="shared" si="440"/>
        <v>0</v>
      </c>
      <c r="FS486">
        <v>0</v>
      </c>
      <c r="FT486" t="s">
        <v>26</v>
      </c>
      <c r="FU486" t="s">
        <v>27</v>
      </c>
      <c r="FX486">
        <v>115.2</v>
      </c>
      <c r="FY486">
        <v>70.55</v>
      </c>
      <c r="GA486" t="s">
        <v>3</v>
      </c>
      <c r="GD486">
        <v>1</v>
      </c>
      <c r="GF486">
        <v>1609538754</v>
      </c>
      <c r="GG486">
        <v>2</v>
      </c>
      <c r="GH486">
        <v>1</v>
      </c>
      <c r="GI486">
        <v>2</v>
      </c>
      <c r="GJ486">
        <v>0</v>
      </c>
      <c r="GK486">
        <v>0</v>
      </c>
      <c r="GL486">
        <f t="shared" si="441"/>
        <v>0</v>
      </c>
      <c r="GM486">
        <f t="shared" si="442"/>
        <v>11294.12</v>
      </c>
      <c r="GN486">
        <f t="shared" si="443"/>
        <v>11294.12</v>
      </c>
      <c r="GO486">
        <f t="shared" si="444"/>
        <v>0</v>
      </c>
      <c r="GP486">
        <f t="shared" si="445"/>
        <v>0</v>
      </c>
      <c r="GR486">
        <v>0</v>
      </c>
      <c r="GS486">
        <v>3</v>
      </c>
      <c r="GT486">
        <v>0</v>
      </c>
      <c r="GU486" t="s">
        <v>3</v>
      </c>
      <c r="GV486">
        <f t="shared" si="446"/>
        <v>0</v>
      </c>
      <c r="GW486">
        <v>1</v>
      </c>
      <c r="GX486">
        <f t="shared" si="447"/>
        <v>0</v>
      </c>
      <c r="HA486">
        <v>0</v>
      </c>
      <c r="HB486">
        <v>0</v>
      </c>
      <c r="HC486">
        <f t="shared" si="448"/>
        <v>0</v>
      </c>
      <c r="IK486">
        <v>0</v>
      </c>
    </row>
    <row r="487" spans="1:245" x14ac:dyDescent="0.4">
      <c r="A487">
        <v>17</v>
      </c>
      <c r="B487">
        <v>1</v>
      </c>
      <c r="C487">
        <f>ROW(SmtRes!A771)</f>
        <v>771</v>
      </c>
      <c r="D487">
        <f>ROW(EtalonRes!A758)</f>
        <v>758</v>
      </c>
      <c r="E487" t="s">
        <v>555</v>
      </c>
      <c r="F487" t="s">
        <v>379</v>
      </c>
      <c r="G487" t="s">
        <v>380</v>
      </c>
      <c r="H487" t="s">
        <v>362</v>
      </c>
      <c r="I487">
        <f>ROUND((68)/100,9)</f>
        <v>0.68</v>
      </c>
      <c r="J487">
        <v>0</v>
      </c>
      <c r="O487">
        <f t="shared" si="414"/>
        <v>1510.05</v>
      </c>
      <c r="P487">
        <f t="shared" si="415"/>
        <v>16.73</v>
      </c>
      <c r="Q487">
        <f t="shared" si="416"/>
        <v>196.73</v>
      </c>
      <c r="R487">
        <f t="shared" si="417"/>
        <v>0</v>
      </c>
      <c r="S487">
        <f t="shared" si="418"/>
        <v>1296.5899999999999</v>
      </c>
      <c r="T487">
        <f t="shared" si="419"/>
        <v>0</v>
      </c>
      <c r="U487">
        <f t="shared" si="420"/>
        <v>3.9178199999999994</v>
      </c>
      <c r="V487">
        <f t="shared" si="421"/>
        <v>0</v>
      </c>
      <c r="W487">
        <f t="shared" si="422"/>
        <v>0</v>
      </c>
      <c r="X487">
        <f t="shared" si="423"/>
        <v>1491.08</v>
      </c>
      <c r="Y487">
        <f t="shared" si="424"/>
        <v>920.58</v>
      </c>
      <c r="AA487">
        <v>68187018</v>
      </c>
      <c r="AB487">
        <f t="shared" si="425"/>
        <v>126.9855</v>
      </c>
      <c r="AC487">
        <f t="shared" si="426"/>
        <v>4.28</v>
      </c>
      <c r="AD487">
        <f t="shared" si="449"/>
        <v>55.637500000000003</v>
      </c>
      <c r="AE487">
        <f t="shared" si="450"/>
        <v>0</v>
      </c>
      <c r="AF487">
        <f t="shared" si="451"/>
        <v>67.067999999999998</v>
      </c>
      <c r="AG487">
        <f t="shared" si="427"/>
        <v>0</v>
      </c>
      <c r="AH487">
        <f t="shared" si="452"/>
        <v>5.761499999999999</v>
      </c>
      <c r="AI487">
        <f t="shared" si="453"/>
        <v>0</v>
      </c>
      <c r="AJ487">
        <f t="shared" si="428"/>
        <v>0</v>
      </c>
      <c r="AK487">
        <v>107.11</v>
      </c>
      <c r="AL487">
        <v>4.28</v>
      </c>
      <c r="AM487">
        <v>44.51</v>
      </c>
      <c r="AN487">
        <v>0</v>
      </c>
      <c r="AO487">
        <v>58.32</v>
      </c>
      <c r="AP487">
        <v>0</v>
      </c>
      <c r="AQ487">
        <v>5.01</v>
      </c>
      <c r="AR487">
        <v>0</v>
      </c>
      <c r="AS487">
        <v>0</v>
      </c>
      <c r="AT487">
        <v>115</v>
      </c>
      <c r="AU487">
        <v>71</v>
      </c>
      <c r="AV487">
        <v>1</v>
      </c>
      <c r="AW487">
        <v>1</v>
      </c>
      <c r="AZ487">
        <v>1</v>
      </c>
      <c r="BA487">
        <v>28.43</v>
      </c>
      <c r="BB487">
        <v>5.2</v>
      </c>
      <c r="BC487">
        <v>5.75</v>
      </c>
      <c r="BD487" t="s">
        <v>3</v>
      </c>
      <c r="BE487" t="s">
        <v>3</v>
      </c>
      <c r="BF487" t="s">
        <v>3</v>
      </c>
      <c r="BG487" t="s">
        <v>3</v>
      </c>
      <c r="BH487">
        <v>0</v>
      </c>
      <c r="BI487">
        <v>1</v>
      </c>
      <c r="BJ487" t="s">
        <v>381</v>
      </c>
      <c r="BM487">
        <v>16001</v>
      </c>
      <c r="BN487">
        <v>0</v>
      </c>
      <c r="BO487" t="s">
        <v>379</v>
      </c>
      <c r="BP487">
        <v>1</v>
      </c>
      <c r="BQ487">
        <v>2</v>
      </c>
      <c r="BR487">
        <v>0</v>
      </c>
      <c r="BS487">
        <v>28.43</v>
      </c>
      <c r="BT487">
        <v>1</v>
      </c>
      <c r="BU487">
        <v>1</v>
      </c>
      <c r="BV487">
        <v>1</v>
      </c>
      <c r="BW487">
        <v>1</v>
      </c>
      <c r="BX487">
        <v>1</v>
      </c>
      <c r="BY487" t="s">
        <v>3</v>
      </c>
      <c r="BZ487">
        <v>128</v>
      </c>
      <c r="CA487">
        <v>83</v>
      </c>
      <c r="CE487">
        <v>0</v>
      </c>
      <c r="CF487">
        <v>0</v>
      </c>
      <c r="CG487">
        <v>0</v>
      </c>
      <c r="CM487">
        <v>0</v>
      </c>
      <c r="CN487" t="s">
        <v>1223</v>
      </c>
      <c r="CO487">
        <v>0</v>
      </c>
      <c r="CP487">
        <f t="shared" si="429"/>
        <v>1510.05</v>
      </c>
      <c r="CQ487">
        <f t="shared" si="430"/>
        <v>24.610000000000003</v>
      </c>
      <c r="CR487">
        <f t="shared" si="431"/>
        <v>289.315</v>
      </c>
      <c r="CS487">
        <f t="shared" si="432"/>
        <v>0</v>
      </c>
      <c r="CT487">
        <f t="shared" si="433"/>
        <v>1906.74324</v>
      </c>
      <c r="CU487">
        <f t="shared" si="434"/>
        <v>0</v>
      </c>
      <c r="CV487">
        <f t="shared" si="435"/>
        <v>5.761499999999999</v>
      </c>
      <c r="CW487">
        <f t="shared" si="436"/>
        <v>0</v>
      </c>
      <c r="CX487">
        <f t="shared" si="437"/>
        <v>0</v>
      </c>
      <c r="CY487">
        <f t="shared" si="438"/>
        <v>1491.0784999999998</v>
      </c>
      <c r="CZ487">
        <f t="shared" si="439"/>
        <v>920.57889999999998</v>
      </c>
      <c r="DC487" t="s">
        <v>3</v>
      </c>
      <c r="DD487" t="s">
        <v>3</v>
      </c>
      <c r="DE487" t="s">
        <v>20</v>
      </c>
      <c r="DF487" t="s">
        <v>20</v>
      </c>
      <c r="DG487" t="s">
        <v>21</v>
      </c>
      <c r="DH487" t="s">
        <v>3</v>
      </c>
      <c r="DI487" t="s">
        <v>21</v>
      </c>
      <c r="DJ487" t="s">
        <v>20</v>
      </c>
      <c r="DK487" t="s">
        <v>3</v>
      </c>
      <c r="DL487" t="s">
        <v>3</v>
      </c>
      <c r="DM487" t="s">
        <v>3</v>
      </c>
      <c r="DN487">
        <v>0</v>
      </c>
      <c r="DO487">
        <v>0</v>
      </c>
      <c r="DP487">
        <v>1</v>
      </c>
      <c r="DQ487">
        <v>1</v>
      </c>
      <c r="DU487">
        <v>1013</v>
      </c>
      <c r="DV487" t="s">
        <v>362</v>
      </c>
      <c r="DW487" t="s">
        <v>362</v>
      </c>
      <c r="DX487">
        <v>1</v>
      </c>
      <c r="EE487">
        <v>63940302</v>
      </c>
      <c r="EF487">
        <v>2</v>
      </c>
      <c r="EG487" t="s">
        <v>22</v>
      </c>
      <c r="EH487">
        <v>0</v>
      </c>
      <c r="EI487" t="s">
        <v>3</v>
      </c>
      <c r="EJ487">
        <v>1</v>
      </c>
      <c r="EK487">
        <v>16001</v>
      </c>
      <c r="EL487" t="s">
        <v>364</v>
      </c>
      <c r="EM487" t="s">
        <v>365</v>
      </c>
      <c r="EO487" t="s">
        <v>25</v>
      </c>
      <c r="EQ487">
        <v>0</v>
      </c>
      <c r="ER487">
        <v>107.11</v>
      </c>
      <c r="ES487">
        <v>4.28</v>
      </c>
      <c r="ET487">
        <v>44.51</v>
      </c>
      <c r="EU487">
        <v>0</v>
      </c>
      <c r="EV487">
        <v>58.32</v>
      </c>
      <c r="EW487">
        <v>5.01</v>
      </c>
      <c r="EX487">
        <v>0</v>
      </c>
      <c r="EY487">
        <v>0</v>
      </c>
      <c r="FQ487">
        <v>0</v>
      </c>
      <c r="FR487">
        <f t="shared" si="440"/>
        <v>0</v>
      </c>
      <c r="FS487">
        <v>0</v>
      </c>
      <c r="FT487" t="s">
        <v>26</v>
      </c>
      <c r="FU487" t="s">
        <v>27</v>
      </c>
      <c r="FX487">
        <v>115.2</v>
      </c>
      <c r="FY487">
        <v>70.55</v>
      </c>
      <c r="GA487" t="s">
        <v>3</v>
      </c>
      <c r="GD487">
        <v>1</v>
      </c>
      <c r="GF487">
        <v>635989612</v>
      </c>
      <c r="GG487">
        <v>2</v>
      </c>
      <c r="GH487">
        <v>1</v>
      </c>
      <c r="GI487">
        <v>2</v>
      </c>
      <c r="GJ487">
        <v>0</v>
      </c>
      <c r="GK487">
        <v>0</v>
      </c>
      <c r="GL487">
        <f t="shared" si="441"/>
        <v>0</v>
      </c>
      <c r="GM487">
        <f t="shared" si="442"/>
        <v>3921.71</v>
      </c>
      <c r="GN487">
        <f t="shared" si="443"/>
        <v>3921.71</v>
      </c>
      <c r="GO487">
        <f t="shared" si="444"/>
        <v>0</v>
      </c>
      <c r="GP487">
        <f t="shared" si="445"/>
        <v>0</v>
      </c>
      <c r="GR487">
        <v>0</v>
      </c>
      <c r="GS487">
        <v>3</v>
      </c>
      <c r="GT487">
        <v>0</v>
      </c>
      <c r="GU487" t="s">
        <v>3</v>
      </c>
      <c r="GV487">
        <f t="shared" si="446"/>
        <v>0</v>
      </c>
      <c r="GW487">
        <v>1</v>
      </c>
      <c r="GX487">
        <f t="shared" si="447"/>
        <v>0</v>
      </c>
      <c r="HA487">
        <v>0</v>
      </c>
      <c r="HB487">
        <v>0</v>
      </c>
      <c r="HC487">
        <f t="shared" si="448"/>
        <v>0</v>
      </c>
      <c r="IK487">
        <v>0</v>
      </c>
    </row>
    <row r="488" spans="1:245" x14ac:dyDescent="0.4">
      <c r="A488">
        <v>17</v>
      </c>
      <c r="B488">
        <v>1</v>
      </c>
      <c r="C488">
        <f>ROW(SmtRes!A785)</f>
        <v>785</v>
      </c>
      <c r="D488">
        <f>ROW(EtalonRes!A772)</f>
        <v>772</v>
      </c>
      <c r="E488" t="s">
        <v>556</v>
      </c>
      <c r="F488" t="s">
        <v>383</v>
      </c>
      <c r="G488" t="s">
        <v>384</v>
      </c>
      <c r="H488" t="s">
        <v>385</v>
      </c>
      <c r="I488">
        <f>ROUND(2,9)</f>
        <v>2</v>
      </c>
      <c r="J488">
        <v>0</v>
      </c>
      <c r="O488">
        <f t="shared" si="414"/>
        <v>7639.85</v>
      </c>
      <c r="P488">
        <f t="shared" si="415"/>
        <v>3460.66</v>
      </c>
      <c r="Q488">
        <f t="shared" si="416"/>
        <v>134.22999999999999</v>
      </c>
      <c r="R488">
        <f t="shared" si="417"/>
        <v>9.9499999999999993</v>
      </c>
      <c r="S488">
        <f t="shared" si="418"/>
        <v>4044.96</v>
      </c>
      <c r="T488">
        <f t="shared" si="419"/>
        <v>0</v>
      </c>
      <c r="U488">
        <f t="shared" si="420"/>
        <v>14.788999999999998</v>
      </c>
      <c r="V488">
        <f t="shared" si="421"/>
        <v>2.5000000000000001E-2</v>
      </c>
      <c r="W488">
        <f t="shared" si="422"/>
        <v>0</v>
      </c>
      <c r="X488">
        <f t="shared" si="423"/>
        <v>4663.1499999999996</v>
      </c>
      <c r="Y488">
        <f t="shared" si="424"/>
        <v>2878.99</v>
      </c>
      <c r="AA488">
        <v>68187018</v>
      </c>
      <c r="AB488">
        <f t="shared" si="425"/>
        <v>396.79899999999998</v>
      </c>
      <c r="AC488">
        <f t="shared" si="426"/>
        <v>316.91000000000003</v>
      </c>
      <c r="AD488">
        <f t="shared" si="449"/>
        <v>8.75</v>
      </c>
      <c r="AE488">
        <f t="shared" si="450"/>
        <v>0.17499999999999999</v>
      </c>
      <c r="AF488">
        <f t="shared" si="451"/>
        <v>71.138999999999996</v>
      </c>
      <c r="AG488">
        <f t="shared" si="427"/>
        <v>0</v>
      </c>
      <c r="AH488">
        <f t="shared" si="452"/>
        <v>7.394499999999999</v>
      </c>
      <c r="AI488">
        <f t="shared" si="453"/>
        <v>1.2500000000000001E-2</v>
      </c>
      <c r="AJ488">
        <f t="shared" si="428"/>
        <v>0</v>
      </c>
      <c r="AK488">
        <v>385.77</v>
      </c>
      <c r="AL488">
        <v>316.91000000000003</v>
      </c>
      <c r="AM488">
        <v>7</v>
      </c>
      <c r="AN488">
        <v>0.14000000000000001</v>
      </c>
      <c r="AO488">
        <v>61.86</v>
      </c>
      <c r="AP488">
        <v>0</v>
      </c>
      <c r="AQ488">
        <v>6.43</v>
      </c>
      <c r="AR488">
        <v>0.01</v>
      </c>
      <c r="AS488">
        <v>0</v>
      </c>
      <c r="AT488">
        <v>115</v>
      </c>
      <c r="AU488">
        <v>71</v>
      </c>
      <c r="AV488">
        <v>1</v>
      </c>
      <c r="AW488">
        <v>1</v>
      </c>
      <c r="AZ488">
        <v>1</v>
      </c>
      <c r="BA488">
        <v>28.43</v>
      </c>
      <c r="BB488">
        <v>7.67</v>
      </c>
      <c r="BC488">
        <v>5.46</v>
      </c>
      <c r="BD488" t="s">
        <v>3</v>
      </c>
      <c r="BE488" t="s">
        <v>3</v>
      </c>
      <c r="BF488" t="s">
        <v>3</v>
      </c>
      <c r="BG488" t="s">
        <v>3</v>
      </c>
      <c r="BH488">
        <v>0</v>
      </c>
      <c r="BI488">
        <v>1</v>
      </c>
      <c r="BJ488" t="s">
        <v>386</v>
      </c>
      <c r="BM488">
        <v>16001</v>
      </c>
      <c r="BN488">
        <v>0</v>
      </c>
      <c r="BO488" t="s">
        <v>383</v>
      </c>
      <c r="BP488">
        <v>1</v>
      </c>
      <c r="BQ488">
        <v>2</v>
      </c>
      <c r="BR488">
        <v>0</v>
      </c>
      <c r="BS488">
        <v>28.43</v>
      </c>
      <c r="BT488">
        <v>1</v>
      </c>
      <c r="BU488">
        <v>1</v>
      </c>
      <c r="BV488">
        <v>1</v>
      </c>
      <c r="BW488">
        <v>1</v>
      </c>
      <c r="BX488">
        <v>1</v>
      </c>
      <c r="BY488" t="s">
        <v>3</v>
      </c>
      <c r="BZ488">
        <v>128</v>
      </c>
      <c r="CA488">
        <v>83</v>
      </c>
      <c r="CE488">
        <v>0</v>
      </c>
      <c r="CF488">
        <v>0</v>
      </c>
      <c r="CG488">
        <v>0</v>
      </c>
      <c r="CM488">
        <v>0</v>
      </c>
      <c r="CN488" t="s">
        <v>1223</v>
      </c>
      <c r="CO488">
        <v>0</v>
      </c>
      <c r="CP488">
        <f t="shared" si="429"/>
        <v>7639.85</v>
      </c>
      <c r="CQ488">
        <f t="shared" si="430"/>
        <v>1730.3286000000001</v>
      </c>
      <c r="CR488">
        <f t="shared" si="431"/>
        <v>67.112499999999997</v>
      </c>
      <c r="CS488">
        <f t="shared" si="432"/>
        <v>4.97525</v>
      </c>
      <c r="CT488">
        <f t="shared" si="433"/>
        <v>2022.4817699999999</v>
      </c>
      <c r="CU488">
        <f t="shared" si="434"/>
        <v>0</v>
      </c>
      <c r="CV488">
        <f t="shared" si="435"/>
        <v>7.394499999999999</v>
      </c>
      <c r="CW488">
        <f t="shared" si="436"/>
        <v>1.2500000000000001E-2</v>
      </c>
      <c r="CX488">
        <f t="shared" si="437"/>
        <v>0</v>
      </c>
      <c r="CY488">
        <f t="shared" si="438"/>
        <v>4663.1464999999998</v>
      </c>
      <c r="CZ488">
        <f t="shared" si="439"/>
        <v>2878.9861000000001</v>
      </c>
      <c r="DC488" t="s">
        <v>3</v>
      </c>
      <c r="DD488" t="s">
        <v>3</v>
      </c>
      <c r="DE488" t="s">
        <v>20</v>
      </c>
      <c r="DF488" t="s">
        <v>20</v>
      </c>
      <c r="DG488" t="s">
        <v>21</v>
      </c>
      <c r="DH488" t="s">
        <v>3</v>
      </c>
      <c r="DI488" t="s">
        <v>21</v>
      </c>
      <c r="DJ488" t="s">
        <v>20</v>
      </c>
      <c r="DK488" t="s">
        <v>3</v>
      </c>
      <c r="DL488" t="s">
        <v>3</v>
      </c>
      <c r="DM488" t="s">
        <v>3</v>
      </c>
      <c r="DN488">
        <v>0</v>
      </c>
      <c r="DO488">
        <v>0</v>
      </c>
      <c r="DP488">
        <v>1</v>
      </c>
      <c r="DQ488">
        <v>1</v>
      </c>
      <c r="DU488">
        <v>1013</v>
      </c>
      <c r="DV488" t="s">
        <v>385</v>
      </c>
      <c r="DW488" t="s">
        <v>385</v>
      </c>
      <c r="DX488">
        <v>1</v>
      </c>
      <c r="EE488">
        <v>63940302</v>
      </c>
      <c r="EF488">
        <v>2</v>
      </c>
      <c r="EG488" t="s">
        <v>22</v>
      </c>
      <c r="EH488">
        <v>0</v>
      </c>
      <c r="EI488" t="s">
        <v>3</v>
      </c>
      <c r="EJ488">
        <v>1</v>
      </c>
      <c r="EK488">
        <v>16001</v>
      </c>
      <c r="EL488" t="s">
        <v>364</v>
      </c>
      <c r="EM488" t="s">
        <v>365</v>
      </c>
      <c r="EO488" t="s">
        <v>25</v>
      </c>
      <c r="EQ488">
        <v>0</v>
      </c>
      <c r="ER488">
        <v>385.77</v>
      </c>
      <c r="ES488">
        <v>316.91000000000003</v>
      </c>
      <c r="ET488">
        <v>7</v>
      </c>
      <c r="EU488">
        <v>0.14000000000000001</v>
      </c>
      <c r="EV488">
        <v>61.86</v>
      </c>
      <c r="EW488">
        <v>6.43</v>
      </c>
      <c r="EX488">
        <v>0.01</v>
      </c>
      <c r="EY488">
        <v>0</v>
      </c>
      <c r="FQ488">
        <v>0</v>
      </c>
      <c r="FR488">
        <f t="shared" si="440"/>
        <v>0</v>
      </c>
      <c r="FS488">
        <v>0</v>
      </c>
      <c r="FT488" t="s">
        <v>26</v>
      </c>
      <c r="FU488" t="s">
        <v>27</v>
      </c>
      <c r="FX488">
        <v>115.2</v>
      </c>
      <c r="FY488">
        <v>70.55</v>
      </c>
      <c r="GA488" t="s">
        <v>3</v>
      </c>
      <c r="GD488">
        <v>1</v>
      </c>
      <c r="GF488">
        <v>-950423565</v>
      </c>
      <c r="GG488">
        <v>2</v>
      </c>
      <c r="GH488">
        <v>1</v>
      </c>
      <c r="GI488">
        <v>2</v>
      </c>
      <c r="GJ488">
        <v>0</v>
      </c>
      <c r="GK488">
        <v>0</v>
      </c>
      <c r="GL488">
        <f t="shared" si="441"/>
        <v>0</v>
      </c>
      <c r="GM488">
        <f t="shared" si="442"/>
        <v>15181.99</v>
      </c>
      <c r="GN488">
        <f t="shared" si="443"/>
        <v>15181.99</v>
      </c>
      <c r="GO488">
        <f t="shared" si="444"/>
        <v>0</v>
      </c>
      <c r="GP488">
        <f t="shared" si="445"/>
        <v>0</v>
      </c>
      <c r="GR488">
        <v>0</v>
      </c>
      <c r="GS488">
        <v>3</v>
      </c>
      <c r="GT488">
        <v>0</v>
      </c>
      <c r="GU488" t="s">
        <v>3</v>
      </c>
      <c r="GV488">
        <f t="shared" si="446"/>
        <v>0</v>
      </c>
      <c r="GW488">
        <v>1</v>
      </c>
      <c r="GX488">
        <f t="shared" si="447"/>
        <v>0</v>
      </c>
      <c r="HA488">
        <v>0</v>
      </c>
      <c r="HB488">
        <v>0</v>
      </c>
      <c r="HC488">
        <f t="shared" si="448"/>
        <v>0</v>
      </c>
      <c r="IK488">
        <v>0</v>
      </c>
    </row>
    <row r="489" spans="1:245" x14ac:dyDescent="0.4">
      <c r="A489">
        <v>17</v>
      </c>
      <c r="B489">
        <v>1</v>
      </c>
      <c r="C489">
        <f>ROW(SmtRes!A792)</f>
        <v>792</v>
      </c>
      <c r="D489">
        <f>ROW(EtalonRes!A779)</f>
        <v>779</v>
      </c>
      <c r="E489" t="s">
        <v>557</v>
      </c>
      <c r="F489" t="s">
        <v>388</v>
      </c>
      <c r="G489" t="s">
        <v>389</v>
      </c>
      <c r="H489" t="s">
        <v>385</v>
      </c>
      <c r="I489">
        <f>ROUND(1,9)</f>
        <v>1</v>
      </c>
      <c r="J489">
        <v>0</v>
      </c>
      <c r="O489">
        <f t="shared" si="414"/>
        <v>3948.03</v>
      </c>
      <c r="P489">
        <f t="shared" si="415"/>
        <v>1444.11</v>
      </c>
      <c r="Q489">
        <f t="shared" si="416"/>
        <v>10.64</v>
      </c>
      <c r="R489">
        <f t="shared" si="417"/>
        <v>0</v>
      </c>
      <c r="S489">
        <f t="shared" si="418"/>
        <v>2493.2800000000002</v>
      </c>
      <c r="T489">
        <f t="shared" si="419"/>
        <v>0</v>
      </c>
      <c r="U489">
        <f t="shared" si="420"/>
        <v>10.280999999999999</v>
      </c>
      <c r="V489">
        <f t="shared" si="421"/>
        <v>0</v>
      </c>
      <c r="W489">
        <f t="shared" si="422"/>
        <v>0</v>
      </c>
      <c r="X489">
        <f t="shared" si="423"/>
        <v>2867.27</v>
      </c>
      <c r="Y489">
        <f t="shared" si="424"/>
        <v>1770.23</v>
      </c>
      <c r="AA489">
        <v>68187018</v>
      </c>
      <c r="AB489">
        <f t="shared" si="425"/>
        <v>224.25649999999999</v>
      </c>
      <c r="AC489">
        <f t="shared" si="426"/>
        <v>135.47</v>
      </c>
      <c r="AD489">
        <f t="shared" si="449"/>
        <v>1.0874999999999999</v>
      </c>
      <c r="AE489">
        <f t="shared" si="450"/>
        <v>0</v>
      </c>
      <c r="AF489">
        <f t="shared" si="451"/>
        <v>87.698999999999998</v>
      </c>
      <c r="AG489">
        <f t="shared" si="427"/>
        <v>0</v>
      </c>
      <c r="AH489">
        <f t="shared" si="452"/>
        <v>10.280999999999999</v>
      </c>
      <c r="AI489">
        <f t="shared" si="453"/>
        <v>0</v>
      </c>
      <c r="AJ489">
        <f t="shared" si="428"/>
        <v>0</v>
      </c>
      <c r="AK489">
        <v>212.6</v>
      </c>
      <c r="AL489">
        <v>135.47</v>
      </c>
      <c r="AM489">
        <v>0.87</v>
      </c>
      <c r="AN489">
        <v>0</v>
      </c>
      <c r="AO489">
        <v>76.260000000000005</v>
      </c>
      <c r="AP489">
        <v>0</v>
      </c>
      <c r="AQ489">
        <v>8.94</v>
      </c>
      <c r="AR489">
        <v>0</v>
      </c>
      <c r="AS489">
        <v>0</v>
      </c>
      <c r="AT489">
        <v>115</v>
      </c>
      <c r="AU489">
        <v>71</v>
      </c>
      <c r="AV489">
        <v>1</v>
      </c>
      <c r="AW489">
        <v>1</v>
      </c>
      <c r="AZ489">
        <v>1</v>
      </c>
      <c r="BA489">
        <v>28.43</v>
      </c>
      <c r="BB489">
        <v>9.7799999999999994</v>
      </c>
      <c r="BC489">
        <v>10.66</v>
      </c>
      <c r="BD489" t="s">
        <v>3</v>
      </c>
      <c r="BE489" t="s">
        <v>3</v>
      </c>
      <c r="BF489" t="s">
        <v>3</v>
      </c>
      <c r="BG489" t="s">
        <v>3</v>
      </c>
      <c r="BH489">
        <v>0</v>
      </c>
      <c r="BI489">
        <v>1</v>
      </c>
      <c r="BJ489" t="s">
        <v>390</v>
      </c>
      <c r="BM489">
        <v>16001</v>
      </c>
      <c r="BN489">
        <v>0</v>
      </c>
      <c r="BO489" t="s">
        <v>388</v>
      </c>
      <c r="BP489">
        <v>1</v>
      </c>
      <c r="BQ489">
        <v>2</v>
      </c>
      <c r="BR489">
        <v>0</v>
      </c>
      <c r="BS489">
        <v>28.43</v>
      </c>
      <c r="BT489">
        <v>1</v>
      </c>
      <c r="BU489">
        <v>1</v>
      </c>
      <c r="BV489">
        <v>1</v>
      </c>
      <c r="BW489">
        <v>1</v>
      </c>
      <c r="BX489">
        <v>1</v>
      </c>
      <c r="BY489" t="s">
        <v>3</v>
      </c>
      <c r="BZ489">
        <v>128</v>
      </c>
      <c r="CA489">
        <v>83</v>
      </c>
      <c r="CE489">
        <v>0</v>
      </c>
      <c r="CF489">
        <v>0</v>
      </c>
      <c r="CG489">
        <v>0</v>
      </c>
      <c r="CM489">
        <v>0</v>
      </c>
      <c r="CN489" t="s">
        <v>1223</v>
      </c>
      <c r="CO489">
        <v>0</v>
      </c>
      <c r="CP489">
        <f t="shared" si="429"/>
        <v>3948.03</v>
      </c>
      <c r="CQ489">
        <f t="shared" si="430"/>
        <v>1444.1102000000001</v>
      </c>
      <c r="CR489">
        <f t="shared" si="431"/>
        <v>10.635749999999998</v>
      </c>
      <c r="CS489">
        <f t="shared" si="432"/>
        <v>0</v>
      </c>
      <c r="CT489">
        <f t="shared" si="433"/>
        <v>2493.2825699999999</v>
      </c>
      <c r="CU489">
        <f t="shared" si="434"/>
        <v>0</v>
      </c>
      <c r="CV489">
        <f t="shared" si="435"/>
        <v>10.280999999999999</v>
      </c>
      <c r="CW489">
        <f t="shared" si="436"/>
        <v>0</v>
      </c>
      <c r="CX489">
        <f t="shared" si="437"/>
        <v>0</v>
      </c>
      <c r="CY489">
        <f t="shared" si="438"/>
        <v>2867.2719999999999</v>
      </c>
      <c r="CZ489">
        <f t="shared" si="439"/>
        <v>1770.2288000000001</v>
      </c>
      <c r="DC489" t="s">
        <v>3</v>
      </c>
      <c r="DD489" t="s">
        <v>3</v>
      </c>
      <c r="DE489" t="s">
        <v>20</v>
      </c>
      <c r="DF489" t="s">
        <v>20</v>
      </c>
      <c r="DG489" t="s">
        <v>21</v>
      </c>
      <c r="DH489" t="s">
        <v>3</v>
      </c>
      <c r="DI489" t="s">
        <v>21</v>
      </c>
      <c r="DJ489" t="s">
        <v>20</v>
      </c>
      <c r="DK489" t="s">
        <v>3</v>
      </c>
      <c r="DL489" t="s">
        <v>3</v>
      </c>
      <c r="DM489" t="s">
        <v>3</v>
      </c>
      <c r="DN489">
        <v>0</v>
      </c>
      <c r="DO489">
        <v>0</v>
      </c>
      <c r="DP489">
        <v>1</v>
      </c>
      <c r="DQ489">
        <v>1</v>
      </c>
      <c r="DU489">
        <v>1013</v>
      </c>
      <c r="DV489" t="s">
        <v>385</v>
      </c>
      <c r="DW489" t="s">
        <v>385</v>
      </c>
      <c r="DX489">
        <v>1</v>
      </c>
      <c r="EE489">
        <v>63940302</v>
      </c>
      <c r="EF489">
        <v>2</v>
      </c>
      <c r="EG489" t="s">
        <v>22</v>
      </c>
      <c r="EH489">
        <v>0</v>
      </c>
      <c r="EI489" t="s">
        <v>3</v>
      </c>
      <c r="EJ489">
        <v>1</v>
      </c>
      <c r="EK489">
        <v>16001</v>
      </c>
      <c r="EL489" t="s">
        <v>364</v>
      </c>
      <c r="EM489" t="s">
        <v>365</v>
      </c>
      <c r="EO489" t="s">
        <v>25</v>
      </c>
      <c r="EQ489">
        <v>0</v>
      </c>
      <c r="ER489">
        <v>212.6</v>
      </c>
      <c r="ES489">
        <v>135.47</v>
      </c>
      <c r="ET489">
        <v>0.87</v>
      </c>
      <c r="EU489">
        <v>0</v>
      </c>
      <c r="EV489">
        <v>76.260000000000005</v>
      </c>
      <c r="EW489">
        <v>8.94</v>
      </c>
      <c r="EX489">
        <v>0</v>
      </c>
      <c r="EY489">
        <v>0</v>
      </c>
      <c r="FQ489">
        <v>0</v>
      </c>
      <c r="FR489">
        <f t="shared" si="440"/>
        <v>0</v>
      </c>
      <c r="FS489">
        <v>0</v>
      </c>
      <c r="FT489" t="s">
        <v>26</v>
      </c>
      <c r="FU489" t="s">
        <v>27</v>
      </c>
      <c r="FX489">
        <v>115.2</v>
      </c>
      <c r="FY489">
        <v>70.55</v>
      </c>
      <c r="GA489" t="s">
        <v>3</v>
      </c>
      <c r="GD489">
        <v>1</v>
      </c>
      <c r="GF489">
        <v>292292269</v>
      </c>
      <c r="GG489">
        <v>2</v>
      </c>
      <c r="GH489">
        <v>1</v>
      </c>
      <c r="GI489">
        <v>2</v>
      </c>
      <c r="GJ489">
        <v>0</v>
      </c>
      <c r="GK489">
        <v>0</v>
      </c>
      <c r="GL489">
        <f t="shared" si="441"/>
        <v>0</v>
      </c>
      <c r="GM489">
        <f t="shared" si="442"/>
        <v>8585.5300000000007</v>
      </c>
      <c r="GN489">
        <f t="shared" si="443"/>
        <v>8585.5300000000007</v>
      </c>
      <c r="GO489">
        <f t="shared" si="444"/>
        <v>0</v>
      </c>
      <c r="GP489">
        <f t="shared" si="445"/>
        <v>0</v>
      </c>
      <c r="GR489">
        <v>0</v>
      </c>
      <c r="GS489">
        <v>3</v>
      </c>
      <c r="GT489">
        <v>0</v>
      </c>
      <c r="GU489" t="s">
        <v>3</v>
      </c>
      <c r="GV489">
        <f t="shared" si="446"/>
        <v>0</v>
      </c>
      <c r="GW489">
        <v>1</v>
      </c>
      <c r="GX489">
        <f t="shared" si="447"/>
        <v>0</v>
      </c>
      <c r="HA489">
        <v>0</v>
      </c>
      <c r="HB489">
        <v>0</v>
      </c>
      <c r="HC489">
        <f t="shared" si="448"/>
        <v>0</v>
      </c>
      <c r="IK489">
        <v>0</v>
      </c>
    </row>
    <row r="490" spans="1:245" x14ac:dyDescent="0.4">
      <c r="A490">
        <v>17</v>
      </c>
      <c r="B490">
        <v>1</v>
      </c>
      <c r="C490">
        <f>ROW(SmtRes!A809)</f>
        <v>809</v>
      </c>
      <c r="D490">
        <f>ROW(EtalonRes!A795)</f>
        <v>795</v>
      </c>
      <c r="E490" t="s">
        <v>558</v>
      </c>
      <c r="F490" t="s">
        <v>392</v>
      </c>
      <c r="G490" t="s">
        <v>393</v>
      </c>
      <c r="H490" t="s">
        <v>394</v>
      </c>
      <c r="I490">
        <f>ROUND((7)/10,9)</f>
        <v>0.7</v>
      </c>
      <c r="J490">
        <v>0</v>
      </c>
      <c r="O490">
        <f t="shared" si="414"/>
        <v>27923.05</v>
      </c>
      <c r="P490">
        <f t="shared" si="415"/>
        <v>22156.58</v>
      </c>
      <c r="Q490">
        <f t="shared" si="416"/>
        <v>403.56</v>
      </c>
      <c r="R490">
        <f t="shared" si="417"/>
        <v>107.47</v>
      </c>
      <c r="S490">
        <f t="shared" si="418"/>
        <v>5362.91</v>
      </c>
      <c r="T490">
        <f t="shared" si="419"/>
        <v>0</v>
      </c>
      <c r="U490">
        <f t="shared" si="420"/>
        <v>19.835199999999997</v>
      </c>
      <c r="V490">
        <f t="shared" si="421"/>
        <v>0.27999999999999997</v>
      </c>
      <c r="W490">
        <f t="shared" si="422"/>
        <v>0</v>
      </c>
      <c r="X490">
        <f t="shared" si="423"/>
        <v>6290.94</v>
      </c>
      <c r="Y490">
        <f t="shared" si="424"/>
        <v>3883.97</v>
      </c>
      <c r="AA490">
        <v>68187018</v>
      </c>
      <c r="AB490">
        <f t="shared" si="425"/>
        <v>3754.2469999999998</v>
      </c>
      <c r="AC490">
        <f t="shared" si="426"/>
        <v>3429.28</v>
      </c>
      <c r="AD490">
        <f t="shared" si="449"/>
        <v>55.487499999999997</v>
      </c>
      <c r="AE490">
        <f t="shared" si="450"/>
        <v>5.4</v>
      </c>
      <c r="AF490">
        <f t="shared" si="451"/>
        <v>269.47949999999997</v>
      </c>
      <c r="AG490">
        <f t="shared" si="427"/>
        <v>0</v>
      </c>
      <c r="AH490">
        <f t="shared" si="452"/>
        <v>28.335999999999999</v>
      </c>
      <c r="AI490">
        <f t="shared" si="453"/>
        <v>0.4</v>
      </c>
      <c r="AJ490">
        <f t="shared" si="428"/>
        <v>0</v>
      </c>
      <c r="AK490">
        <v>3708</v>
      </c>
      <c r="AL490">
        <v>3429.28</v>
      </c>
      <c r="AM490">
        <v>44.39</v>
      </c>
      <c r="AN490">
        <v>4.32</v>
      </c>
      <c r="AO490">
        <v>234.33</v>
      </c>
      <c r="AP490">
        <v>0</v>
      </c>
      <c r="AQ490">
        <v>24.64</v>
      </c>
      <c r="AR490">
        <v>0.32</v>
      </c>
      <c r="AS490">
        <v>0</v>
      </c>
      <c r="AT490">
        <v>115</v>
      </c>
      <c r="AU490">
        <v>71</v>
      </c>
      <c r="AV490">
        <v>1</v>
      </c>
      <c r="AW490">
        <v>1</v>
      </c>
      <c r="AZ490">
        <v>1</v>
      </c>
      <c r="BA490">
        <v>28.43</v>
      </c>
      <c r="BB490">
        <v>10.39</v>
      </c>
      <c r="BC490">
        <v>9.23</v>
      </c>
      <c r="BD490" t="s">
        <v>3</v>
      </c>
      <c r="BE490" t="s">
        <v>3</v>
      </c>
      <c r="BF490" t="s">
        <v>3</v>
      </c>
      <c r="BG490" t="s">
        <v>3</v>
      </c>
      <c r="BH490">
        <v>0</v>
      </c>
      <c r="BI490">
        <v>1</v>
      </c>
      <c r="BJ490" t="s">
        <v>395</v>
      </c>
      <c r="BM490">
        <v>17001</v>
      </c>
      <c r="BN490">
        <v>0</v>
      </c>
      <c r="BO490" t="s">
        <v>392</v>
      </c>
      <c r="BP490">
        <v>1</v>
      </c>
      <c r="BQ490">
        <v>2</v>
      </c>
      <c r="BR490">
        <v>0</v>
      </c>
      <c r="BS490">
        <v>28.43</v>
      </c>
      <c r="BT490">
        <v>1</v>
      </c>
      <c r="BU490">
        <v>1</v>
      </c>
      <c r="BV490">
        <v>1</v>
      </c>
      <c r="BW490">
        <v>1</v>
      </c>
      <c r="BX490">
        <v>1</v>
      </c>
      <c r="BY490" t="s">
        <v>3</v>
      </c>
      <c r="BZ490">
        <v>128</v>
      </c>
      <c r="CA490">
        <v>83</v>
      </c>
      <c r="CE490">
        <v>0</v>
      </c>
      <c r="CF490">
        <v>0</v>
      </c>
      <c r="CG490">
        <v>0</v>
      </c>
      <c r="CM490">
        <v>0</v>
      </c>
      <c r="CN490" t="s">
        <v>1223</v>
      </c>
      <c r="CO490">
        <v>0</v>
      </c>
      <c r="CP490">
        <f t="shared" si="429"/>
        <v>27923.050000000003</v>
      </c>
      <c r="CQ490">
        <f t="shared" si="430"/>
        <v>31652.254400000002</v>
      </c>
      <c r="CR490">
        <f t="shared" si="431"/>
        <v>576.51512500000001</v>
      </c>
      <c r="CS490">
        <f t="shared" si="432"/>
        <v>153.52200000000002</v>
      </c>
      <c r="CT490">
        <f t="shared" si="433"/>
        <v>7661.3021849999996</v>
      </c>
      <c r="CU490">
        <f t="shared" si="434"/>
        <v>0</v>
      </c>
      <c r="CV490">
        <f t="shared" si="435"/>
        <v>28.335999999999999</v>
      </c>
      <c r="CW490">
        <f t="shared" si="436"/>
        <v>0.4</v>
      </c>
      <c r="CX490">
        <f t="shared" si="437"/>
        <v>0</v>
      </c>
      <c r="CY490">
        <f t="shared" si="438"/>
        <v>6290.9370000000008</v>
      </c>
      <c r="CZ490">
        <f t="shared" si="439"/>
        <v>3883.9697999999999</v>
      </c>
      <c r="DC490" t="s">
        <v>3</v>
      </c>
      <c r="DD490" t="s">
        <v>3</v>
      </c>
      <c r="DE490" t="s">
        <v>20</v>
      </c>
      <c r="DF490" t="s">
        <v>20</v>
      </c>
      <c r="DG490" t="s">
        <v>21</v>
      </c>
      <c r="DH490" t="s">
        <v>3</v>
      </c>
      <c r="DI490" t="s">
        <v>21</v>
      </c>
      <c r="DJ490" t="s">
        <v>20</v>
      </c>
      <c r="DK490" t="s">
        <v>3</v>
      </c>
      <c r="DL490" t="s">
        <v>3</v>
      </c>
      <c r="DM490" t="s">
        <v>3</v>
      </c>
      <c r="DN490">
        <v>0</v>
      </c>
      <c r="DO490">
        <v>0</v>
      </c>
      <c r="DP490">
        <v>1</v>
      </c>
      <c r="DQ490">
        <v>1</v>
      </c>
      <c r="DU490">
        <v>1013</v>
      </c>
      <c r="DV490" t="s">
        <v>394</v>
      </c>
      <c r="DW490" t="s">
        <v>394</v>
      </c>
      <c r="DX490">
        <v>1</v>
      </c>
      <c r="EE490">
        <v>63940303</v>
      </c>
      <c r="EF490">
        <v>2</v>
      </c>
      <c r="EG490" t="s">
        <v>22</v>
      </c>
      <c r="EH490">
        <v>0</v>
      </c>
      <c r="EI490" t="s">
        <v>3</v>
      </c>
      <c r="EJ490">
        <v>1</v>
      </c>
      <c r="EK490">
        <v>17001</v>
      </c>
      <c r="EL490" t="s">
        <v>396</v>
      </c>
      <c r="EM490" t="s">
        <v>397</v>
      </c>
      <c r="EO490" t="s">
        <v>25</v>
      </c>
      <c r="EQ490">
        <v>0</v>
      </c>
      <c r="ER490">
        <v>3708</v>
      </c>
      <c r="ES490">
        <v>3429.28</v>
      </c>
      <c r="ET490">
        <v>44.39</v>
      </c>
      <c r="EU490">
        <v>4.32</v>
      </c>
      <c r="EV490">
        <v>234.33</v>
      </c>
      <c r="EW490">
        <v>24.64</v>
      </c>
      <c r="EX490">
        <v>0.32</v>
      </c>
      <c r="EY490">
        <v>0</v>
      </c>
      <c r="FQ490">
        <v>0</v>
      </c>
      <c r="FR490">
        <f t="shared" si="440"/>
        <v>0</v>
      </c>
      <c r="FS490">
        <v>0</v>
      </c>
      <c r="FT490" t="s">
        <v>26</v>
      </c>
      <c r="FU490" t="s">
        <v>27</v>
      </c>
      <c r="FX490">
        <v>115.2</v>
      </c>
      <c r="FY490">
        <v>70.55</v>
      </c>
      <c r="GA490" t="s">
        <v>3</v>
      </c>
      <c r="GD490">
        <v>1</v>
      </c>
      <c r="GF490">
        <v>460948846</v>
      </c>
      <c r="GG490">
        <v>2</v>
      </c>
      <c r="GH490">
        <v>1</v>
      </c>
      <c r="GI490">
        <v>2</v>
      </c>
      <c r="GJ490">
        <v>0</v>
      </c>
      <c r="GK490">
        <v>0</v>
      </c>
      <c r="GL490">
        <f t="shared" si="441"/>
        <v>0</v>
      </c>
      <c r="GM490">
        <f t="shared" si="442"/>
        <v>38097.96</v>
      </c>
      <c r="GN490">
        <f t="shared" si="443"/>
        <v>38097.96</v>
      </c>
      <c r="GO490">
        <f t="shared" si="444"/>
        <v>0</v>
      </c>
      <c r="GP490">
        <f t="shared" si="445"/>
        <v>0</v>
      </c>
      <c r="GR490">
        <v>0</v>
      </c>
      <c r="GS490">
        <v>3</v>
      </c>
      <c r="GT490">
        <v>0</v>
      </c>
      <c r="GU490" t="s">
        <v>3</v>
      </c>
      <c r="GV490">
        <f t="shared" si="446"/>
        <v>0</v>
      </c>
      <c r="GW490">
        <v>1</v>
      </c>
      <c r="GX490">
        <f t="shared" si="447"/>
        <v>0</v>
      </c>
      <c r="HA490">
        <v>0</v>
      </c>
      <c r="HB490">
        <v>0</v>
      </c>
      <c r="HC490">
        <f t="shared" si="448"/>
        <v>0</v>
      </c>
      <c r="IK490">
        <v>0</v>
      </c>
    </row>
    <row r="491" spans="1:245" x14ac:dyDescent="0.4">
      <c r="A491">
        <v>18</v>
      </c>
      <c r="B491">
        <v>1</v>
      </c>
      <c r="C491">
        <v>807</v>
      </c>
      <c r="E491" t="s">
        <v>559</v>
      </c>
      <c r="F491" t="s">
        <v>399</v>
      </c>
      <c r="G491" t="s">
        <v>400</v>
      </c>
      <c r="H491" t="s">
        <v>103</v>
      </c>
      <c r="I491">
        <f>I490*J491</f>
        <v>-7</v>
      </c>
      <c r="J491">
        <v>-10</v>
      </c>
      <c r="O491">
        <f t="shared" si="414"/>
        <v>-21213.78</v>
      </c>
      <c r="P491">
        <f t="shared" si="415"/>
        <v>-21213.78</v>
      </c>
      <c r="Q491">
        <f t="shared" si="416"/>
        <v>0</v>
      </c>
      <c r="R491">
        <f t="shared" si="417"/>
        <v>0</v>
      </c>
      <c r="S491">
        <f t="shared" si="418"/>
        <v>0</v>
      </c>
      <c r="T491">
        <f t="shared" si="419"/>
        <v>0</v>
      </c>
      <c r="U491">
        <f t="shared" si="420"/>
        <v>0</v>
      </c>
      <c r="V491">
        <f t="shared" si="421"/>
        <v>0</v>
      </c>
      <c r="W491">
        <f t="shared" si="422"/>
        <v>0</v>
      </c>
      <c r="X491">
        <f t="shared" si="423"/>
        <v>0</v>
      </c>
      <c r="Y491">
        <f t="shared" si="424"/>
        <v>0</v>
      </c>
      <c r="AA491">
        <v>68187018</v>
      </c>
      <c r="AB491">
        <f t="shared" si="425"/>
        <v>318</v>
      </c>
      <c r="AC491">
        <f t="shared" si="426"/>
        <v>318</v>
      </c>
      <c r="AD491">
        <f>ROUND((((ET491)-(EU491))+AE491),6)</f>
        <v>0</v>
      </c>
      <c r="AE491">
        <f>ROUND((EU491),6)</f>
        <v>0</v>
      </c>
      <c r="AF491">
        <f>ROUND((EV491),6)</f>
        <v>0</v>
      </c>
      <c r="AG491">
        <f t="shared" si="427"/>
        <v>0</v>
      </c>
      <c r="AH491">
        <f>(EW491)</f>
        <v>0</v>
      </c>
      <c r="AI491">
        <f>(EX491)</f>
        <v>0</v>
      </c>
      <c r="AJ491">
        <f t="shared" si="428"/>
        <v>0</v>
      </c>
      <c r="AK491">
        <v>318</v>
      </c>
      <c r="AL491">
        <v>318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1</v>
      </c>
      <c r="AW491">
        <v>1</v>
      </c>
      <c r="AZ491">
        <v>1</v>
      </c>
      <c r="BA491">
        <v>1</v>
      </c>
      <c r="BB491">
        <v>1</v>
      </c>
      <c r="BC491">
        <v>9.5299999999999994</v>
      </c>
      <c r="BD491" t="s">
        <v>3</v>
      </c>
      <c r="BE491" t="s">
        <v>3</v>
      </c>
      <c r="BF491" t="s">
        <v>3</v>
      </c>
      <c r="BG491" t="s">
        <v>3</v>
      </c>
      <c r="BH491">
        <v>3</v>
      </c>
      <c r="BI491">
        <v>1</v>
      </c>
      <c r="BJ491" t="s">
        <v>401</v>
      </c>
      <c r="BM491">
        <v>500001</v>
      </c>
      <c r="BN491">
        <v>0</v>
      </c>
      <c r="BO491" t="s">
        <v>399</v>
      </c>
      <c r="BP491">
        <v>1</v>
      </c>
      <c r="BQ491">
        <v>8</v>
      </c>
      <c r="BR491">
        <v>1</v>
      </c>
      <c r="BS491">
        <v>1</v>
      </c>
      <c r="BT491">
        <v>1</v>
      </c>
      <c r="BU491">
        <v>1</v>
      </c>
      <c r="BV491">
        <v>1</v>
      </c>
      <c r="BW491">
        <v>1</v>
      </c>
      <c r="BX491">
        <v>1</v>
      </c>
      <c r="BY491" t="s">
        <v>3</v>
      </c>
      <c r="BZ491">
        <v>0</v>
      </c>
      <c r="CA491">
        <v>0</v>
      </c>
      <c r="CE491">
        <v>0</v>
      </c>
      <c r="CF491">
        <v>0</v>
      </c>
      <c r="CG491">
        <v>0</v>
      </c>
      <c r="CM491">
        <v>0</v>
      </c>
      <c r="CN491" t="s">
        <v>3</v>
      </c>
      <c r="CO491">
        <v>0</v>
      </c>
      <c r="CP491">
        <f t="shared" si="429"/>
        <v>-21213.78</v>
      </c>
      <c r="CQ491">
        <f t="shared" si="430"/>
        <v>3030.54</v>
      </c>
      <c r="CR491">
        <f t="shared" si="431"/>
        <v>0</v>
      </c>
      <c r="CS491">
        <f t="shared" si="432"/>
        <v>0</v>
      </c>
      <c r="CT491">
        <f t="shared" si="433"/>
        <v>0</v>
      </c>
      <c r="CU491">
        <f t="shared" si="434"/>
        <v>0</v>
      </c>
      <c r="CV491">
        <f t="shared" si="435"/>
        <v>0</v>
      </c>
      <c r="CW491">
        <f t="shared" si="436"/>
        <v>0</v>
      </c>
      <c r="CX491">
        <f t="shared" si="437"/>
        <v>0</v>
      </c>
      <c r="CY491">
        <f t="shared" si="438"/>
        <v>0</v>
      </c>
      <c r="CZ491">
        <f t="shared" si="439"/>
        <v>0</v>
      </c>
      <c r="DC491" t="s">
        <v>3</v>
      </c>
      <c r="DD491" t="s">
        <v>3</v>
      </c>
      <c r="DE491" t="s">
        <v>3</v>
      </c>
      <c r="DF491" t="s">
        <v>3</v>
      </c>
      <c r="DG491" t="s">
        <v>3</v>
      </c>
      <c r="DH491" t="s">
        <v>3</v>
      </c>
      <c r="DI491" t="s">
        <v>3</v>
      </c>
      <c r="DJ491" t="s">
        <v>3</v>
      </c>
      <c r="DK491" t="s">
        <v>3</v>
      </c>
      <c r="DL491" t="s">
        <v>3</v>
      </c>
      <c r="DM491" t="s">
        <v>3</v>
      </c>
      <c r="DN491">
        <v>0</v>
      </c>
      <c r="DO491">
        <v>0</v>
      </c>
      <c r="DP491">
        <v>1</v>
      </c>
      <c r="DQ491">
        <v>1</v>
      </c>
      <c r="DU491">
        <v>1013</v>
      </c>
      <c r="DV491" t="s">
        <v>103</v>
      </c>
      <c r="DW491" t="s">
        <v>103</v>
      </c>
      <c r="DX491">
        <v>1</v>
      </c>
      <c r="EE491">
        <v>63940454</v>
      </c>
      <c r="EF491">
        <v>8</v>
      </c>
      <c r="EG491" t="s">
        <v>33</v>
      </c>
      <c r="EH491">
        <v>0</v>
      </c>
      <c r="EI491" t="s">
        <v>3</v>
      </c>
      <c r="EJ491">
        <v>1</v>
      </c>
      <c r="EK491">
        <v>500001</v>
      </c>
      <c r="EL491" t="s">
        <v>34</v>
      </c>
      <c r="EM491" t="s">
        <v>35</v>
      </c>
      <c r="EO491" t="s">
        <v>3</v>
      </c>
      <c r="EQ491">
        <v>32768</v>
      </c>
      <c r="ER491">
        <v>318</v>
      </c>
      <c r="ES491">
        <v>318</v>
      </c>
      <c r="ET491">
        <v>0</v>
      </c>
      <c r="EU491">
        <v>0</v>
      </c>
      <c r="EV491">
        <v>0</v>
      </c>
      <c r="EW491">
        <v>0</v>
      </c>
      <c r="EX491">
        <v>0</v>
      </c>
      <c r="FQ491">
        <v>0</v>
      </c>
      <c r="FR491">
        <f t="shared" si="440"/>
        <v>0</v>
      </c>
      <c r="FS491">
        <v>0</v>
      </c>
      <c r="FX491">
        <v>0</v>
      </c>
      <c r="FY491">
        <v>0</v>
      </c>
      <c r="GA491" t="s">
        <v>3</v>
      </c>
      <c r="GD491">
        <v>1</v>
      </c>
      <c r="GF491">
        <v>1405225178</v>
      </c>
      <c r="GG491">
        <v>2</v>
      </c>
      <c r="GH491">
        <v>1</v>
      </c>
      <c r="GI491">
        <v>2</v>
      </c>
      <c r="GJ491">
        <v>0</v>
      </c>
      <c r="GK491">
        <v>0</v>
      </c>
      <c r="GL491">
        <f t="shared" si="441"/>
        <v>0</v>
      </c>
      <c r="GM491">
        <f t="shared" si="442"/>
        <v>-21213.78</v>
      </c>
      <c r="GN491">
        <f t="shared" si="443"/>
        <v>-21213.78</v>
      </c>
      <c r="GO491">
        <f t="shared" si="444"/>
        <v>0</v>
      </c>
      <c r="GP491">
        <f t="shared" si="445"/>
        <v>0</v>
      </c>
      <c r="GR491">
        <v>0</v>
      </c>
      <c r="GS491">
        <v>3</v>
      </c>
      <c r="GT491">
        <v>0</v>
      </c>
      <c r="GU491" t="s">
        <v>3</v>
      </c>
      <c r="GV491">
        <f t="shared" si="446"/>
        <v>0</v>
      </c>
      <c r="GW491">
        <v>1</v>
      </c>
      <c r="GX491">
        <f t="shared" si="447"/>
        <v>0</v>
      </c>
      <c r="HA491">
        <v>0</v>
      </c>
      <c r="HB491">
        <v>0</v>
      </c>
      <c r="HC491">
        <f t="shared" si="448"/>
        <v>0</v>
      </c>
      <c r="IK491">
        <v>0</v>
      </c>
    </row>
    <row r="492" spans="1:245" x14ac:dyDescent="0.4">
      <c r="A492">
        <v>18</v>
      </c>
      <c r="B492">
        <v>1</v>
      </c>
      <c r="C492">
        <v>809</v>
      </c>
      <c r="E492" t="s">
        <v>560</v>
      </c>
      <c r="F492" t="s">
        <v>221</v>
      </c>
      <c r="G492" t="s">
        <v>561</v>
      </c>
      <c r="H492" t="s">
        <v>72</v>
      </c>
      <c r="I492">
        <f>I490*J492</f>
        <v>7</v>
      </c>
      <c r="J492">
        <v>10</v>
      </c>
      <c r="O492">
        <f t="shared" si="414"/>
        <v>47540.5</v>
      </c>
      <c r="P492">
        <f t="shared" si="415"/>
        <v>47540.5</v>
      </c>
      <c r="Q492">
        <f t="shared" si="416"/>
        <v>0</v>
      </c>
      <c r="R492">
        <f t="shared" si="417"/>
        <v>0</v>
      </c>
      <c r="S492">
        <f t="shared" si="418"/>
        <v>0</v>
      </c>
      <c r="T492">
        <f t="shared" si="419"/>
        <v>0</v>
      </c>
      <c r="U492">
        <f t="shared" si="420"/>
        <v>0</v>
      </c>
      <c r="V492">
        <f t="shared" si="421"/>
        <v>0</v>
      </c>
      <c r="W492">
        <f t="shared" si="422"/>
        <v>0</v>
      </c>
      <c r="X492">
        <f t="shared" si="423"/>
        <v>0</v>
      </c>
      <c r="Y492">
        <f t="shared" si="424"/>
        <v>0</v>
      </c>
      <c r="AA492">
        <v>68187018</v>
      </c>
      <c r="AB492">
        <f t="shared" si="425"/>
        <v>6791.5</v>
      </c>
      <c r="AC492">
        <f t="shared" si="426"/>
        <v>6791.5</v>
      </c>
      <c r="AD492">
        <f>ROUND((((ET492)-(EU492))+AE492),6)</f>
        <v>0</v>
      </c>
      <c r="AE492">
        <f>ROUND((EU492),6)</f>
        <v>0</v>
      </c>
      <c r="AF492">
        <f>ROUND((EV492),6)</f>
        <v>0</v>
      </c>
      <c r="AG492">
        <f t="shared" si="427"/>
        <v>0</v>
      </c>
      <c r="AH492">
        <f>(EW492)</f>
        <v>0</v>
      </c>
      <c r="AI492">
        <f>(EX492)</f>
        <v>0</v>
      </c>
      <c r="AJ492">
        <f t="shared" si="428"/>
        <v>0</v>
      </c>
      <c r="AK492">
        <v>6791.5</v>
      </c>
      <c r="AL492">
        <v>6791.5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1</v>
      </c>
      <c r="AW492">
        <v>1</v>
      </c>
      <c r="AZ492">
        <v>1</v>
      </c>
      <c r="BA492">
        <v>1</v>
      </c>
      <c r="BB492">
        <v>1</v>
      </c>
      <c r="BC492">
        <v>1</v>
      </c>
      <c r="BD492" t="s">
        <v>3</v>
      </c>
      <c r="BE492" t="s">
        <v>3</v>
      </c>
      <c r="BF492" t="s">
        <v>3</v>
      </c>
      <c r="BG492" t="s">
        <v>3</v>
      </c>
      <c r="BH492">
        <v>3</v>
      </c>
      <c r="BI492">
        <v>4</v>
      </c>
      <c r="BJ492" t="s">
        <v>3</v>
      </c>
      <c r="BM492">
        <v>0</v>
      </c>
      <c r="BN492">
        <v>0</v>
      </c>
      <c r="BO492" t="s">
        <v>3</v>
      </c>
      <c r="BP492">
        <v>0</v>
      </c>
      <c r="BQ492">
        <v>16</v>
      </c>
      <c r="BR492">
        <v>0</v>
      </c>
      <c r="BS492">
        <v>1</v>
      </c>
      <c r="BT492">
        <v>1</v>
      </c>
      <c r="BU492">
        <v>1</v>
      </c>
      <c r="BV492">
        <v>1</v>
      </c>
      <c r="BW492">
        <v>1</v>
      </c>
      <c r="BX492">
        <v>1</v>
      </c>
      <c r="BY492" t="s">
        <v>3</v>
      </c>
      <c r="BZ492">
        <v>0</v>
      </c>
      <c r="CA492">
        <v>0</v>
      </c>
      <c r="CE492">
        <v>0</v>
      </c>
      <c r="CF492">
        <v>0</v>
      </c>
      <c r="CG492">
        <v>0</v>
      </c>
      <c r="CM492">
        <v>0</v>
      </c>
      <c r="CN492" t="s">
        <v>3</v>
      </c>
      <c r="CO492">
        <v>0</v>
      </c>
      <c r="CP492">
        <f t="shared" si="429"/>
        <v>47540.5</v>
      </c>
      <c r="CQ492">
        <f t="shared" si="430"/>
        <v>6791.5</v>
      </c>
      <c r="CR492">
        <f t="shared" si="431"/>
        <v>0</v>
      </c>
      <c r="CS492">
        <f t="shared" si="432"/>
        <v>0</v>
      </c>
      <c r="CT492">
        <f t="shared" si="433"/>
        <v>0</v>
      </c>
      <c r="CU492">
        <f t="shared" si="434"/>
        <v>0</v>
      </c>
      <c r="CV492">
        <f t="shared" si="435"/>
        <v>0</v>
      </c>
      <c r="CW492">
        <f t="shared" si="436"/>
        <v>0</v>
      </c>
      <c r="CX492">
        <f t="shared" si="437"/>
        <v>0</v>
      </c>
      <c r="CY492">
        <f t="shared" si="438"/>
        <v>0</v>
      </c>
      <c r="CZ492">
        <f t="shared" si="439"/>
        <v>0</v>
      </c>
      <c r="DC492" t="s">
        <v>3</v>
      </c>
      <c r="DD492" t="s">
        <v>3</v>
      </c>
      <c r="DE492" t="s">
        <v>3</v>
      </c>
      <c r="DF492" t="s">
        <v>3</v>
      </c>
      <c r="DG492" t="s">
        <v>3</v>
      </c>
      <c r="DH492" t="s">
        <v>3</v>
      </c>
      <c r="DI492" t="s">
        <v>3</v>
      </c>
      <c r="DJ492" t="s">
        <v>3</v>
      </c>
      <c r="DK492" t="s">
        <v>3</v>
      </c>
      <c r="DL492" t="s">
        <v>3</v>
      </c>
      <c r="DM492" t="s">
        <v>3</v>
      </c>
      <c r="DN492">
        <v>0</v>
      </c>
      <c r="DO492">
        <v>0</v>
      </c>
      <c r="DP492">
        <v>1</v>
      </c>
      <c r="DQ492">
        <v>1</v>
      </c>
      <c r="DU492">
        <v>1010</v>
      </c>
      <c r="DV492" t="s">
        <v>72</v>
      </c>
      <c r="DW492" t="s">
        <v>72</v>
      </c>
      <c r="DX492">
        <v>1</v>
      </c>
      <c r="EE492">
        <v>63940116</v>
      </c>
      <c r="EF492">
        <v>16</v>
      </c>
      <c r="EG492" t="s">
        <v>223</v>
      </c>
      <c r="EH492">
        <v>0</v>
      </c>
      <c r="EI492" t="s">
        <v>3</v>
      </c>
      <c r="EJ492">
        <v>4</v>
      </c>
      <c r="EK492">
        <v>0</v>
      </c>
      <c r="EL492" t="s">
        <v>224</v>
      </c>
      <c r="EM492" t="s">
        <v>225</v>
      </c>
      <c r="EO492" t="s">
        <v>3</v>
      </c>
      <c r="EQ492">
        <v>0</v>
      </c>
      <c r="ER492">
        <v>6791.5</v>
      </c>
      <c r="ES492">
        <v>6791.5</v>
      </c>
      <c r="ET492">
        <v>0</v>
      </c>
      <c r="EU492">
        <v>0</v>
      </c>
      <c r="EV492">
        <v>0</v>
      </c>
      <c r="EW492">
        <v>0</v>
      </c>
      <c r="EX492">
        <v>0</v>
      </c>
      <c r="EZ492">
        <v>5</v>
      </c>
      <c r="FC492">
        <v>1</v>
      </c>
      <c r="FD492">
        <v>18</v>
      </c>
      <c r="FF492">
        <v>7990</v>
      </c>
      <c r="FQ492">
        <v>0</v>
      </c>
      <c r="FR492">
        <f t="shared" si="440"/>
        <v>0</v>
      </c>
      <c r="FS492">
        <v>0</v>
      </c>
      <c r="FX492">
        <v>0</v>
      </c>
      <c r="FY492">
        <v>0</v>
      </c>
      <c r="GA492" t="s">
        <v>562</v>
      </c>
      <c r="GD492">
        <v>1</v>
      </c>
      <c r="GF492">
        <v>1110693262</v>
      </c>
      <c r="GG492">
        <v>2</v>
      </c>
      <c r="GH492">
        <v>3</v>
      </c>
      <c r="GI492">
        <v>-2</v>
      </c>
      <c r="GJ492">
        <v>0</v>
      </c>
      <c r="GK492">
        <v>0</v>
      </c>
      <c r="GL492">
        <f t="shared" si="441"/>
        <v>0</v>
      </c>
      <c r="GM492">
        <f t="shared" si="442"/>
        <v>47540.5</v>
      </c>
      <c r="GN492">
        <f t="shared" si="443"/>
        <v>0</v>
      </c>
      <c r="GO492">
        <f t="shared" si="444"/>
        <v>0</v>
      </c>
      <c r="GP492">
        <f t="shared" si="445"/>
        <v>47540.5</v>
      </c>
      <c r="GR492">
        <v>1</v>
      </c>
      <c r="GS492">
        <v>1</v>
      </c>
      <c r="GT492">
        <v>0</v>
      </c>
      <c r="GU492" t="s">
        <v>3</v>
      </c>
      <c r="GV492">
        <f t="shared" si="446"/>
        <v>0</v>
      </c>
      <c r="GW492">
        <v>1</v>
      </c>
      <c r="GX492">
        <f t="shared" si="447"/>
        <v>0</v>
      </c>
      <c r="HA492">
        <v>0</v>
      </c>
      <c r="HB492">
        <v>0</v>
      </c>
      <c r="HC492">
        <f t="shared" si="448"/>
        <v>0</v>
      </c>
      <c r="IK492">
        <v>0</v>
      </c>
    </row>
    <row r="493" spans="1:245" x14ac:dyDescent="0.4">
      <c r="A493">
        <v>17</v>
      </c>
      <c r="B493">
        <v>1</v>
      </c>
      <c r="C493">
        <f>ROW(SmtRes!A817)</f>
        <v>817</v>
      </c>
      <c r="D493">
        <f>ROW(EtalonRes!A803)</f>
        <v>803</v>
      </c>
      <c r="E493" t="s">
        <v>563</v>
      </c>
      <c r="F493" t="s">
        <v>406</v>
      </c>
      <c r="G493" t="s">
        <v>407</v>
      </c>
      <c r="H493" t="s">
        <v>408</v>
      </c>
      <c r="I493">
        <f>ROUND((2)/100,9)</f>
        <v>0.02</v>
      </c>
      <c r="J493">
        <v>0</v>
      </c>
      <c r="O493">
        <f t="shared" si="414"/>
        <v>626.95000000000005</v>
      </c>
      <c r="P493">
        <f t="shared" si="415"/>
        <v>163.01</v>
      </c>
      <c r="Q493">
        <f t="shared" si="416"/>
        <v>69.84</v>
      </c>
      <c r="R493">
        <f t="shared" si="417"/>
        <v>16.600000000000001</v>
      </c>
      <c r="S493">
        <f t="shared" si="418"/>
        <v>394.1</v>
      </c>
      <c r="T493">
        <f t="shared" si="419"/>
        <v>0</v>
      </c>
      <c r="U493">
        <f t="shared" si="420"/>
        <v>1.72845</v>
      </c>
      <c r="V493">
        <f t="shared" si="421"/>
        <v>4.3250000000000004E-2</v>
      </c>
      <c r="W493">
        <f t="shared" si="422"/>
        <v>0</v>
      </c>
      <c r="X493">
        <f t="shared" si="423"/>
        <v>435.34</v>
      </c>
      <c r="Y493">
        <f t="shared" si="424"/>
        <v>221.78</v>
      </c>
      <c r="AA493">
        <v>68187018</v>
      </c>
      <c r="AB493">
        <f t="shared" si="425"/>
        <v>2663.1925000000001</v>
      </c>
      <c r="AC493">
        <f t="shared" si="426"/>
        <v>1633.35</v>
      </c>
      <c r="AD493">
        <f>ROUND(((((ET493*1.25))-((EU493*1.25)))+AE493),6)</f>
        <v>336.73750000000001</v>
      </c>
      <c r="AE493">
        <f>ROUND(((EU493*1.25)),6)</f>
        <v>29.2</v>
      </c>
      <c r="AF493">
        <f>ROUND(((EV493*1.15)),6)</f>
        <v>693.10500000000002</v>
      </c>
      <c r="AG493">
        <f t="shared" si="427"/>
        <v>0</v>
      </c>
      <c r="AH493">
        <f>((EW493*1.15))</f>
        <v>86.422499999999999</v>
      </c>
      <c r="AI493">
        <f>((EX493*1.25))</f>
        <v>2.1625000000000001</v>
      </c>
      <c r="AJ493">
        <f t="shared" si="428"/>
        <v>0</v>
      </c>
      <c r="AK493">
        <v>2505.44</v>
      </c>
      <c r="AL493">
        <v>1633.35</v>
      </c>
      <c r="AM493">
        <v>269.39</v>
      </c>
      <c r="AN493">
        <v>23.36</v>
      </c>
      <c r="AO493">
        <v>602.70000000000005</v>
      </c>
      <c r="AP493">
        <v>0</v>
      </c>
      <c r="AQ493">
        <v>75.150000000000006</v>
      </c>
      <c r="AR493">
        <v>1.73</v>
      </c>
      <c r="AS493">
        <v>0</v>
      </c>
      <c r="AT493">
        <v>106</v>
      </c>
      <c r="AU493">
        <v>54</v>
      </c>
      <c r="AV493">
        <v>1</v>
      </c>
      <c r="AW493">
        <v>1</v>
      </c>
      <c r="AZ493">
        <v>1</v>
      </c>
      <c r="BA493">
        <v>28.43</v>
      </c>
      <c r="BB493">
        <v>10.37</v>
      </c>
      <c r="BC493">
        <v>4.99</v>
      </c>
      <c r="BD493" t="s">
        <v>3</v>
      </c>
      <c r="BE493" t="s">
        <v>3</v>
      </c>
      <c r="BF493" t="s">
        <v>3</v>
      </c>
      <c r="BG493" t="s">
        <v>3</v>
      </c>
      <c r="BH493">
        <v>0</v>
      </c>
      <c r="BI493">
        <v>1</v>
      </c>
      <c r="BJ493" t="s">
        <v>409</v>
      </c>
      <c r="BM493">
        <v>10001</v>
      </c>
      <c r="BN493">
        <v>0</v>
      </c>
      <c r="BO493" t="s">
        <v>406</v>
      </c>
      <c r="BP493">
        <v>1</v>
      </c>
      <c r="BQ493">
        <v>2</v>
      </c>
      <c r="BR493">
        <v>0</v>
      </c>
      <c r="BS493">
        <v>28.43</v>
      </c>
      <c r="BT493">
        <v>1</v>
      </c>
      <c r="BU493">
        <v>1</v>
      </c>
      <c r="BV493">
        <v>1</v>
      </c>
      <c r="BW493">
        <v>1</v>
      </c>
      <c r="BX493">
        <v>1</v>
      </c>
      <c r="BY493" t="s">
        <v>3</v>
      </c>
      <c r="BZ493">
        <v>118</v>
      </c>
      <c r="CA493">
        <v>63</v>
      </c>
      <c r="CE493">
        <v>0</v>
      </c>
      <c r="CF493">
        <v>0</v>
      </c>
      <c r="CG493">
        <v>0</v>
      </c>
      <c r="CM493">
        <v>0</v>
      </c>
      <c r="CN493" t="s">
        <v>1223</v>
      </c>
      <c r="CO493">
        <v>0</v>
      </c>
      <c r="CP493">
        <f t="shared" si="429"/>
        <v>626.95000000000005</v>
      </c>
      <c r="CQ493">
        <f t="shared" si="430"/>
        <v>8150.4165000000003</v>
      </c>
      <c r="CR493">
        <f t="shared" si="431"/>
        <v>3491.9678749999998</v>
      </c>
      <c r="CS493">
        <f t="shared" si="432"/>
        <v>830.15599999999995</v>
      </c>
      <c r="CT493">
        <f t="shared" si="433"/>
        <v>19704.975150000002</v>
      </c>
      <c r="CU493">
        <f t="shared" si="434"/>
        <v>0</v>
      </c>
      <c r="CV493">
        <f t="shared" si="435"/>
        <v>86.422499999999999</v>
      </c>
      <c r="CW493">
        <f t="shared" si="436"/>
        <v>2.1625000000000001</v>
      </c>
      <c r="CX493">
        <f t="shared" si="437"/>
        <v>0</v>
      </c>
      <c r="CY493">
        <f t="shared" si="438"/>
        <v>435.34200000000004</v>
      </c>
      <c r="CZ493">
        <f t="shared" si="439"/>
        <v>221.77800000000002</v>
      </c>
      <c r="DC493" t="s">
        <v>3</v>
      </c>
      <c r="DD493" t="s">
        <v>3</v>
      </c>
      <c r="DE493" t="s">
        <v>20</v>
      </c>
      <c r="DF493" t="s">
        <v>20</v>
      </c>
      <c r="DG493" t="s">
        <v>21</v>
      </c>
      <c r="DH493" t="s">
        <v>3</v>
      </c>
      <c r="DI493" t="s">
        <v>21</v>
      </c>
      <c r="DJ493" t="s">
        <v>20</v>
      </c>
      <c r="DK493" t="s">
        <v>3</v>
      </c>
      <c r="DL493" t="s">
        <v>3</v>
      </c>
      <c r="DM493" t="s">
        <v>3</v>
      </c>
      <c r="DN493">
        <v>0</v>
      </c>
      <c r="DO493">
        <v>0</v>
      </c>
      <c r="DP493">
        <v>1</v>
      </c>
      <c r="DQ493">
        <v>1</v>
      </c>
      <c r="DU493">
        <v>1013</v>
      </c>
      <c r="DV493" t="s">
        <v>408</v>
      </c>
      <c r="DW493" t="s">
        <v>408</v>
      </c>
      <c r="DX493">
        <v>1</v>
      </c>
      <c r="EE493">
        <v>63940278</v>
      </c>
      <c r="EF493">
        <v>2</v>
      </c>
      <c r="EG493" t="s">
        <v>22</v>
      </c>
      <c r="EH493">
        <v>0</v>
      </c>
      <c r="EI493" t="s">
        <v>3</v>
      </c>
      <c r="EJ493">
        <v>1</v>
      </c>
      <c r="EK493">
        <v>10001</v>
      </c>
      <c r="EL493" t="s">
        <v>23</v>
      </c>
      <c r="EM493" t="s">
        <v>24</v>
      </c>
      <c r="EO493" t="s">
        <v>25</v>
      </c>
      <c r="EQ493">
        <v>0</v>
      </c>
      <c r="ER493">
        <v>2505.44</v>
      </c>
      <c r="ES493">
        <v>1633.35</v>
      </c>
      <c r="ET493">
        <v>269.39</v>
      </c>
      <c r="EU493">
        <v>23.36</v>
      </c>
      <c r="EV493">
        <v>602.70000000000005</v>
      </c>
      <c r="EW493">
        <v>75.150000000000006</v>
      </c>
      <c r="EX493">
        <v>1.73</v>
      </c>
      <c r="EY493">
        <v>0</v>
      </c>
      <c r="FQ493">
        <v>0</v>
      </c>
      <c r="FR493">
        <f t="shared" si="440"/>
        <v>0</v>
      </c>
      <c r="FS493">
        <v>0</v>
      </c>
      <c r="FT493" t="s">
        <v>26</v>
      </c>
      <c r="FU493" t="s">
        <v>27</v>
      </c>
      <c r="FX493">
        <v>106.2</v>
      </c>
      <c r="FY493">
        <v>53.55</v>
      </c>
      <c r="GA493" t="s">
        <v>3</v>
      </c>
      <c r="GD493">
        <v>1</v>
      </c>
      <c r="GF493">
        <v>1781177277</v>
      </c>
      <c r="GG493">
        <v>2</v>
      </c>
      <c r="GH493">
        <v>1</v>
      </c>
      <c r="GI493">
        <v>2</v>
      </c>
      <c r="GJ493">
        <v>0</v>
      </c>
      <c r="GK493">
        <v>0</v>
      </c>
      <c r="GL493">
        <f t="shared" si="441"/>
        <v>0</v>
      </c>
      <c r="GM493">
        <f t="shared" si="442"/>
        <v>1284.07</v>
      </c>
      <c r="GN493">
        <f t="shared" si="443"/>
        <v>1284.07</v>
      </c>
      <c r="GO493">
        <f t="shared" si="444"/>
        <v>0</v>
      </c>
      <c r="GP493">
        <f t="shared" si="445"/>
        <v>0</v>
      </c>
      <c r="GR493">
        <v>0</v>
      </c>
      <c r="GS493">
        <v>3</v>
      </c>
      <c r="GT493">
        <v>0</v>
      </c>
      <c r="GU493" t="s">
        <v>3</v>
      </c>
      <c r="GV493">
        <f t="shared" si="446"/>
        <v>0</v>
      </c>
      <c r="GW493">
        <v>1</v>
      </c>
      <c r="GX493">
        <f t="shared" si="447"/>
        <v>0</v>
      </c>
      <c r="HA493">
        <v>0</v>
      </c>
      <c r="HB493">
        <v>0</v>
      </c>
      <c r="HC493">
        <f t="shared" si="448"/>
        <v>0</v>
      </c>
      <c r="IK493">
        <v>0</v>
      </c>
    </row>
    <row r="494" spans="1:245" x14ac:dyDescent="0.4">
      <c r="A494">
        <v>18</v>
      </c>
      <c r="B494">
        <v>1</v>
      </c>
      <c r="C494">
        <v>817</v>
      </c>
      <c r="E494" t="s">
        <v>564</v>
      </c>
      <c r="F494" t="s">
        <v>221</v>
      </c>
      <c r="G494" t="s">
        <v>411</v>
      </c>
      <c r="H494" t="s">
        <v>72</v>
      </c>
      <c r="I494">
        <f>I493*J494</f>
        <v>2</v>
      </c>
      <c r="J494">
        <v>100</v>
      </c>
      <c r="O494">
        <f t="shared" si="414"/>
        <v>2949.5</v>
      </c>
      <c r="P494">
        <f t="shared" si="415"/>
        <v>2949.5</v>
      </c>
      <c r="Q494">
        <f t="shared" si="416"/>
        <v>0</v>
      </c>
      <c r="R494">
        <f t="shared" si="417"/>
        <v>0</v>
      </c>
      <c r="S494">
        <f t="shared" si="418"/>
        <v>0</v>
      </c>
      <c r="T494">
        <f t="shared" si="419"/>
        <v>0</v>
      </c>
      <c r="U494">
        <f t="shared" si="420"/>
        <v>0</v>
      </c>
      <c r="V494">
        <f t="shared" si="421"/>
        <v>0</v>
      </c>
      <c r="W494">
        <f t="shared" si="422"/>
        <v>0</v>
      </c>
      <c r="X494">
        <f t="shared" si="423"/>
        <v>0</v>
      </c>
      <c r="Y494">
        <f t="shared" si="424"/>
        <v>0</v>
      </c>
      <c r="AA494">
        <v>68187018</v>
      </c>
      <c r="AB494">
        <f t="shared" si="425"/>
        <v>1474.75</v>
      </c>
      <c r="AC494">
        <f t="shared" si="426"/>
        <v>1474.75</v>
      </c>
      <c r="AD494">
        <f>ROUND((((ET494)-(EU494))+AE494),6)</f>
        <v>0</v>
      </c>
      <c r="AE494">
        <f>ROUND((EU494),6)</f>
        <v>0</v>
      </c>
      <c r="AF494">
        <f>ROUND((EV494),6)</f>
        <v>0</v>
      </c>
      <c r="AG494">
        <f t="shared" si="427"/>
        <v>0</v>
      </c>
      <c r="AH494">
        <f>(EW494)</f>
        <v>0</v>
      </c>
      <c r="AI494">
        <f>(EX494)</f>
        <v>0</v>
      </c>
      <c r="AJ494">
        <f t="shared" si="428"/>
        <v>0</v>
      </c>
      <c r="AK494">
        <v>1474.75</v>
      </c>
      <c r="AL494">
        <v>1474.75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1</v>
      </c>
      <c r="AW494">
        <v>1</v>
      </c>
      <c r="AZ494">
        <v>1</v>
      </c>
      <c r="BA494">
        <v>1</v>
      </c>
      <c r="BB494">
        <v>1</v>
      </c>
      <c r="BC494">
        <v>1</v>
      </c>
      <c r="BD494" t="s">
        <v>3</v>
      </c>
      <c r="BE494" t="s">
        <v>3</v>
      </c>
      <c r="BF494" t="s">
        <v>3</v>
      </c>
      <c r="BG494" t="s">
        <v>3</v>
      </c>
      <c r="BH494">
        <v>3</v>
      </c>
      <c r="BI494">
        <v>4</v>
      </c>
      <c r="BJ494" t="s">
        <v>3</v>
      </c>
      <c r="BM494">
        <v>0</v>
      </c>
      <c r="BN494">
        <v>0</v>
      </c>
      <c r="BO494" t="s">
        <v>3</v>
      </c>
      <c r="BP494">
        <v>0</v>
      </c>
      <c r="BQ494">
        <v>16</v>
      </c>
      <c r="BR494">
        <v>0</v>
      </c>
      <c r="BS494">
        <v>1</v>
      </c>
      <c r="BT494">
        <v>1</v>
      </c>
      <c r="BU494">
        <v>1</v>
      </c>
      <c r="BV494">
        <v>1</v>
      </c>
      <c r="BW494">
        <v>1</v>
      </c>
      <c r="BX494">
        <v>1</v>
      </c>
      <c r="BY494" t="s">
        <v>3</v>
      </c>
      <c r="BZ494">
        <v>0</v>
      </c>
      <c r="CA494">
        <v>0</v>
      </c>
      <c r="CE494">
        <v>0</v>
      </c>
      <c r="CF494">
        <v>0</v>
      </c>
      <c r="CG494">
        <v>0</v>
      </c>
      <c r="CM494">
        <v>0</v>
      </c>
      <c r="CN494" t="s">
        <v>3</v>
      </c>
      <c r="CO494">
        <v>0</v>
      </c>
      <c r="CP494">
        <f t="shared" si="429"/>
        <v>2949.5</v>
      </c>
      <c r="CQ494">
        <f t="shared" si="430"/>
        <v>1474.75</v>
      </c>
      <c r="CR494">
        <f t="shared" si="431"/>
        <v>0</v>
      </c>
      <c r="CS494">
        <f t="shared" si="432"/>
        <v>0</v>
      </c>
      <c r="CT494">
        <f t="shared" si="433"/>
        <v>0</v>
      </c>
      <c r="CU494">
        <f t="shared" si="434"/>
        <v>0</v>
      </c>
      <c r="CV494">
        <f t="shared" si="435"/>
        <v>0</v>
      </c>
      <c r="CW494">
        <f t="shared" si="436"/>
        <v>0</v>
      </c>
      <c r="CX494">
        <f t="shared" si="437"/>
        <v>0</v>
      </c>
      <c r="CY494">
        <f t="shared" si="438"/>
        <v>0</v>
      </c>
      <c r="CZ494">
        <f t="shared" si="439"/>
        <v>0</v>
      </c>
      <c r="DC494" t="s">
        <v>3</v>
      </c>
      <c r="DD494" t="s">
        <v>3</v>
      </c>
      <c r="DE494" t="s">
        <v>3</v>
      </c>
      <c r="DF494" t="s">
        <v>3</v>
      </c>
      <c r="DG494" t="s">
        <v>3</v>
      </c>
      <c r="DH494" t="s">
        <v>3</v>
      </c>
      <c r="DI494" t="s">
        <v>3</v>
      </c>
      <c r="DJ494" t="s">
        <v>3</v>
      </c>
      <c r="DK494" t="s">
        <v>3</v>
      </c>
      <c r="DL494" t="s">
        <v>3</v>
      </c>
      <c r="DM494" t="s">
        <v>3</v>
      </c>
      <c r="DN494">
        <v>0</v>
      </c>
      <c r="DO494">
        <v>0</v>
      </c>
      <c r="DP494">
        <v>1</v>
      </c>
      <c r="DQ494">
        <v>1</v>
      </c>
      <c r="DU494">
        <v>1010</v>
      </c>
      <c r="DV494" t="s">
        <v>72</v>
      </c>
      <c r="DW494" t="s">
        <v>72</v>
      </c>
      <c r="DX494">
        <v>1</v>
      </c>
      <c r="EE494">
        <v>63940116</v>
      </c>
      <c r="EF494">
        <v>16</v>
      </c>
      <c r="EG494" t="s">
        <v>223</v>
      </c>
      <c r="EH494">
        <v>0</v>
      </c>
      <c r="EI494" t="s">
        <v>3</v>
      </c>
      <c r="EJ494">
        <v>4</v>
      </c>
      <c r="EK494">
        <v>0</v>
      </c>
      <c r="EL494" t="s">
        <v>224</v>
      </c>
      <c r="EM494" t="s">
        <v>225</v>
      </c>
      <c r="EO494" t="s">
        <v>3</v>
      </c>
      <c r="EQ494">
        <v>0</v>
      </c>
      <c r="ER494">
        <v>1474.75</v>
      </c>
      <c r="ES494">
        <v>1474.75</v>
      </c>
      <c r="ET494">
        <v>0</v>
      </c>
      <c r="EU494">
        <v>0</v>
      </c>
      <c r="EV494">
        <v>0</v>
      </c>
      <c r="EW494">
        <v>0</v>
      </c>
      <c r="EX494">
        <v>0</v>
      </c>
      <c r="EZ494">
        <v>5</v>
      </c>
      <c r="FC494">
        <v>1</v>
      </c>
      <c r="FD494">
        <v>18</v>
      </c>
      <c r="FF494">
        <v>1735</v>
      </c>
      <c r="FQ494">
        <v>0</v>
      </c>
      <c r="FR494">
        <f t="shared" si="440"/>
        <v>0</v>
      </c>
      <c r="FS494">
        <v>0</v>
      </c>
      <c r="FX494">
        <v>0</v>
      </c>
      <c r="FY494">
        <v>0</v>
      </c>
      <c r="GA494" t="s">
        <v>412</v>
      </c>
      <c r="GD494">
        <v>1</v>
      </c>
      <c r="GF494">
        <v>1784352824</v>
      </c>
      <c r="GG494">
        <v>2</v>
      </c>
      <c r="GH494">
        <v>3</v>
      </c>
      <c r="GI494">
        <v>-2</v>
      </c>
      <c r="GJ494">
        <v>0</v>
      </c>
      <c r="GK494">
        <v>0</v>
      </c>
      <c r="GL494">
        <f t="shared" si="441"/>
        <v>0</v>
      </c>
      <c r="GM494">
        <f t="shared" si="442"/>
        <v>2949.5</v>
      </c>
      <c r="GN494">
        <f t="shared" si="443"/>
        <v>0</v>
      </c>
      <c r="GO494">
        <f t="shared" si="444"/>
        <v>0</v>
      </c>
      <c r="GP494">
        <f t="shared" si="445"/>
        <v>2949.5</v>
      </c>
      <c r="GR494">
        <v>1</v>
      </c>
      <c r="GS494">
        <v>1</v>
      </c>
      <c r="GT494">
        <v>0</v>
      </c>
      <c r="GU494" t="s">
        <v>3</v>
      </c>
      <c r="GV494">
        <f t="shared" si="446"/>
        <v>0</v>
      </c>
      <c r="GW494">
        <v>1</v>
      </c>
      <c r="GX494">
        <f t="shared" si="447"/>
        <v>0</v>
      </c>
      <c r="HA494">
        <v>0</v>
      </c>
      <c r="HB494">
        <v>0</v>
      </c>
      <c r="HC494">
        <f t="shared" si="448"/>
        <v>0</v>
      </c>
      <c r="IK494">
        <v>0</v>
      </c>
    </row>
    <row r="495" spans="1:245" x14ac:dyDescent="0.4">
      <c r="A495">
        <v>17</v>
      </c>
      <c r="B495">
        <v>1</v>
      </c>
      <c r="C495">
        <f>ROW(SmtRes!A832)</f>
        <v>832</v>
      </c>
      <c r="D495">
        <f>ROW(EtalonRes!A816)</f>
        <v>816</v>
      </c>
      <c r="E495" t="s">
        <v>565</v>
      </c>
      <c r="F495" t="s">
        <v>414</v>
      </c>
      <c r="G495" t="s">
        <v>415</v>
      </c>
      <c r="H495" t="s">
        <v>394</v>
      </c>
      <c r="I495">
        <f>ROUND((4)/10,9)</f>
        <v>0.4</v>
      </c>
      <c r="J495">
        <v>0</v>
      </c>
      <c r="O495">
        <f t="shared" si="414"/>
        <v>8705.99</v>
      </c>
      <c r="P495">
        <f t="shared" si="415"/>
        <v>5862</v>
      </c>
      <c r="Q495">
        <f t="shared" si="416"/>
        <v>120.28</v>
      </c>
      <c r="R495">
        <f t="shared" si="417"/>
        <v>25.02</v>
      </c>
      <c r="S495">
        <f t="shared" si="418"/>
        <v>2723.71</v>
      </c>
      <c r="T495">
        <f t="shared" si="419"/>
        <v>0</v>
      </c>
      <c r="U495">
        <f t="shared" si="420"/>
        <v>9.9589999999999996</v>
      </c>
      <c r="V495">
        <f t="shared" si="421"/>
        <v>6.5000000000000002E-2</v>
      </c>
      <c r="W495">
        <f t="shared" si="422"/>
        <v>0</v>
      </c>
      <c r="X495">
        <f t="shared" si="423"/>
        <v>3161.04</v>
      </c>
      <c r="Y495">
        <f t="shared" si="424"/>
        <v>1951.6</v>
      </c>
      <c r="AA495">
        <v>68187018</v>
      </c>
      <c r="AB495">
        <f t="shared" si="425"/>
        <v>1646.3979999999999</v>
      </c>
      <c r="AC495">
        <f t="shared" si="426"/>
        <v>1377.35</v>
      </c>
      <c r="AD495">
        <f>ROUND(((((ET495*1.25))-((EU495*1.25)))+AE495),6)</f>
        <v>29.537500000000001</v>
      </c>
      <c r="AE495">
        <f>ROUND(((EU495*1.25)),6)</f>
        <v>2.2000000000000002</v>
      </c>
      <c r="AF495">
        <f>ROUND(((EV495*1.15)),6)</f>
        <v>239.51050000000001</v>
      </c>
      <c r="AG495">
        <f t="shared" si="427"/>
        <v>0</v>
      </c>
      <c r="AH495">
        <f>((EW495*1.15))</f>
        <v>24.897499999999997</v>
      </c>
      <c r="AI495">
        <f>((EX495*1.25))</f>
        <v>0.16250000000000001</v>
      </c>
      <c r="AJ495">
        <f t="shared" si="428"/>
        <v>0</v>
      </c>
      <c r="AK495">
        <v>1609.25</v>
      </c>
      <c r="AL495">
        <v>1377.35</v>
      </c>
      <c r="AM495">
        <v>23.63</v>
      </c>
      <c r="AN495">
        <v>1.76</v>
      </c>
      <c r="AO495">
        <v>208.27</v>
      </c>
      <c r="AP495">
        <v>0</v>
      </c>
      <c r="AQ495">
        <v>21.65</v>
      </c>
      <c r="AR495">
        <v>0.13</v>
      </c>
      <c r="AS495">
        <v>0</v>
      </c>
      <c r="AT495">
        <v>115</v>
      </c>
      <c r="AU495">
        <v>71</v>
      </c>
      <c r="AV495">
        <v>1</v>
      </c>
      <c r="AW495">
        <v>1</v>
      </c>
      <c r="AZ495">
        <v>1</v>
      </c>
      <c r="BA495">
        <v>28.43</v>
      </c>
      <c r="BB495">
        <v>10.18</v>
      </c>
      <c r="BC495">
        <v>10.64</v>
      </c>
      <c r="BD495" t="s">
        <v>3</v>
      </c>
      <c r="BE495" t="s">
        <v>3</v>
      </c>
      <c r="BF495" t="s">
        <v>3</v>
      </c>
      <c r="BG495" t="s">
        <v>3</v>
      </c>
      <c r="BH495">
        <v>0</v>
      </c>
      <c r="BI495">
        <v>1</v>
      </c>
      <c r="BJ495" t="s">
        <v>416</v>
      </c>
      <c r="BM495">
        <v>17001</v>
      </c>
      <c r="BN495">
        <v>0</v>
      </c>
      <c r="BO495" t="s">
        <v>414</v>
      </c>
      <c r="BP495">
        <v>1</v>
      </c>
      <c r="BQ495">
        <v>2</v>
      </c>
      <c r="BR495">
        <v>0</v>
      </c>
      <c r="BS495">
        <v>28.43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128</v>
      </c>
      <c r="CA495">
        <v>83</v>
      </c>
      <c r="CE495">
        <v>0</v>
      </c>
      <c r="CF495">
        <v>0</v>
      </c>
      <c r="CG495">
        <v>0</v>
      </c>
      <c r="CM495">
        <v>0</v>
      </c>
      <c r="CN495" t="s">
        <v>1223</v>
      </c>
      <c r="CO495">
        <v>0</v>
      </c>
      <c r="CP495">
        <f t="shared" si="429"/>
        <v>8705.99</v>
      </c>
      <c r="CQ495">
        <f t="shared" si="430"/>
        <v>14655.003999999999</v>
      </c>
      <c r="CR495">
        <f t="shared" si="431"/>
        <v>300.69175000000001</v>
      </c>
      <c r="CS495">
        <f t="shared" si="432"/>
        <v>62.546000000000006</v>
      </c>
      <c r="CT495">
        <f t="shared" si="433"/>
        <v>6809.2835150000001</v>
      </c>
      <c r="CU495">
        <f t="shared" si="434"/>
        <v>0</v>
      </c>
      <c r="CV495">
        <f t="shared" si="435"/>
        <v>24.897499999999997</v>
      </c>
      <c r="CW495">
        <f t="shared" si="436"/>
        <v>0.16250000000000001</v>
      </c>
      <c r="CX495">
        <f t="shared" si="437"/>
        <v>0</v>
      </c>
      <c r="CY495">
        <f t="shared" si="438"/>
        <v>3161.0395000000003</v>
      </c>
      <c r="CZ495">
        <f t="shared" si="439"/>
        <v>1951.5982999999999</v>
      </c>
      <c r="DC495" t="s">
        <v>3</v>
      </c>
      <c r="DD495" t="s">
        <v>3</v>
      </c>
      <c r="DE495" t="s">
        <v>20</v>
      </c>
      <c r="DF495" t="s">
        <v>20</v>
      </c>
      <c r="DG495" t="s">
        <v>21</v>
      </c>
      <c r="DH495" t="s">
        <v>3</v>
      </c>
      <c r="DI495" t="s">
        <v>21</v>
      </c>
      <c r="DJ495" t="s">
        <v>20</v>
      </c>
      <c r="DK495" t="s">
        <v>3</v>
      </c>
      <c r="DL495" t="s">
        <v>3</v>
      </c>
      <c r="DM495" t="s">
        <v>3</v>
      </c>
      <c r="DN495">
        <v>0</v>
      </c>
      <c r="DO495">
        <v>0</v>
      </c>
      <c r="DP495">
        <v>1</v>
      </c>
      <c r="DQ495">
        <v>1</v>
      </c>
      <c r="DU495">
        <v>1013</v>
      </c>
      <c r="DV495" t="s">
        <v>394</v>
      </c>
      <c r="DW495" t="s">
        <v>394</v>
      </c>
      <c r="DX495">
        <v>1</v>
      </c>
      <c r="EE495">
        <v>63940303</v>
      </c>
      <c r="EF495">
        <v>2</v>
      </c>
      <c r="EG495" t="s">
        <v>22</v>
      </c>
      <c r="EH495">
        <v>0</v>
      </c>
      <c r="EI495" t="s">
        <v>3</v>
      </c>
      <c r="EJ495">
        <v>1</v>
      </c>
      <c r="EK495">
        <v>17001</v>
      </c>
      <c r="EL495" t="s">
        <v>396</v>
      </c>
      <c r="EM495" t="s">
        <v>397</v>
      </c>
      <c r="EO495" t="s">
        <v>25</v>
      </c>
      <c r="EQ495">
        <v>0</v>
      </c>
      <c r="ER495">
        <v>1609.25</v>
      </c>
      <c r="ES495">
        <v>1377.35</v>
      </c>
      <c r="ET495">
        <v>23.63</v>
      </c>
      <c r="EU495">
        <v>1.76</v>
      </c>
      <c r="EV495">
        <v>208.27</v>
      </c>
      <c r="EW495">
        <v>21.65</v>
      </c>
      <c r="EX495">
        <v>0.13</v>
      </c>
      <c r="EY495">
        <v>0</v>
      </c>
      <c r="FQ495">
        <v>0</v>
      </c>
      <c r="FR495">
        <f t="shared" si="440"/>
        <v>0</v>
      </c>
      <c r="FS495">
        <v>0</v>
      </c>
      <c r="FT495" t="s">
        <v>26</v>
      </c>
      <c r="FU495" t="s">
        <v>27</v>
      </c>
      <c r="FX495">
        <v>115.2</v>
      </c>
      <c r="FY495">
        <v>70.55</v>
      </c>
      <c r="GA495" t="s">
        <v>3</v>
      </c>
      <c r="GD495">
        <v>1</v>
      </c>
      <c r="GF495">
        <v>-1317751891</v>
      </c>
      <c r="GG495">
        <v>2</v>
      </c>
      <c r="GH495">
        <v>1</v>
      </c>
      <c r="GI495">
        <v>2</v>
      </c>
      <c r="GJ495">
        <v>0</v>
      </c>
      <c r="GK495">
        <v>0</v>
      </c>
      <c r="GL495">
        <f t="shared" si="441"/>
        <v>0</v>
      </c>
      <c r="GM495">
        <f t="shared" si="442"/>
        <v>13818.63</v>
      </c>
      <c r="GN495">
        <f t="shared" si="443"/>
        <v>13818.63</v>
      </c>
      <c r="GO495">
        <f t="shared" si="444"/>
        <v>0</v>
      </c>
      <c r="GP495">
        <f t="shared" si="445"/>
        <v>0</v>
      </c>
      <c r="GR495">
        <v>0</v>
      </c>
      <c r="GS495">
        <v>3</v>
      </c>
      <c r="GT495">
        <v>0</v>
      </c>
      <c r="GU495" t="s">
        <v>3</v>
      </c>
      <c r="GV495">
        <f t="shared" si="446"/>
        <v>0</v>
      </c>
      <c r="GW495">
        <v>1</v>
      </c>
      <c r="GX495">
        <f t="shared" si="447"/>
        <v>0</v>
      </c>
      <c r="HA495">
        <v>0</v>
      </c>
      <c r="HB495">
        <v>0</v>
      </c>
      <c r="HC495">
        <f t="shared" si="448"/>
        <v>0</v>
      </c>
      <c r="IK495">
        <v>0</v>
      </c>
    </row>
    <row r="496" spans="1:245" x14ac:dyDescent="0.4">
      <c r="A496">
        <v>18</v>
      </c>
      <c r="B496">
        <v>1</v>
      </c>
      <c r="C496">
        <v>831</v>
      </c>
      <c r="E496" t="s">
        <v>566</v>
      </c>
      <c r="F496" t="s">
        <v>418</v>
      </c>
      <c r="G496" t="s">
        <v>419</v>
      </c>
      <c r="H496" t="s">
        <v>103</v>
      </c>
      <c r="I496">
        <f>I495*J496</f>
        <v>-4</v>
      </c>
      <c r="J496">
        <v>-10</v>
      </c>
      <c r="O496">
        <f t="shared" si="414"/>
        <v>-5730.4</v>
      </c>
      <c r="P496">
        <f t="shared" si="415"/>
        <v>-5730.4</v>
      </c>
      <c r="Q496">
        <f t="shared" si="416"/>
        <v>0</v>
      </c>
      <c r="R496">
        <f t="shared" si="417"/>
        <v>0</v>
      </c>
      <c r="S496">
        <f t="shared" si="418"/>
        <v>0</v>
      </c>
      <c r="T496">
        <f t="shared" si="419"/>
        <v>0</v>
      </c>
      <c r="U496">
        <f t="shared" si="420"/>
        <v>0</v>
      </c>
      <c r="V496">
        <f t="shared" si="421"/>
        <v>0</v>
      </c>
      <c r="W496">
        <f t="shared" si="422"/>
        <v>0</v>
      </c>
      <c r="X496">
        <f t="shared" si="423"/>
        <v>0</v>
      </c>
      <c r="Y496">
        <f t="shared" si="424"/>
        <v>0</v>
      </c>
      <c r="AA496">
        <v>68187018</v>
      </c>
      <c r="AB496">
        <f t="shared" si="425"/>
        <v>130</v>
      </c>
      <c r="AC496">
        <f t="shared" si="426"/>
        <v>130</v>
      </c>
      <c r="AD496">
        <f>ROUND((((ET496)-(EU496))+AE496),6)</f>
        <v>0</v>
      </c>
      <c r="AE496">
        <f t="shared" ref="AE496:AF498" si="454">ROUND((EU496),6)</f>
        <v>0</v>
      </c>
      <c r="AF496">
        <f t="shared" si="454"/>
        <v>0</v>
      </c>
      <c r="AG496">
        <f t="shared" si="427"/>
        <v>0</v>
      </c>
      <c r="AH496">
        <f t="shared" ref="AH496:AI498" si="455">(EW496)</f>
        <v>0</v>
      </c>
      <c r="AI496">
        <f t="shared" si="455"/>
        <v>0</v>
      </c>
      <c r="AJ496">
        <f t="shared" si="428"/>
        <v>0</v>
      </c>
      <c r="AK496">
        <v>130</v>
      </c>
      <c r="AL496">
        <v>130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1</v>
      </c>
      <c r="AW496">
        <v>1</v>
      </c>
      <c r="AZ496">
        <v>1</v>
      </c>
      <c r="BA496">
        <v>1</v>
      </c>
      <c r="BB496">
        <v>1</v>
      </c>
      <c r="BC496">
        <v>11.02</v>
      </c>
      <c r="BD496" t="s">
        <v>3</v>
      </c>
      <c r="BE496" t="s">
        <v>3</v>
      </c>
      <c r="BF496" t="s">
        <v>3</v>
      </c>
      <c r="BG496" t="s">
        <v>3</v>
      </c>
      <c r="BH496">
        <v>3</v>
      </c>
      <c r="BI496">
        <v>1</v>
      </c>
      <c r="BJ496" t="s">
        <v>420</v>
      </c>
      <c r="BM496">
        <v>500001</v>
      </c>
      <c r="BN496">
        <v>0</v>
      </c>
      <c r="BO496" t="s">
        <v>418</v>
      </c>
      <c r="BP496">
        <v>1</v>
      </c>
      <c r="BQ496">
        <v>8</v>
      </c>
      <c r="BR496">
        <v>1</v>
      </c>
      <c r="BS496">
        <v>1</v>
      </c>
      <c r="BT496">
        <v>1</v>
      </c>
      <c r="BU496">
        <v>1</v>
      </c>
      <c r="BV496">
        <v>1</v>
      </c>
      <c r="BW496">
        <v>1</v>
      </c>
      <c r="BX496">
        <v>1</v>
      </c>
      <c r="BY496" t="s">
        <v>3</v>
      </c>
      <c r="BZ496">
        <v>0</v>
      </c>
      <c r="CA496">
        <v>0</v>
      </c>
      <c r="CE496">
        <v>0</v>
      </c>
      <c r="CF496">
        <v>0</v>
      </c>
      <c r="CG496">
        <v>0</v>
      </c>
      <c r="CM496">
        <v>0</v>
      </c>
      <c r="CN496" t="s">
        <v>3</v>
      </c>
      <c r="CO496">
        <v>0</v>
      </c>
      <c r="CP496">
        <f t="shared" si="429"/>
        <v>-5730.4</v>
      </c>
      <c r="CQ496">
        <f t="shared" si="430"/>
        <v>1432.6</v>
      </c>
      <c r="CR496">
        <f t="shared" si="431"/>
        <v>0</v>
      </c>
      <c r="CS496">
        <f t="shared" si="432"/>
        <v>0</v>
      </c>
      <c r="CT496">
        <f t="shared" si="433"/>
        <v>0</v>
      </c>
      <c r="CU496">
        <f t="shared" si="434"/>
        <v>0</v>
      </c>
      <c r="CV496">
        <f t="shared" si="435"/>
        <v>0</v>
      </c>
      <c r="CW496">
        <f t="shared" si="436"/>
        <v>0</v>
      </c>
      <c r="CX496">
        <f t="shared" si="437"/>
        <v>0</v>
      </c>
      <c r="CY496">
        <f t="shared" si="438"/>
        <v>0</v>
      </c>
      <c r="CZ496">
        <f t="shared" si="439"/>
        <v>0</v>
      </c>
      <c r="DC496" t="s">
        <v>3</v>
      </c>
      <c r="DD496" t="s">
        <v>3</v>
      </c>
      <c r="DE496" t="s">
        <v>3</v>
      </c>
      <c r="DF496" t="s">
        <v>3</v>
      </c>
      <c r="DG496" t="s">
        <v>3</v>
      </c>
      <c r="DH496" t="s">
        <v>3</v>
      </c>
      <c r="DI496" t="s">
        <v>3</v>
      </c>
      <c r="DJ496" t="s">
        <v>3</v>
      </c>
      <c r="DK496" t="s">
        <v>3</v>
      </c>
      <c r="DL496" t="s">
        <v>3</v>
      </c>
      <c r="DM496" t="s">
        <v>3</v>
      </c>
      <c r="DN496">
        <v>0</v>
      </c>
      <c r="DO496">
        <v>0</v>
      </c>
      <c r="DP496">
        <v>1</v>
      </c>
      <c r="DQ496">
        <v>1</v>
      </c>
      <c r="DU496">
        <v>1013</v>
      </c>
      <c r="DV496" t="s">
        <v>103</v>
      </c>
      <c r="DW496" t="s">
        <v>103</v>
      </c>
      <c r="DX496">
        <v>1</v>
      </c>
      <c r="EE496">
        <v>63940454</v>
      </c>
      <c r="EF496">
        <v>8</v>
      </c>
      <c r="EG496" t="s">
        <v>33</v>
      </c>
      <c r="EH496">
        <v>0</v>
      </c>
      <c r="EI496" t="s">
        <v>3</v>
      </c>
      <c r="EJ496">
        <v>1</v>
      </c>
      <c r="EK496">
        <v>500001</v>
      </c>
      <c r="EL496" t="s">
        <v>34</v>
      </c>
      <c r="EM496" t="s">
        <v>35</v>
      </c>
      <c r="EO496" t="s">
        <v>3</v>
      </c>
      <c r="EQ496">
        <v>32768</v>
      </c>
      <c r="ER496">
        <v>130</v>
      </c>
      <c r="ES496">
        <v>130</v>
      </c>
      <c r="ET496">
        <v>0</v>
      </c>
      <c r="EU496">
        <v>0</v>
      </c>
      <c r="EV496">
        <v>0</v>
      </c>
      <c r="EW496">
        <v>0</v>
      </c>
      <c r="EX496">
        <v>0</v>
      </c>
      <c r="FQ496">
        <v>0</v>
      </c>
      <c r="FR496">
        <f t="shared" si="440"/>
        <v>0</v>
      </c>
      <c r="FS496">
        <v>0</v>
      </c>
      <c r="FX496">
        <v>0</v>
      </c>
      <c r="FY496">
        <v>0</v>
      </c>
      <c r="GA496" t="s">
        <v>3</v>
      </c>
      <c r="GD496">
        <v>1</v>
      </c>
      <c r="GF496">
        <v>-1944775516</v>
      </c>
      <c r="GG496">
        <v>2</v>
      </c>
      <c r="GH496">
        <v>1</v>
      </c>
      <c r="GI496">
        <v>2</v>
      </c>
      <c r="GJ496">
        <v>0</v>
      </c>
      <c r="GK496">
        <v>0</v>
      </c>
      <c r="GL496">
        <f t="shared" si="441"/>
        <v>0</v>
      </c>
      <c r="GM496">
        <f t="shared" si="442"/>
        <v>-5730.4</v>
      </c>
      <c r="GN496">
        <f t="shared" si="443"/>
        <v>-5730.4</v>
      </c>
      <c r="GO496">
        <f t="shared" si="444"/>
        <v>0</v>
      </c>
      <c r="GP496">
        <f t="shared" si="445"/>
        <v>0</v>
      </c>
      <c r="GR496">
        <v>0</v>
      </c>
      <c r="GS496">
        <v>3</v>
      </c>
      <c r="GT496">
        <v>0</v>
      </c>
      <c r="GU496" t="s">
        <v>3</v>
      </c>
      <c r="GV496">
        <f t="shared" si="446"/>
        <v>0</v>
      </c>
      <c r="GW496">
        <v>1</v>
      </c>
      <c r="GX496">
        <f t="shared" si="447"/>
        <v>0</v>
      </c>
      <c r="HA496">
        <v>0</v>
      </c>
      <c r="HB496">
        <v>0</v>
      </c>
      <c r="HC496">
        <f t="shared" si="448"/>
        <v>0</v>
      </c>
      <c r="IK496">
        <v>0</v>
      </c>
    </row>
    <row r="497" spans="1:245" x14ac:dyDescent="0.4">
      <c r="A497">
        <v>18</v>
      </c>
      <c r="B497">
        <v>1</v>
      </c>
      <c r="C497">
        <v>832</v>
      </c>
      <c r="E497" t="s">
        <v>567</v>
      </c>
      <c r="F497" t="s">
        <v>221</v>
      </c>
      <c r="G497" t="s">
        <v>422</v>
      </c>
      <c r="H497" t="s">
        <v>72</v>
      </c>
      <c r="I497">
        <f>I495*J497</f>
        <v>4</v>
      </c>
      <c r="J497">
        <v>10</v>
      </c>
      <c r="O497">
        <f t="shared" si="414"/>
        <v>26146</v>
      </c>
      <c r="P497">
        <f t="shared" si="415"/>
        <v>26146</v>
      </c>
      <c r="Q497">
        <f t="shared" si="416"/>
        <v>0</v>
      </c>
      <c r="R497">
        <f t="shared" si="417"/>
        <v>0</v>
      </c>
      <c r="S497">
        <f t="shared" si="418"/>
        <v>0</v>
      </c>
      <c r="T497">
        <f t="shared" si="419"/>
        <v>0</v>
      </c>
      <c r="U497">
        <f t="shared" si="420"/>
        <v>0</v>
      </c>
      <c r="V497">
        <f t="shared" si="421"/>
        <v>0</v>
      </c>
      <c r="W497">
        <f t="shared" si="422"/>
        <v>0</v>
      </c>
      <c r="X497">
        <f t="shared" si="423"/>
        <v>0</v>
      </c>
      <c r="Y497">
        <f t="shared" si="424"/>
        <v>0</v>
      </c>
      <c r="AA497">
        <v>68187018</v>
      </c>
      <c r="AB497">
        <f t="shared" si="425"/>
        <v>6536.5</v>
      </c>
      <c r="AC497">
        <f t="shared" si="426"/>
        <v>6536.5</v>
      </c>
      <c r="AD497">
        <f>ROUND((((ET497)-(EU497))+AE497),6)</f>
        <v>0</v>
      </c>
      <c r="AE497">
        <f t="shared" si="454"/>
        <v>0</v>
      </c>
      <c r="AF497">
        <f t="shared" si="454"/>
        <v>0</v>
      </c>
      <c r="AG497">
        <f t="shared" si="427"/>
        <v>0</v>
      </c>
      <c r="AH497">
        <f t="shared" si="455"/>
        <v>0</v>
      </c>
      <c r="AI497">
        <f t="shared" si="455"/>
        <v>0</v>
      </c>
      <c r="AJ497">
        <f t="shared" si="428"/>
        <v>0</v>
      </c>
      <c r="AK497">
        <v>6536.5</v>
      </c>
      <c r="AL497">
        <v>6536.5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1</v>
      </c>
      <c r="AW497">
        <v>1</v>
      </c>
      <c r="AZ497">
        <v>1</v>
      </c>
      <c r="BA497">
        <v>1</v>
      </c>
      <c r="BB497">
        <v>1</v>
      </c>
      <c r="BC497">
        <v>1</v>
      </c>
      <c r="BD497" t="s">
        <v>3</v>
      </c>
      <c r="BE497" t="s">
        <v>3</v>
      </c>
      <c r="BF497" t="s">
        <v>3</v>
      </c>
      <c r="BG497" t="s">
        <v>3</v>
      </c>
      <c r="BH497">
        <v>3</v>
      </c>
      <c r="BI497">
        <v>4</v>
      </c>
      <c r="BJ497" t="s">
        <v>3</v>
      </c>
      <c r="BM497">
        <v>0</v>
      </c>
      <c r="BN497">
        <v>0</v>
      </c>
      <c r="BO497" t="s">
        <v>3</v>
      </c>
      <c r="BP497">
        <v>0</v>
      </c>
      <c r="BQ497">
        <v>16</v>
      </c>
      <c r="BR497">
        <v>0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0</v>
      </c>
      <c r="CA497">
        <v>0</v>
      </c>
      <c r="CE497">
        <v>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 t="shared" si="429"/>
        <v>26146</v>
      </c>
      <c r="CQ497">
        <f t="shared" si="430"/>
        <v>6536.5</v>
      </c>
      <c r="CR497">
        <f t="shared" si="431"/>
        <v>0</v>
      </c>
      <c r="CS497">
        <f t="shared" si="432"/>
        <v>0</v>
      </c>
      <c r="CT497">
        <f t="shared" si="433"/>
        <v>0</v>
      </c>
      <c r="CU497">
        <f t="shared" si="434"/>
        <v>0</v>
      </c>
      <c r="CV497">
        <f t="shared" si="435"/>
        <v>0</v>
      </c>
      <c r="CW497">
        <f t="shared" si="436"/>
        <v>0</v>
      </c>
      <c r="CX497">
        <f t="shared" si="437"/>
        <v>0</v>
      </c>
      <c r="CY497">
        <f t="shared" si="438"/>
        <v>0</v>
      </c>
      <c r="CZ497">
        <f t="shared" si="439"/>
        <v>0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0</v>
      </c>
      <c r="DO497">
        <v>0</v>
      </c>
      <c r="DP497">
        <v>1</v>
      </c>
      <c r="DQ497">
        <v>1</v>
      </c>
      <c r="DU497">
        <v>1010</v>
      </c>
      <c r="DV497" t="s">
        <v>72</v>
      </c>
      <c r="DW497" t="s">
        <v>72</v>
      </c>
      <c r="DX497">
        <v>1</v>
      </c>
      <c r="EE497">
        <v>63940116</v>
      </c>
      <c r="EF497">
        <v>16</v>
      </c>
      <c r="EG497" t="s">
        <v>223</v>
      </c>
      <c r="EH497">
        <v>0</v>
      </c>
      <c r="EI497" t="s">
        <v>3</v>
      </c>
      <c r="EJ497">
        <v>4</v>
      </c>
      <c r="EK497">
        <v>0</v>
      </c>
      <c r="EL497" t="s">
        <v>224</v>
      </c>
      <c r="EM497" t="s">
        <v>225</v>
      </c>
      <c r="EO497" t="s">
        <v>3</v>
      </c>
      <c r="EQ497">
        <v>0</v>
      </c>
      <c r="ER497">
        <v>6536.5</v>
      </c>
      <c r="ES497">
        <v>6536.5</v>
      </c>
      <c r="ET497">
        <v>0</v>
      </c>
      <c r="EU497">
        <v>0</v>
      </c>
      <c r="EV497">
        <v>0</v>
      </c>
      <c r="EW497">
        <v>0</v>
      </c>
      <c r="EX497">
        <v>0</v>
      </c>
      <c r="EZ497">
        <v>5</v>
      </c>
      <c r="FC497">
        <v>1</v>
      </c>
      <c r="FD497">
        <v>18</v>
      </c>
      <c r="FF497">
        <v>7690</v>
      </c>
      <c r="FQ497">
        <v>0</v>
      </c>
      <c r="FR497">
        <f t="shared" si="440"/>
        <v>0</v>
      </c>
      <c r="FS497">
        <v>0</v>
      </c>
      <c r="FX497">
        <v>0</v>
      </c>
      <c r="FY497">
        <v>0</v>
      </c>
      <c r="GA497" t="s">
        <v>423</v>
      </c>
      <c r="GD497">
        <v>1</v>
      </c>
      <c r="GF497">
        <v>-1138927226</v>
      </c>
      <c r="GG497">
        <v>2</v>
      </c>
      <c r="GH497">
        <v>3</v>
      </c>
      <c r="GI497">
        <v>-2</v>
      </c>
      <c r="GJ497">
        <v>0</v>
      </c>
      <c r="GK497">
        <v>0</v>
      </c>
      <c r="GL497">
        <f t="shared" si="441"/>
        <v>0</v>
      </c>
      <c r="GM497">
        <f t="shared" si="442"/>
        <v>26146</v>
      </c>
      <c r="GN497">
        <f t="shared" si="443"/>
        <v>0</v>
      </c>
      <c r="GO497">
        <f t="shared" si="444"/>
        <v>0</v>
      </c>
      <c r="GP497">
        <f t="shared" si="445"/>
        <v>26146</v>
      </c>
      <c r="GR497">
        <v>1</v>
      </c>
      <c r="GS497">
        <v>1</v>
      </c>
      <c r="GT497">
        <v>0</v>
      </c>
      <c r="GU497" t="s">
        <v>3</v>
      </c>
      <c r="GV497">
        <f t="shared" si="446"/>
        <v>0</v>
      </c>
      <c r="GW497">
        <v>1</v>
      </c>
      <c r="GX497">
        <f t="shared" si="447"/>
        <v>0</v>
      </c>
      <c r="HA497">
        <v>0</v>
      </c>
      <c r="HB497">
        <v>0</v>
      </c>
      <c r="HC497">
        <f t="shared" si="448"/>
        <v>0</v>
      </c>
      <c r="IK497">
        <v>0</v>
      </c>
    </row>
    <row r="498" spans="1:245" x14ac:dyDescent="0.4">
      <c r="A498">
        <v>18</v>
      </c>
      <c r="B498">
        <v>1</v>
      </c>
      <c r="C498">
        <v>830</v>
      </c>
      <c r="E498" t="s">
        <v>568</v>
      </c>
      <c r="F498" t="s">
        <v>425</v>
      </c>
      <c r="G498" t="s">
        <v>426</v>
      </c>
      <c r="H498" t="s">
        <v>103</v>
      </c>
      <c r="I498">
        <f>I495*J498</f>
        <v>4</v>
      </c>
      <c r="J498">
        <v>10</v>
      </c>
      <c r="O498">
        <f t="shared" si="414"/>
        <v>6759.04</v>
      </c>
      <c r="P498">
        <f t="shared" si="415"/>
        <v>6759.04</v>
      </c>
      <c r="Q498">
        <f t="shared" si="416"/>
        <v>0</v>
      </c>
      <c r="R498">
        <f t="shared" si="417"/>
        <v>0</v>
      </c>
      <c r="S498">
        <f t="shared" si="418"/>
        <v>0</v>
      </c>
      <c r="T498">
        <f t="shared" si="419"/>
        <v>0</v>
      </c>
      <c r="U498">
        <f t="shared" si="420"/>
        <v>0</v>
      </c>
      <c r="V498">
        <f t="shared" si="421"/>
        <v>0</v>
      </c>
      <c r="W498">
        <f t="shared" si="422"/>
        <v>0.24</v>
      </c>
      <c r="X498">
        <f t="shared" si="423"/>
        <v>0</v>
      </c>
      <c r="Y498">
        <f t="shared" si="424"/>
        <v>0</v>
      </c>
      <c r="AA498">
        <v>68187018</v>
      </c>
      <c r="AB498">
        <f t="shared" si="425"/>
        <v>312.33999999999997</v>
      </c>
      <c r="AC498">
        <f t="shared" si="426"/>
        <v>312.33999999999997</v>
      </c>
      <c r="AD498">
        <f>ROUND((((ET498)-(EU498))+AE498),6)</f>
        <v>0</v>
      </c>
      <c r="AE498">
        <f t="shared" si="454"/>
        <v>0</v>
      </c>
      <c r="AF498">
        <f t="shared" si="454"/>
        <v>0</v>
      </c>
      <c r="AG498">
        <f t="shared" si="427"/>
        <v>0</v>
      </c>
      <c r="AH498">
        <f t="shared" si="455"/>
        <v>0</v>
      </c>
      <c r="AI498">
        <f t="shared" si="455"/>
        <v>0</v>
      </c>
      <c r="AJ498">
        <f t="shared" si="428"/>
        <v>0.06</v>
      </c>
      <c r="AK498">
        <v>312.33999999999997</v>
      </c>
      <c r="AL498">
        <v>312.33999999999997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0.06</v>
      </c>
      <c r="AT498">
        <v>0</v>
      </c>
      <c r="AU498">
        <v>0</v>
      </c>
      <c r="AV498">
        <v>1</v>
      </c>
      <c r="AW498">
        <v>1</v>
      </c>
      <c r="AZ498">
        <v>1</v>
      </c>
      <c r="BA498">
        <v>1</v>
      </c>
      <c r="BB498">
        <v>1</v>
      </c>
      <c r="BC498">
        <v>5.41</v>
      </c>
      <c r="BD498" t="s">
        <v>3</v>
      </c>
      <c r="BE498" t="s">
        <v>3</v>
      </c>
      <c r="BF498" t="s">
        <v>3</v>
      </c>
      <c r="BG498" t="s">
        <v>3</v>
      </c>
      <c r="BH498">
        <v>3</v>
      </c>
      <c r="BI498">
        <v>1</v>
      </c>
      <c r="BJ498" t="s">
        <v>427</v>
      </c>
      <c r="BM498">
        <v>500001</v>
      </c>
      <c r="BN498">
        <v>0</v>
      </c>
      <c r="BO498" t="s">
        <v>3</v>
      </c>
      <c r="BP498">
        <v>0</v>
      </c>
      <c r="BQ498">
        <v>8</v>
      </c>
      <c r="BR498">
        <v>0</v>
      </c>
      <c r="BS498">
        <v>1</v>
      </c>
      <c r="BT498">
        <v>1</v>
      </c>
      <c r="BU498">
        <v>1</v>
      </c>
      <c r="BV498">
        <v>1</v>
      </c>
      <c r="BW498">
        <v>1</v>
      </c>
      <c r="BX498">
        <v>1</v>
      </c>
      <c r="BY498" t="s">
        <v>3</v>
      </c>
      <c r="BZ498">
        <v>0</v>
      </c>
      <c r="CA498">
        <v>0</v>
      </c>
      <c r="CE498">
        <v>0</v>
      </c>
      <c r="CF498">
        <v>0</v>
      </c>
      <c r="CG498">
        <v>0</v>
      </c>
      <c r="CM498">
        <v>0</v>
      </c>
      <c r="CN498" t="s">
        <v>3</v>
      </c>
      <c r="CO498">
        <v>0</v>
      </c>
      <c r="CP498">
        <f t="shared" si="429"/>
        <v>6759.04</v>
      </c>
      <c r="CQ498">
        <f t="shared" si="430"/>
        <v>1689.7593999999999</v>
      </c>
      <c r="CR498">
        <f t="shared" si="431"/>
        <v>0</v>
      </c>
      <c r="CS498">
        <f t="shared" si="432"/>
        <v>0</v>
      </c>
      <c r="CT498">
        <f t="shared" si="433"/>
        <v>0</v>
      </c>
      <c r="CU498">
        <f t="shared" si="434"/>
        <v>0</v>
      </c>
      <c r="CV498">
        <f t="shared" si="435"/>
        <v>0</v>
      </c>
      <c r="CW498">
        <f t="shared" si="436"/>
        <v>0</v>
      </c>
      <c r="CX498">
        <f t="shared" si="437"/>
        <v>0.06</v>
      </c>
      <c r="CY498">
        <f t="shared" si="438"/>
        <v>0</v>
      </c>
      <c r="CZ498">
        <f t="shared" si="439"/>
        <v>0</v>
      </c>
      <c r="DC498" t="s">
        <v>3</v>
      </c>
      <c r="DD498" t="s">
        <v>3</v>
      </c>
      <c r="DE498" t="s">
        <v>3</v>
      </c>
      <c r="DF498" t="s">
        <v>3</v>
      </c>
      <c r="DG498" t="s">
        <v>3</v>
      </c>
      <c r="DH498" t="s">
        <v>3</v>
      </c>
      <c r="DI498" t="s">
        <v>3</v>
      </c>
      <c r="DJ498" t="s">
        <v>3</v>
      </c>
      <c r="DK498" t="s">
        <v>3</v>
      </c>
      <c r="DL498" t="s">
        <v>3</v>
      </c>
      <c r="DM498" t="s">
        <v>3</v>
      </c>
      <c r="DN498">
        <v>0</v>
      </c>
      <c r="DO498">
        <v>0</v>
      </c>
      <c r="DP498">
        <v>1</v>
      </c>
      <c r="DQ498">
        <v>1</v>
      </c>
      <c r="DU498">
        <v>1013</v>
      </c>
      <c r="DV498" t="s">
        <v>103</v>
      </c>
      <c r="DW498" t="s">
        <v>103</v>
      </c>
      <c r="DX498">
        <v>1</v>
      </c>
      <c r="EE498">
        <v>63940454</v>
      </c>
      <c r="EF498">
        <v>8</v>
      </c>
      <c r="EG498" t="s">
        <v>33</v>
      </c>
      <c r="EH498">
        <v>0</v>
      </c>
      <c r="EI498" t="s">
        <v>3</v>
      </c>
      <c r="EJ498">
        <v>1</v>
      </c>
      <c r="EK498">
        <v>500001</v>
      </c>
      <c r="EL498" t="s">
        <v>34</v>
      </c>
      <c r="EM498" t="s">
        <v>35</v>
      </c>
      <c r="EO498" t="s">
        <v>3</v>
      </c>
      <c r="EQ498">
        <v>0</v>
      </c>
      <c r="ER498">
        <v>312.33999999999997</v>
      </c>
      <c r="ES498">
        <v>312.33999999999997</v>
      </c>
      <c r="ET498">
        <v>0</v>
      </c>
      <c r="EU498">
        <v>0</v>
      </c>
      <c r="EV498">
        <v>0</v>
      </c>
      <c r="EW498">
        <v>0</v>
      </c>
      <c r="EX498">
        <v>0</v>
      </c>
      <c r="FQ498">
        <v>0</v>
      </c>
      <c r="FR498">
        <f t="shared" si="440"/>
        <v>0</v>
      </c>
      <c r="FS498">
        <v>0</v>
      </c>
      <c r="FX498">
        <v>0</v>
      </c>
      <c r="FY498">
        <v>0</v>
      </c>
      <c r="GA498" t="s">
        <v>3</v>
      </c>
      <c r="GD498">
        <v>1</v>
      </c>
      <c r="GF498">
        <v>587737873</v>
      </c>
      <c r="GG498">
        <v>2</v>
      </c>
      <c r="GH498">
        <v>1</v>
      </c>
      <c r="GI498">
        <v>3</v>
      </c>
      <c r="GJ498">
        <v>0</v>
      </c>
      <c r="GK498">
        <v>0</v>
      </c>
      <c r="GL498">
        <f t="shared" si="441"/>
        <v>0</v>
      </c>
      <c r="GM498">
        <f t="shared" si="442"/>
        <v>6759.04</v>
      </c>
      <c r="GN498">
        <f t="shared" si="443"/>
        <v>6759.04</v>
      </c>
      <c r="GO498">
        <f t="shared" si="444"/>
        <v>0</v>
      </c>
      <c r="GP498">
        <f t="shared" si="445"/>
        <v>0</v>
      </c>
      <c r="GR498">
        <v>0</v>
      </c>
      <c r="GS498">
        <v>3</v>
      </c>
      <c r="GT498">
        <v>0</v>
      </c>
      <c r="GU498" t="s">
        <v>3</v>
      </c>
      <c r="GV498">
        <f t="shared" si="446"/>
        <v>0</v>
      </c>
      <c r="GW498">
        <v>1</v>
      </c>
      <c r="GX498">
        <f t="shared" si="447"/>
        <v>0</v>
      </c>
      <c r="HA498">
        <v>0</v>
      </c>
      <c r="HB498">
        <v>0</v>
      </c>
      <c r="HC498">
        <f t="shared" si="448"/>
        <v>0</v>
      </c>
      <c r="IK498">
        <v>0</v>
      </c>
    </row>
    <row r="499" spans="1:245" x14ac:dyDescent="0.4">
      <c r="A499">
        <v>17</v>
      </c>
      <c r="B499">
        <v>1</v>
      </c>
      <c r="C499">
        <f>ROW(SmtRes!A847)</f>
        <v>847</v>
      </c>
      <c r="D499">
        <f>ROW(EtalonRes!A830)</f>
        <v>830</v>
      </c>
      <c r="E499" t="s">
        <v>569</v>
      </c>
      <c r="F499" t="s">
        <v>429</v>
      </c>
      <c r="G499" t="s">
        <v>430</v>
      </c>
      <c r="H499" t="s">
        <v>394</v>
      </c>
      <c r="I499">
        <f>ROUND((2)/10,9)</f>
        <v>0.2</v>
      </c>
      <c r="J499">
        <v>0</v>
      </c>
      <c r="O499">
        <f t="shared" si="414"/>
        <v>4251.3500000000004</v>
      </c>
      <c r="P499">
        <f t="shared" si="415"/>
        <v>3574.75</v>
      </c>
      <c r="Q499">
        <f t="shared" si="416"/>
        <v>42.26</v>
      </c>
      <c r="R499">
        <f t="shared" si="417"/>
        <v>9.6</v>
      </c>
      <c r="S499">
        <f t="shared" si="418"/>
        <v>634.34</v>
      </c>
      <c r="T499">
        <f t="shared" si="419"/>
        <v>0</v>
      </c>
      <c r="U499">
        <f t="shared" si="420"/>
        <v>2.3735999999999997</v>
      </c>
      <c r="V499">
        <f t="shared" si="421"/>
        <v>2.5000000000000001E-2</v>
      </c>
      <c r="W499">
        <f t="shared" si="422"/>
        <v>0</v>
      </c>
      <c r="X499">
        <f t="shared" si="423"/>
        <v>740.53</v>
      </c>
      <c r="Y499">
        <f t="shared" si="424"/>
        <v>457.2</v>
      </c>
      <c r="AA499">
        <v>68187018</v>
      </c>
      <c r="AB499">
        <f t="shared" si="425"/>
        <v>1516.789</v>
      </c>
      <c r="AC499">
        <f t="shared" si="426"/>
        <v>1384.49</v>
      </c>
      <c r="AD499">
        <f>ROUND(((((ET499*1.25))-((EU499*1.25)))+AE499),6)</f>
        <v>20.737500000000001</v>
      </c>
      <c r="AE499">
        <f>ROUND(((EU499*1.25)),6)</f>
        <v>1.6875</v>
      </c>
      <c r="AF499">
        <f>ROUND(((EV499*1.15)),6)</f>
        <v>111.5615</v>
      </c>
      <c r="AG499">
        <f t="shared" si="427"/>
        <v>0</v>
      </c>
      <c r="AH499">
        <f>((EW499*1.15))</f>
        <v>11.867999999999999</v>
      </c>
      <c r="AI499">
        <f>((EX499*1.25))</f>
        <v>0.125</v>
      </c>
      <c r="AJ499">
        <f t="shared" si="428"/>
        <v>0</v>
      </c>
      <c r="AK499">
        <v>1498.09</v>
      </c>
      <c r="AL499">
        <v>1384.49</v>
      </c>
      <c r="AM499">
        <v>16.59</v>
      </c>
      <c r="AN499">
        <v>1.35</v>
      </c>
      <c r="AO499">
        <v>97.01</v>
      </c>
      <c r="AP499">
        <v>0</v>
      </c>
      <c r="AQ499">
        <v>10.32</v>
      </c>
      <c r="AR499">
        <v>0.1</v>
      </c>
      <c r="AS499">
        <v>0</v>
      </c>
      <c r="AT499">
        <v>115</v>
      </c>
      <c r="AU499">
        <v>71</v>
      </c>
      <c r="AV499">
        <v>1</v>
      </c>
      <c r="AW499">
        <v>1</v>
      </c>
      <c r="AZ499">
        <v>1</v>
      </c>
      <c r="BA499">
        <v>28.43</v>
      </c>
      <c r="BB499">
        <v>10.19</v>
      </c>
      <c r="BC499">
        <v>12.91</v>
      </c>
      <c r="BD499" t="s">
        <v>3</v>
      </c>
      <c r="BE499" t="s">
        <v>3</v>
      </c>
      <c r="BF499" t="s">
        <v>3</v>
      </c>
      <c r="BG499" t="s">
        <v>3</v>
      </c>
      <c r="BH499">
        <v>0</v>
      </c>
      <c r="BI499">
        <v>1</v>
      </c>
      <c r="BJ499" t="s">
        <v>431</v>
      </c>
      <c r="BM499">
        <v>17001</v>
      </c>
      <c r="BN499">
        <v>0</v>
      </c>
      <c r="BO499" t="s">
        <v>429</v>
      </c>
      <c r="BP499">
        <v>1</v>
      </c>
      <c r="BQ499">
        <v>2</v>
      </c>
      <c r="BR499">
        <v>0</v>
      </c>
      <c r="BS499">
        <v>28.43</v>
      </c>
      <c r="BT499">
        <v>1</v>
      </c>
      <c r="BU499">
        <v>1</v>
      </c>
      <c r="BV499">
        <v>1</v>
      </c>
      <c r="BW499">
        <v>1</v>
      </c>
      <c r="BX499">
        <v>1</v>
      </c>
      <c r="BY499" t="s">
        <v>3</v>
      </c>
      <c r="BZ499">
        <v>128</v>
      </c>
      <c r="CA499">
        <v>83</v>
      </c>
      <c r="CE499">
        <v>0</v>
      </c>
      <c r="CF499">
        <v>0</v>
      </c>
      <c r="CG499">
        <v>0</v>
      </c>
      <c r="CM499">
        <v>0</v>
      </c>
      <c r="CN499" t="s">
        <v>1223</v>
      </c>
      <c r="CO499">
        <v>0</v>
      </c>
      <c r="CP499">
        <f t="shared" si="429"/>
        <v>4251.3500000000004</v>
      </c>
      <c r="CQ499">
        <f t="shared" si="430"/>
        <v>17873.765899999999</v>
      </c>
      <c r="CR499">
        <f t="shared" si="431"/>
        <v>211.31512499999999</v>
      </c>
      <c r="CS499">
        <f t="shared" si="432"/>
        <v>47.975625000000001</v>
      </c>
      <c r="CT499">
        <f t="shared" si="433"/>
        <v>3171.6934449999999</v>
      </c>
      <c r="CU499">
        <f t="shared" si="434"/>
        <v>0</v>
      </c>
      <c r="CV499">
        <f t="shared" si="435"/>
        <v>11.867999999999999</v>
      </c>
      <c r="CW499">
        <f t="shared" si="436"/>
        <v>0.125</v>
      </c>
      <c r="CX499">
        <f t="shared" si="437"/>
        <v>0</v>
      </c>
      <c r="CY499">
        <f t="shared" si="438"/>
        <v>740.53100000000006</v>
      </c>
      <c r="CZ499">
        <f t="shared" si="439"/>
        <v>457.19740000000007</v>
      </c>
      <c r="DC499" t="s">
        <v>3</v>
      </c>
      <c r="DD499" t="s">
        <v>3</v>
      </c>
      <c r="DE499" t="s">
        <v>20</v>
      </c>
      <c r="DF499" t="s">
        <v>20</v>
      </c>
      <c r="DG499" t="s">
        <v>21</v>
      </c>
      <c r="DH499" t="s">
        <v>3</v>
      </c>
      <c r="DI499" t="s">
        <v>21</v>
      </c>
      <c r="DJ499" t="s">
        <v>20</v>
      </c>
      <c r="DK499" t="s">
        <v>3</v>
      </c>
      <c r="DL499" t="s">
        <v>3</v>
      </c>
      <c r="DM499" t="s">
        <v>3</v>
      </c>
      <c r="DN499">
        <v>0</v>
      </c>
      <c r="DO499">
        <v>0</v>
      </c>
      <c r="DP499">
        <v>1</v>
      </c>
      <c r="DQ499">
        <v>1</v>
      </c>
      <c r="DU499">
        <v>1013</v>
      </c>
      <c r="DV499" t="s">
        <v>394</v>
      </c>
      <c r="DW499" t="s">
        <v>394</v>
      </c>
      <c r="DX499">
        <v>1</v>
      </c>
      <c r="EE499">
        <v>63940303</v>
      </c>
      <c r="EF499">
        <v>2</v>
      </c>
      <c r="EG499" t="s">
        <v>22</v>
      </c>
      <c r="EH499">
        <v>0</v>
      </c>
      <c r="EI499" t="s">
        <v>3</v>
      </c>
      <c r="EJ499">
        <v>1</v>
      </c>
      <c r="EK499">
        <v>17001</v>
      </c>
      <c r="EL499" t="s">
        <v>396</v>
      </c>
      <c r="EM499" t="s">
        <v>397</v>
      </c>
      <c r="EO499" t="s">
        <v>25</v>
      </c>
      <c r="EQ499">
        <v>0</v>
      </c>
      <c r="ER499">
        <v>1498.09</v>
      </c>
      <c r="ES499">
        <v>1384.49</v>
      </c>
      <c r="ET499">
        <v>16.59</v>
      </c>
      <c r="EU499">
        <v>1.35</v>
      </c>
      <c r="EV499">
        <v>97.01</v>
      </c>
      <c r="EW499">
        <v>10.32</v>
      </c>
      <c r="EX499">
        <v>0.1</v>
      </c>
      <c r="EY499">
        <v>0</v>
      </c>
      <c r="FQ499">
        <v>0</v>
      </c>
      <c r="FR499">
        <f t="shared" si="440"/>
        <v>0</v>
      </c>
      <c r="FS499">
        <v>0</v>
      </c>
      <c r="FT499" t="s">
        <v>26</v>
      </c>
      <c r="FU499" t="s">
        <v>27</v>
      </c>
      <c r="FX499">
        <v>115.2</v>
      </c>
      <c r="FY499">
        <v>70.55</v>
      </c>
      <c r="GA499" t="s">
        <v>3</v>
      </c>
      <c r="GD499">
        <v>1</v>
      </c>
      <c r="GF499">
        <v>774804300</v>
      </c>
      <c r="GG499">
        <v>2</v>
      </c>
      <c r="GH499">
        <v>1</v>
      </c>
      <c r="GI499">
        <v>2</v>
      </c>
      <c r="GJ499">
        <v>0</v>
      </c>
      <c r="GK499">
        <v>0</v>
      </c>
      <c r="GL499">
        <f t="shared" si="441"/>
        <v>0</v>
      </c>
      <c r="GM499">
        <f t="shared" si="442"/>
        <v>5449.08</v>
      </c>
      <c r="GN499">
        <f t="shared" si="443"/>
        <v>5449.08</v>
      </c>
      <c r="GO499">
        <f t="shared" si="444"/>
        <v>0</v>
      </c>
      <c r="GP499">
        <f t="shared" si="445"/>
        <v>0</v>
      </c>
      <c r="GR499">
        <v>0</v>
      </c>
      <c r="GS499">
        <v>3</v>
      </c>
      <c r="GT499">
        <v>0</v>
      </c>
      <c r="GU499" t="s">
        <v>3</v>
      </c>
      <c r="GV499">
        <f t="shared" si="446"/>
        <v>0</v>
      </c>
      <c r="GW499">
        <v>1</v>
      </c>
      <c r="GX499">
        <f t="shared" si="447"/>
        <v>0</v>
      </c>
      <c r="HA499">
        <v>0</v>
      </c>
      <c r="HB499">
        <v>0</v>
      </c>
      <c r="HC499">
        <f t="shared" si="448"/>
        <v>0</v>
      </c>
      <c r="IK499">
        <v>0</v>
      </c>
    </row>
    <row r="500" spans="1:245" x14ac:dyDescent="0.4">
      <c r="A500">
        <v>18</v>
      </c>
      <c r="B500">
        <v>1</v>
      </c>
      <c r="C500">
        <v>846</v>
      </c>
      <c r="E500" t="s">
        <v>570</v>
      </c>
      <c r="F500" t="s">
        <v>433</v>
      </c>
      <c r="G500" t="s">
        <v>434</v>
      </c>
      <c r="H500" t="s">
        <v>103</v>
      </c>
      <c r="I500">
        <f>I499*J500</f>
        <v>-2</v>
      </c>
      <c r="J500">
        <v>-10</v>
      </c>
      <c r="O500">
        <f t="shared" si="414"/>
        <v>-3513.79</v>
      </c>
      <c r="P500">
        <f t="shared" si="415"/>
        <v>-3513.79</v>
      </c>
      <c r="Q500">
        <f t="shared" si="416"/>
        <v>0</v>
      </c>
      <c r="R500">
        <f t="shared" si="417"/>
        <v>0</v>
      </c>
      <c r="S500">
        <f t="shared" si="418"/>
        <v>0</v>
      </c>
      <c r="T500">
        <f t="shared" si="419"/>
        <v>0</v>
      </c>
      <c r="U500">
        <f t="shared" si="420"/>
        <v>0</v>
      </c>
      <c r="V500">
        <f t="shared" si="421"/>
        <v>0</v>
      </c>
      <c r="W500">
        <f t="shared" si="422"/>
        <v>0</v>
      </c>
      <c r="X500">
        <f t="shared" si="423"/>
        <v>0</v>
      </c>
      <c r="Y500">
        <f t="shared" si="424"/>
        <v>0</v>
      </c>
      <c r="AA500">
        <v>68187018</v>
      </c>
      <c r="AB500">
        <f t="shared" si="425"/>
        <v>131.80000000000001</v>
      </c>
      <c r="AC500">
        <f t="shared" si="426"/>
        <v>131.80000000000001</v>
      </c>
      <c r="AD500">
        <f>ROUND((((ET500)-(EU500))+AE500),6)</f>
        <v>0</v>
      </c>
      <c r="AE500">
        <f>ROUND((EU500),6)</f>
        <v>0</v>
      </c>
      <c r="AF500">
        <f>ROUND((EV500),6)</f>
        <v>0</v>
      </c>
      <c r="AG500">
        <f t="shared" si="427"/>
        <v>0</v>
      </c>
      <c r="AH500">
        <f>(EW500)</f>
        <v>0</v>
      </c>
      <c r="AI500">
        <f>(EX500)</f>
        <v>0</v>
      </c>
      <c r="AJ500">
        <f t="shared" si="428"/>
        <v>0</v>
      </c>
      <c r="AK500">
        <v>131.80000000000001</v>
      </c>
      <c r="AL500">
        <v>131.80000000000001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1</v>
      </c>
      <c r="AW500">
        <v>1</v>
      </c>
      <c r="AZ500">
        <v>1</v>
      </c>
      <c r="BA500">
        <v>1</v>
      </c>
      <c r="BB500">
        <v>1</v>
      </c>
      <c r="BC500">
        <v>13.33</v>
      </c>
      <c r="BD500" t="s">
        <v>3</v>
      </c>
      <c r="BE500" t="s">
        <v>3</v>
      </c>
      <c r="BF500" t="s">
        <v>3</v>
      </c>
      <c r="BG500" t="s">
        <v>3</v>
      </c>
      <c r="BH500">
        <v>3</v>
      </c>
      <c r="BI500">
        <v>1</v>
      </c>
      <c r="BJ500" t="s">
        <v>435</v>
      </c>
      <c r="BM500">
        <v>500001</v>
      </c>
      <c r="BN500">
        <v>0</v>
      </c>
      <c r="BO500" t="s">
        <v>433</v>
      </c>
      <c r="BP500">
        <v>1</v>
      </c>
      <c r="BQ500">
        <v>8</v>
      </c>
      <c r="BR500">
        <v>1</v>
      </c>
      <c r="BS500">
        <v>1</v>
      </c>
      <c r="BT500">
        <v>1</v>
      </c>
      <c r="BU500">
        <v>1</v>
      </c>
      <c r="BV500">
        <v>1</v>
      </c>
      <c r="BW500">
        <v>1</v>
      </c>
      <c r="BX500">
        <v>1</v>
      </c>
      <c r="BY500" t="s">
        <v>3</v>
      </c>
      <c r="BZ500">
        <v>0</v>
      </c>
      <c r="CA500">
        <v>0</v>
      </c>
      <c r="CE500">
        <v>0</v>
      </c>
      <c r="CF500">
        <v>0</v>
      </c>
      <c r="CG500">
        <v>0</v>
      </c>
      <c r="CM500">
        <v>0</v>
      </c>
      <c r="CN500" t="s">
        <v>3</v>
      </c>
      <c r="CO500">
        <v>0</v>
      </c>
      <c r="CP500">
        <f t="shared" si="429"/>
        <v>-3513.79</v>
      </c>
      <c r="CQ500">
        <f t="shared" si="430"/>
        <v>1756.8940000000002</v>
      </c>
      <c r="CR500">
        <f t="shared" si="431"/>
        <v>0</v>
      </c>
      <c r="CS500">
        <f t="shared" si="432"/>
        <v>0</v>
      </c>
      <c r="CT500">
        <f t="shared" si="433"/>
        <v>0</v>
      </c>
      <c r="CU500">
        <f t="shared" si="434"/>
        <v>0</v>
      </c>
      <c r="CV500">
        <f t="shared" si="435"/>
        <v>0</v>
      </c>
      <c r="CW500">
        <f t="shared" si="436"/>
        <v>0</v>
      </c>
      <c r="CX500">
        <f t="shared" si="437"/>
        <v>0</v>
      </c>
      <c r="CY500">
        <f t="shared" si="438"/>
        <v>0</v>
      </c>
      <c r="CZ500">
        <f t="shared" si="439"/>
        <v>0</v>
      </c>
      <c r="DC500" t="s">
        <v>3</v>
      </c>
      <c r="DD500" t="s">
        <v>3</v>
      </c>
      <c r="DE500" t="s">
        <v>3</v>
      </c>
      <c r="DF500" t="s">
        <v>3</v>
      </c>
      <c r="DG500" t="s">
        <v>3</v>
      </c>
      <c r="DH500" t="s">
        <v>3</v>
      </c>
      <c r="DI500" t="s">
        <v>3</v>
      </c>
      <c r="DJ500" t="s">
        <v>3</v>
      </c>
      <c r="DK500" t="s">
        <v>3</v>
      </c>
      <c r="DL500" t="s">
        <v>3</v>
      </c>
      <c r="DM500" t="s">
        <v>3</v>
      </c>
      <c r="DN500">
        <v>0</v>
      </c>
      <c r="DO500">
        <v>0</v>
      </c>
      <c r="DP500">
        <v>1</v>
      </c>
      <c r="DQ500">
        <v>1</v>
      </c>
      <c r="DU500">
        <v>1013</v>
      </c>
      <c r="DV500" t="s">
        <v>103</v>
      </c>
      <c r="DW500" t="s">
        <v>103</v>
      </c>
      <c r="DX500">
        <v>1</v>
      </c>
      <c r="EE500">
        <v>63940454</v>
      </c>
      <c r="EF500">
        <v>8</v>
      </c>
      <c r="EG500" t="s">
        <v>33</v>
      </c>
      <c r="EH500">
        <v>0</v>
      </c>
      <c r="EI500" t="s">
        <v>3</v>
      </c>
      <c r="EJ500">
        <v>1</v>
      </c>
      <c r="EK500">
        <v>500001</v>
      </c>
      <c r="EL500" t="s">
        <v>34</v>
      </c>
      <c r="EM500" t="s">
        <v>35</v>
      </c>
      <c r="EO500" t="s">
        <v>3</v>
      </c>
      <c r="EQ500">
        <v>32768</v>
      </c>
      <c r="ER500">
        <v>131.80000000000001</v>
      </c>
      <c r="ES500">
        <v>131.80000000000001</v>
      </c>
      <c r="ET500">
        <v>0</v>
      </c>
      <c r="EU500">
        <v>0</v>
      </c>
      <c r="EV500">
        <v>0</v>
      </c>
      <c r="EW500">
        <v>0</v>
      </c>
      <c r="EX500">
        <v>0</v>
      </c>
      <c r="FQ500">
        <v>0</v>
      </c>
      <c r="FR500">
        <f t="shared" si="440"/>
        <v>0</v>
      </c>
      <c r="FS500">
        <v>0</v>
      </c>
      <c r="FX500">
        <v>0</v>
      </c>
      <c r="FY500">
        <v>0</v>
      </c>
      <c r="GA500" t="s">
        <v>3</v>
      </c>
      <c r="GD500">
        <v>1</v>
      </c>
      <c r="GF500">
        <v>-1050483740</v>
      </c>
      <c r="GG500">
        <v>2</v>
      </c>
      <c r="GH500">
        <v>1</v>
      </c>
      <c r="GI500">
        <v>2</v>
      </c>
      <c r="GJ500">
        <v>0</v>
      </c>
      <c r="GK500">
        <v>0</v>
      </c>
      <c r="GL500">
        <f t="shared" si="441"/>
        <v>0</v>
      </c>
      <c r="GM500">
        <f t="shared" si="442"/>
        <v>-3513.79</v>
      </c>
      <c r="GN500">
        <f t="shared" si="443"/>
        <v>-3513.79</v>
      </c>
      <c r="GO500">
        <f t="shared" si="444"/>
        <v>0</v>
      </c>
      <c r="GP500">
        <f t="shared" si="445"/>
        <v>0</v>
      </c>
      <c r="GR500">
        <v>0</v>
      </c>
      <c r="GS500">
        <v>3</v>
      </c>
      <c r="GT500">
        <v>0</v>
      </c>
      <c r="GU500" t="s">
        <v>3</v>
      </c>
      <c r="GV500">
        <f t="shared" si="446"/>
        <v>0</v>
      </c>
      <c r="GW500">
        <v>1</v>
      </c>
      <c r="GX500">
        <f t="shared" si="447"/>
        <v>0</v>
      </c>
      <c r="HA500">
        <v>0</v>
      </c>
      <c r="HB500">
        <v>0</v>
      </c>
      <c r="HC500">
        <f t="shared" si="448"/>
        <v>0</v>
      </c>
      <c r="IK500">
        <v>0</v>
      </c>
    </row>
    <row r="501" spans="1:245" x14ac:dyDescent="0.4">
      <c r="A501">
        <v>18</v>
      </c>
      <c r="B501">
        <v>1</v>
      </c>
      <c r="C501">
        <v>847</v>
      </c>
      <c r="E501" t="s">
        <v>571</v>
      </c>
      <c r="F501" t="s">
        <v>221</v>
      </c>
      <c r="G501" t="s">
        <v>437</v>
      </c>
      <c r="H501" t="s">
        <v>72</v>
      </c>
      <c r="I501">
        <f>I499*J501</f>
        <v>2</v>
      </c>
      <c r="J501">
        <v>10</v>
      </c>
      <c r="O501">
        <f t="shared" si="414"/>
        <v>10599.5</v>
      </c>
      <c r="P501">
        <f t="shared" si="415"/>
        <v>10599.5</v>
      </c>
      <c r="Q501">
        <f t="shared" si="416"/>
        <v>0</v>
      </c>
      <c r="R501">
        <f t="shared" si="417"/>
        <v>0</v>
      </c>
      <c r="S501">
        <f t="shared" si="418"/>
        <v>0</v>
      </c>
      <c r="T501">
        <f t="shared" si="419"/>
        <v>0</v>
      </c>
      <c r="U501">
        <f t="shared" si="420"/>
        <v>0</v>
      </c>
      <c r="V501">
        <f t="shared" si="421"/>
        <v>0</v>
      </c>
      <c r="W501">
        <f t="shared" si="422"/>
        <v>0</v>
      </c>
      <c r="X501">
        <f t="shared" si="423"/>
        <v>0</v>
      </c>
      <c r="Y501">
        <f t="shared" si="424"/>
        <v>0</v>
      </c>
      <c r="AA501">
        <v>68187018</v>
      </c>
      <c r="AB501">
        <f t="shared" si="425"/>
        <v>5299.75</v>
      </c>
      <c r="AC501">
        <f t="shared" si="426"/>
        <v>5299.75</v>
      </c>
      <c r="AD501">
        <f>ROUND((((ET501)-(EU501))+AE501),6)</f>
        <v>0</v>
      </c>
      <c r="AE501">
        <f>ROUND((EU501),6)</f>
        <v>0</v>
      </c>
      <c r="AF501">
        <f>ROUND((EV501),6)</f>
        <v>0</v>
      </c>
      <c r="AG501">
        <f t="shared" si="427"/>
        <v>0</v>
      </c>
      <c r="AH501">
        <f>(EW501)</f>
        <v>0</v>
      </c>
      <c r="AI501">
        <f>(EX501)</f>
        <v>0</v>
      </c>
      <c r="AJ501">
        <f t="shared" si="428"/>
        <v>0</v>
      </c>
      <c r="AK501">
        <v>5299.75</v>
      </c>
      <c r="AL501">
        <v>5299.75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1</v>
      </c>
      <c r="AZ501">
        <v>1</v>
      </c>
      <c r="BA501">
        <v>1</v>
      </c>
      <c r="BB501">
        <v>1</v>
      </c>
      <c r="BC501">
        <v>1</v>
      </c>
      <c r="BD501" t="s">
        <v>3</v>
      </c>
      <c r="BE501" t="s">
        <v>3</v>
      </c>
      <c r="BF501" t="s">
        <v>3</v>
      </c>
      <c r="BG501" t="s">
        <v>3</v>
      </c>
      <c r="BH501">
        <v>3</v>
      </c>
      <c r="BI501">
        <v>4</v>
      </c>
      <c r="BJ501" t="s">
        <v>3</v>
      </c>
      <c r="BM501">
        <v>0</v>
      </c>
      <c r="BN501">
        <v>0</v>
      </c>
      <c r="BO501" t="s">
        <v>3</v>
      </c>
      <c r="BP501">
        <v>0</v>
      </c>
      <c r="BQ501">
        <v>16</v>
      </c>
      <c r="BR501">
        <v>0</v>
      </c>
      <c r="BS501">
        <v>1</v>
      </c>
      <c r="BT501">
        <v>1</v>
      </c>
      <c r="BU501">
        <v>1</v>
      </c>
      <c r="BV501">
        <v>1</v>
      </c>
      <c r="BW501">
        <v>1</v>
      </c>
      <c r="BX501">
        <v>1</v>
      </c>
      <c r="BY501" t="s">
        <v>3</v>
      </c>
      <c r="BZ501">
        <v>0</v>
      </c>
      <c r="CA501">
        <v>0</v>
      </c>
      <c r="CE501">
        <v>0</v>
      </c>
      <c r="CF501">
        <v>0</v>
      </c>
      <c r="CG501">
        <v>0</v>
      </c>
      <c r="CM501">
        <v>0</v>
      </c>
      <c r="CN501" t="s">
        <v>3</v>
      </c>
      <c r="CO501">
        <v>0</v>
      </c>
      <c r="CP501">
        <f t="shared" si="429"/>
        <v>10599.5</v>
      </c>
      <c r="CQ501">
        <f t="shared" si="430"/>
        <v>5299.75</v>
      </c>
      <c r="CR501">
        <f t="shared" si="431"/>
        <v>0</v>
      </c>
      <c r="CS501">
        <f t="shared" si="432"/>
        <v>0</v>
      </c>
      <c r="CT501">
        <f t="shared" si="433"/>
        <v>0</v>
      </c>
      <c r="CU501">
        <f t="shared" si="434"/>
        <v>0</v>
      </c>
      <c r="CV501">
        <f t="shared" si="435"/>
        <v>0</v>
      </c>
      <c r="CW501">
        <f t="shared" si="436"/>
        <v>0</v>
      </c>
      <c r="CX501">
        <f t="shared" si="437"/>
        <v>0</v>
      </c>
      <c r="CY501">
        <f t="shared" si="438"/>
        <v>0</v>
      </c>
      <c r="CZ501">
        <f t="shared" si="439"/>
        <v>0</v>
      </c>
      <c r="DC501" t="s">
        <v>3</v>
      </c>
      <c r="DD501" t="s">
        <v>3</v>
      </c>
      <c r="DE501" t="s">
        <v>3</v>
      </c>
      <c r="DF501" t="s">
        <v>3</v>
      </c>
      <c r="DG501" t="s">
        <v>3</v>
      </c>
      <c r="DH501" t="s">
        <v>3</v>
      </c>
      <c r="DI501" t="s">
        <v>3</v>
      </c>
      <c r="DJ501" t="s">
        <v>3</v>
      </c>
      <c r="DK501" t="s">
        <v>3</v>
      </c>
      <c r="DL501" t="s">
        <v>3</v>
      </c>
      <c r="DM501" t="s">
        <v>3</v>
      </c>
      <c r="DN501">
        <v>0</v>
      </c>
      <c r="DO501">
        <v>0</v>
      </c>
      <c r="DP501">
        <v>1</v>
      </c>
      <c r="DQ501">
        <v>1</v>
      </c>
      <c r="DU501">
        <v>1010</v>
      </c>
      <c r="DV501" t="s">
        <v>72</v>
      </c>
      <c r="DW501" t="s">
        <v>72</v>
      </c>
      <c r="DX501">
        <v>1</v>
      </c>
      <c r="EE501">
        <v>63940116</v>
      </c>
      <c r="EF501">
        <v>16</v>
      </c>
      <c r="EG501" t="s">
        <v>223</v>
      </c>
      <c r="EH501">
        <v>0</v>
      </c>
      <c r="EI501" t="s">
        <v>3</v>
      </c>
      <c r="EJ501">
        <v>4</v>
      </c>
      <c r="EK501">
        <v>0</v>
      </c>
      <c r="EL501" t="s">
        <v>224</v>
      </c>
      <c r="EM501" t="s">
        <v>225</v>
      </c>
      <c r="EO501" t="s">
        <v>3</v>
      </c>
      <c r="EQ501">
        <v>0</v>
      </c>
      <c r="ER501">
        <v>5299.75</v>
      </c>
      <c r="ES501">
        <v>5299.75</v>
      </c>
      <c r="ET501">
        <v>0</v>
      </c>
      <c r="EU501">
        <v>0</v>
      </c>
      <c r="EV501">
        <v>0</v>
      </c>
      <c r="EW501">
        <v>0</v>
      </c>
      <c r="EX501">
        <v>0</v>
      </c>
      <c r="EZ501">
        <v>5</v>
      </c>
      <c r="FC501">
        <v>1</v>
      </c>
      <c r="FD501">
        <v>18</v>
      </c>
      <c r="FF501">
        <v>6235</v>
      </c>
      <c r="FQ501">
        <v>0</v>
      </c>
      <c r="FR501">
        <f t="shared" si="440"/>
        <v>0</v>
      </c>
      <c r="FS501">
        <v>0</v>
      </c>
      <c r="FX501">
        <v>0</v>
      </c>
      <c r="FY501">
        <v>0</v>
      </c>
      <c r="GA501" t="s">
        <v>438</v>
      </c>
      <c r="GD501">
        <v>1</v>
      </c>
      <c r="GF501">
        <v>-484934499</v>
      </c>
      <c r="GG501">
        <v>2</v>
      </c>
      <c r="GH501">
        <v>3</v>
      </c>
      <c r="GI501">
        <v>-2</v>
      </c>
      <c r="GJ501">
        <v>0</v>
      </c>
      <c r="GK501">
        <v>0</v>
      </c>
      <c r="GL501">
        <f t="shared" si="441"/>
        <v>0</v>
      </c>
      <c r="GM501">
        <f t="shared" si="442"/>
        <v>10599.5</v>
      </c>
      <c r="GN501">
        <f t="shared" si="443"/>
        <v>0</v>
      </c>
      <c r="GO501">
        <f t="shared" si="444"/>
        <v>0</v>
      </c>
      <c r="GP501">
        <f t="shared" si="445"/>
        <v>10599.5</v>
      </c>
      <c r="GR501">
        <v>1</v>
      </c>
      <c r="GS501">
        <v>1</v>
      </c>
      <c r="GT501">
        <v>0</v>
      </c>
      <c r="GU501" t="s">
        <v>3</v>
      </c>
      <c r="GV501">
        <f t="shared" si="446"/>
        <v>0</v>
      </c>
      <c r="GW501">
        <v>1</v>
      </c>
      <c r="GX501">
        <f t="shared" si="447"/>
        <v>0</v>
      </c>
      <c r="HA501">
        <v>0</v>
      </c>
      <c r="HB501">
        <v>0</v>
      </c>
      <c r="HC501">
        <f t="shared" si="448"/>
        <v>0</v>
      </c>
      <c r="IK501">
        <v>0</v>
      </c>
    </row>
    <row r="502" spans="1:245" x14ac:dyDescent="0.4">
      <c r="A502">
        <v>17</v>
      </c>
      <c r="B502">
        <v>1</v>
      </c>
      <c r="C502">
        <f>ROW(SmtRes!A864)</f>
        <v>864</v>
      </c>
      <c r="D502">
        <f>ROW(EtalonRes!A847)</f>
        <v>847</v>
      </c>
      <c r="E502" t="s">
        <v>572</v>
      </c>
      <c r="F502" t="s">
        <v>573</v>
      </c>
      <c r="G502" t="s">
        <v>574</v>
      </c>
      <c r="H502" t="s">
        <v>18</v>
      </c>
      <c r="I502">
        <f>ROUND((16)/100,9)</f>
        <v>0.16</v>
      </c>
      <c r="J502">
        <v>0</v>
      </c>
      <c r="O502">
        <f t="shared" si="414"/>
        <v>15135.45</v>
      </c>
      <c r="P502">
        <f t="shared" si="415"/>
        <v>1665.38</v>
      </c>
      <c r="Q502">
        <f t="shared" si="416"/>
        <v>437.52</v>
      </c>
      <c r="R502">
        <f t="shared" si="417"/>
        <v>72.16</v>
      </c>
      <c r="S502">
        <f t="shared" si="418"/>
        <v>13032.55</v>
      </c>
      <c r="T502">
        <f t="shared" si="419"/>
        <v>0</v>
      </c>
      <c r="U502">
        <f t="shared" si="420"/>
        <v>50.541119999999999</v>
      </c>
      <c r="V502">
        <f t="shared" si="421"/>
        <v>0.18799999999999997</v>
      </c>
      <c r="W502">
        <f t="shared" si="422"/>
        <v>0</v>
      </c>
      <c r="X502">
        <f t="shared" si="423"/>
        <v>13890.99</v>
      </c>
      <c r="Y502">
        <f t="shared" si="424"/>
        <v>7076.54</v>
      </c>
      <c r="AA502">
        <v>68187018</v>
      </c>
      <c r="AB502">
        <f t="shared" si="425"/>
        <v>6833.2250000000004</v>
      </c>
      <c r="AC502">
        <f t="shared" si="426"/>
        <v>3665.01</v>
      </c>
      <c r="AD502">
        <f>ROUND(((((ET502*1.25))-((EU502*1.25)))+AE502),6)</f>
        <v>303.16250000000002</v>
      </c>
      <c r="AE502">
        <f>ROUND(((EU502*1.25)),6)</f>
        <v>15.862500000000001</v>
      </c>
      <c r="AF502">
        <f>ROUND(((EV502*1.15)),6)</f>
        <v>2865.0524999999998</v>
      </c>
      <c r="AG502">
        <f t="shared" si="427"/>
        <v>0</v>
      </c>
      <c r="AH502">
        <f>((EW502*1.15))</f>
        <v>315.88200000000001</v>
      </c>
      <c r="AI502">
        <f>((EX502*1.25))</f>
        <v>1.1749999999999998</v>
      </c>
      <c r="AJ502">
        <f t="shared" si="428"/>
        <v>0</v>
      </c>
      <c r="AK502">
        <v>6398.89</v>
      </c>
      <c r="AL502">
        <v>3665.01</v>
      </c>
      <c r="AM502">
        <v>242.53</v>
      </c>
      <c r="AN502">
        <v>12.69</v>
      </c>
      <c r="AO502">
        <v>2491.35</v>
      </c>
      <c r="AP502">
        <v>0</v>
      </c>
      <c r="AQ502">
        <v>274.68</v>
      </c>
      <c r="AR502">
        <v>0.94</v>
      </c>
      <c r="AS502">
        <v>0</v>
      </c>
      <c r="AT502">
        <v>106</v>
      </c>
      <c r="AU502">
        <v>54</v>
      </c>
      <c r="AV502">
        <v>1</v>
      </c>
      <c r="AW502">
        <v>1</v>
      </c>
      <c r="AZ502">
        <v>1</v>
      </c>
      <c r="BA502">
        <v>28.43</v>
      </c>
      <c r="BB502">
        <v>9.02</v>
      </c>
      <c r="BC502">
        <v>2.84</v>
      </c>
      <c r="BD502" t="s">
        <v>3</v>
      </c>
      <c r="BE502" t="s">
        <v>3</v>
      </c>
      <c r="BF502" t="s">
        <v>3</v>
      </c>
      <c r="BG502" t="s">
        <v>3</v>
      </c>
      <c r="BH502">
        <v>0</v>
      </c>
      <c r="BI502">
        <v>1</v>
      </c>
      <c r="BJ502" t="s">
        <v>575</v>
      </c>
      <c r="BM502">
        <v>10001</v>
      </c>
      <c r="BN502">
        <v>0</v>
      </c>
      <c r="BO502" t="s">
        <v>573</v>
      </c>
      <c r="BP502">
        <v>1</v>
      </c>
      <c r="BQ502">
        <v>2</v>
      </c>
      <c r="BR502">
        <v>0</v>
      </c>
      <c r="BS502">
        <v>28.43</v>
      </c>
      <c r="BT502">
        <v>1</v>
      </c>
      <c r="BU502">
        <v>1</v>
      </c>
      <c r="BV502">
        <v>1</v>
      </c>
      <c r="BW502">
        <v>1</v>
      </c>
      <c r="BX502">
        <v>1</v>
      </c>
      <c r="BY502" t="s">
        <v>3</v>
      </c>
      <c r="BZ502">
        <v>118</v>
      </c>
      <c r="CA502">
        <v>63</v>
      </c>
      <c r="CE502">
        <v>0</v>
      </c>
      <c r="CF502">
        <v>0</v>
      </c>
      <c r="CG502">
        <v>0</v>
      </c>
      <c r="CM502">
        <v>0</v>
      </c>
      <c r="CN502" t="s">
        <v>1223</v>
      </c>
      <c r="CO502">
        <v>0</v>
      </c>
      <c r="CP502">
        <f t="shared" si="429"/>
        <v>15135.449999999999</v>
      </c>
      <c r="CQ502">
        <f t="shared" si="430"/>
        <v>10408.6284</v>
      </c>
      <c r="CR502">
        <f t="shared" si="431"/>
        <v>2734.5257500000002</v>
      </c>
      <c r="CS502">
        <f t="shared" si="432"/>
        <v>450.97087500000004</v>
      </c>
      <c r="CT502">
        <f t="shared" si="433"/>
        <v>81453.442574999994</v>
      </c>
      <c r="CU502">
        <f t="shared" si="434"/>
        <v>0</v>
      </c>
      <c r="CV502">
        <f t="shared" si="435"/>
        <v>315.88200000000001</v>
      </c>
      <c r="CW502">
        <f t="shared" si="436"/>
        <v>1.1749999999999998</v>
      </c>
      <c r="CX502">
        <f t="shared" si="437"/>
        <v>0</v>
      </c>
      <c r="CY502">
        <f t="shared" si="438"/>
        <v>13890.9926</v>
      </c>
      <c r="CZ502">
        <f t="shared" si="439"/>
        <v>7076.5433999999996</v>
      </c>
      <c r="DC502" t="s">
        <v>3</v>
      </c>
      <c r="DD502" t="s">
        <v>3</v>
      </c>
      <c r="DE502" t="s">
        <v>20</v>
      </c>
      <c r="DF502" t="s">
        <v>20</v>
      </c>
      <c r="DG502" t="s">
        <v>21</v>
      </c>
      <c r="DH502" t="s">
        <v>3</v>
      </c>
      <c r="DI502" t="s">
        <v>21</v>
      </c>
      <c r="DJ502" t="s">
        <v>20</v>
      </c>
      <c r="DK502" t="s">
        <v>3</v>
      </c>
      <c r="DL502" t="s">
        <v>3</v>
      </c>
      <c r="DM502" t="s">
        <v>3</v>
      </c>
      <c r="DN502">
        <v>0</v>
      </c>
      <c r="DO502">
        <v>0</v>
      </c>
      <c r="DP502">
        <v>1</v>
      </c>
      <c r="DQ502">
        <v>1</v>
      </c>
      <c r="DU502">
        <v>1005</v>
      </c>
      <c r="DV502" t="s">
        <v>18</v>
      </c>
      <c r="DW502" t="s">
        <v>18</v>
      </c>
      <c r="DX502">
        <v>100</v>
      </c>
      <c r="EE502">
        <v>63940278</v>
      </c>
      <c r="EF502">
        <v>2</v>
      </c>
      <c r="EG502" t="s">
        <v>22</v>
      </c>
      <c r="EH502">
        <v>0</v>
      </c>
      <c r="EI502" t="s">
        <v>3</v>
      </c>
      <c r="EJ502">
        <v>1</v>
      </c>
      <c r="EK502">
        <v>10001</v>
      </c>
      <c r="EL502" t="s">
        <v>23</v>
      </c>
      <c r="EM502" t="s">
        <v>24</v>
      </c>
      <c r="EO502" t="s">
        <v>25</v>
      </c>
      <c r="EQ502">
        <v>0</v>
      </c>
      <c r="ER502">
        <v>6398.89</v>
      </c>
      <c r="ES502">
        <v>3665.01</v>
      </c>
      <c r="ET502">
        <v>242.53</v>
      </c>
      <c r="EU502">
        <v>12.69</v>
      </c>
      <c r="EV502">
        <v>2491.35</v>
      </c>
      <c r="EW502">
        <v>274.68</v>
      </c>
      <c r="EX502">
        <v>0.94</v>
      </c>
      <c r="EY502">
        <v>0</v>
      </c>
      <c r="FQ502">
        <v>0</v>
      </c>
      <c r="FR502">
        <f t="shared" si="440"/>
        <v>0</v>
      </c>
      <c r="FS502">
        <v>0</v>
      </c>
      <c r="FT502" t="s">
        <v>26</v>
      </c>
      <c r="FU502" t="s">
        <v>27</v>
      </c>
      <c r="FX502">
        <v>106.2</v>
      </c>
      <c r="FY502">
        <v>53.55</v>
      </c>
      <c r="GA502" t="s">
        <v>3</v>
      </c>
      <c r="GD502">
        <v>1</v>
      </c>
      <c r="GF502">
        <v>311081290</v>
      </c>
      <c r="GG502">
        <v>2</v>
      </c>
      <c r="GH502">
        <v>1</v>
      </c>
      <c r="GI502">
        <v>2</v>
      </c>
      <c r="GJ502">
        <v>0</v>
      </c>
      <c r="GK502">
        <v>0</v>
      </c>
      <c r="GL502">
        <f t="shared" si="441"/>
        <v>0</v>
      </c>
      <c r="GM502">
        <f t="shared" si="442"/>
        <v>36102.980000000003</v>
      </c>
      <c r="GN502">
        <f t="shared" si="443"/>
        <v>36102.980000000003</v>
      </c>
      <c r="GO502">
        <f t="shared" si="444"/>
        <v>0</v>
      </c>
      <c r="GP502">
        <f t="shared" si="445"/>
        <v>0</v>
      </c>
      <c r="GR502">
        <v>0</v>
      </c>
      <c r="GS502">
        <v>3</v>
      </c>
      <c r="GT502">
        <v>0</v>
      </c>
      <c r="GU502" t="s">
        <v>3</v>
      </c>
      <c r="GV502">
        <f t="shared" si="446"/>
        <v>0</v>
      </c>
      <c r="GW502">
        <v>1</v>
      </c>
      <c r="GX502">
        <f t="shared" si="447"/>
        <v>0</v>
      </c>
      <c r="HA502">
        <v>0</v>
      </c>
      <c r="HB502">
        <v>0</v>
      </c>
      <c r="HC502">
        <f t="shared" si="448"/>
        <v>0</v>
      </c>
      <c r="IK502">
        <v>0</v>
      </c>
    </row>
    <row r="503" spans="1:245" x14ac:dyDescent="0.4">
      <c r="A503">
        <v>18</v>
      </c>
      <c r="B503">
        <v>1</v>
      </c>
      <c r="C503">
        <v>862</v>
      </c>
      <c r="E503" t="s">
        <v>576</v>
      </c>
      <c r="F503" t="s">
        <v>41</v>
      </c>
      <c r="G503" t="s">
        <v>42</v>
      </c>
      <c r="H503" t="s">
        <v>31</v>
      </c>
      <c r="I503">
        <f>I502*J503</f>
        <v>67.2</v>
      </c>
      <c r="J503">
        <v>420</v>
      </c>
      <c r="O503">
        <f t="shared" si="414"/>
        <v>6660.3</v>
      </c>
      <c r="P503">
        <f t="shared" si="415"/>
        <v>6660.3</v>
      </c>
      <c r="Q503">
        <f t="shared" si="416"/>
        <v>0</v>
      </c>
      <c r="R503">
        <f t="shared" si="417"/>
        <v>0</v>
      </c>
      <c r="S503">
        <f t="shared" si="418"/>
        <v>0</v>
      </c>
      <c r="T503">
        <f t="shared" si="419"/>
        <v>0</v>
      </c>
      <c r="U503">
        <f t="shared" si="420"/>
        <v>0</v>
      </c>
      <c r="V503">
        <f t="shared" si="421"/>
        <v>0</v>
      </c>
      <c r="W503">
        <f t="shared" si="422"/>
        <v>26.88</v>
      </c>
      <c r="X503">
        <f t="shared" si="423"/>
        <v>0</v>
      </c>
      <c r="Y503">
        <f t="shared" si="424"/>
        <v>0</v>
      </c>
      <c r="AA503">
        <v>68187018</v>
      </c>
      <c r="AB503">
        <f t="shared" si="425"/>
        <v>20.52</v>
      </c>
      <c r="AC503">
        <f t="shared" si="426"/>
        <v>20.52</v>
      </c>
      <c r="AD503">
        <f>ROUND((((ET503)-(EU503))+AE503),6)</f>
        <v>0</v>
      </c>
      <c r="AE503">
        <f>ROUND((EU503),6)</f>
        <v>0</v>
      </c>
      <c r="AF503">
        <f>ROUND((EV503),6)</f>
        <v>0</v>
      </c>
      <c r="AG503">
        <f t="shared" si="427"/>
        <v>0</v>
      </c>
      <c r="AH503">
        <f>(EW503)</f>
        <v>0</v>
      </c>
      <c r="AI503">
        <f>(EX503)</f>
        <v>0</v>
      </c>
      <c r="AJ503">
        <f t="shared" si="428"/>
        <v>0.4</v>
      </c>
      <c r="AK503">
        <v>20.52</v>
      </c>
      <c r="AL503">
        <v>20.52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0.4</v>
      </c>
      <c r="AT503">
        <v>0</v>
      </c>
      <c r="AU503">
        <v>0</v>
      </c>
      <c r="AV503">
        <v>1</v>
      </c>
      <c r="AW503">
        <v>1</v>
      </c>
      <c r="AZ503">
        <v>1</v>
      </c>
      <c r="BA503">
        <v>1</v>
      </c>
      <c r="BB503">
        <v>1</v>
      </c>
      <c r="BC503">
        <v>4.83</v>
      </c>
      <c r="BD503" t="s">
        <v>3</v>
      </c>
      <c r="BE503" t="s">
        <v>3</v>
      </c>
      <c r="BF503" t="s">
        <v>3</v>
      </c>
      <c r="BG503" t="s">
        <v>3</v>
      </c>
      <c r="BH503">
        <v>3</v>
      </c>
      <c r="BI503">
        <v>1</v>
      </c>
      <c r="BJ503" t="s">
        <v>43</v>
      </c>
      <c r="BM503">
        <v>500001</v>
      </c>
      <c r="BN503">
        <v>0</v>
      </c>
      <c r="BO503" t="s">
        <v>41</v>
      </c>
      <c r="BP503">
        <v>1</v>
      </c>
      <c r="BQ503">
        <v>8</v>
      </c>
      <c r="BR503">
        <v>0</v>
      </c>
      <c r="BS503">
        <v>1</v>
      </c>
      <c r="BT503">
        <v>1</v>
      </c>
      <c r="BU503">
        <v>1</v>
      </c>
      <c r="BV503">
        <v>1</v>
      </c>
      <c r="BW503">
        <v>1</v>
      </c>
      <c r="BX503">
        <v>1</v>
      </c>
      <c r="BY503" t="s">
        <v>3</v>
      </c>
      <c r="BZ503">
        <v>0</v>
      </c>
      <c r="CA503">
        <v>0</v>
      </c>
      <c r="CE503">
        <v>0</v>
      </c>
      <c r="CF503">
        <v>0</v>
      </c>
      <c r="CG503">
        <v>0</v>
      </c>
      <c r="CM503">
        <v>0</v>
      </c>
      <c r="CN503" t="s">
        <v>3</v>
      </c>
      <c r="CO503">
        <v>0</v>
      </c>
      <c r="CP503">
        <f t="shared" si="429"/>
        <v>6660.3</v>
      </c>
      <c r="CQ503">
        <f t="shared" si="430"/>
        <v>99.111599999999996</v>
      </c>
      <c r="CR503">
        <f t="shared" si="431"/>
        <v>0</v>
      </c>
      <c r="CS503">
        <f t="shared" si="432"/>
        <v>0</v>
      </c>
      <c r="CT503">
        <f t="shared" si="433"/>
        <v>0</v>
      </c>
      <c r="CU503">
        <f t="shared" si="434"/>
        <v>0</v>
      </c>
      <c r="CV503">
        <f t="shared" si="435"/>
        <v>0</v>
      </c>
      <c r="CW503">
        <f t="shared" si="436"/>
        <v>0</v>
      </c>
      <c r="CX503">
        <f t="shared" si="437"/>
        <v>0.4</v>
      </c>
      <c r="CY503">
        <f t="shared" si="438"/>
        <v>0</v>
      </c>
      <c r="CZ503">
        <f t="shared" si="439"/>
        <v>0</v>
      </c>
      <c r="DC503" t="s">
        <v>3</v>
      </c>
      <c r="DD503" t="s">
        <v>3</v>
      </c>
      <c r="DE503" t="s">
        <v>3</v>
      </c>
      <c r="DF503" t="s">
        <v>3</v>
      </c>
      <c r="DG503" t="s">
        <v>3</v>
      </c>
      <c r="DH503" t="s">
        <v>3</v>
      </c>
      <c r="DI503" t="s">
        <v>3</v>
      </c>
      <c r="DJ503" t="s">
        <v>3</v>
      </c>
      <c r="DK503" t="s">
        <v>3</v>
      </c>
      <c r="DL503" t="s">
        <v>3</v>
      </c>
      <c r="DM503" t="s">
        <v>3</v>
      </c>
      <c r="DN503">
        <v>0</v>
      </c>
      <c r="DO503">
        <v>0</v>
      </c>
      <c r="DP503">
        <v>1</v>
      </c>
      <c r="DQ503">
        <v>1</v>
      </c>
      <c r="DU503">
        <v>1005</v>
      </c>
      <c r="DV503" t="s">
        <v>31</v>
      </c>
      <c r="DW503" t="s">
        <v>31</v>
      </c>
      <c r="DX503">
        <v>1</v>
      </c>
      <c r="EE503">
        <v>63940454</v>
      </c>
      <c r="EF503">
        <v>8</v>
      </c>
      <c r="EG503" t="s">
        <v>33</v>
      </c>
      <c r="EH503">
        <v>0</v>
      </c>
      <c r="EI503" t="s">
        <v>3</v>
      </c>
      <c r="EJ503">
        <v>1</v>
      </c>
      <c r="EK503">
        <v>500001</v>
      </c>
      <c r="EL503" t="s">
        <v>34</v>
      </c>
      <c r="EM503" t="s">
        <v>35</v>
      </c>
      <c r="EO503" t="s">
        <v>3</v>
      </c>
      <c r="EQ503">
        <v>0</v>
      </c>
      <c r="ER503">
        <v>20.52</v>
      </c>
      <c r="ES503">
        <v>20.52</v>
      </c>
      <c r="ET503">
        <v>0</v>
      </c>
      <c r="EU503">
        <v>0</v>
      </c>
      <c r="EV503">
        <v>0</v>
      </c>
      <c r="EW503">
        <v>0</v>
      </c>
      <c r="EX503">
        <v>0</v>
      </c>
      <c r="FQ503">
        <v>0</v>
      </c>
      <c r="FR503">
        <f t="shared" si="440"/>
        <v>0</v>
      </c>
      <c r="FS503">
        <v>0</v>
      </c>
      <c r="FX503">
        <v>0</v>
      </c>
      <c r="FY503">
        <v>0</v>
      </c>
      <c r="GA503" t="s">
        <v>3</v>
      </c>
      <c r="GD503">
        <v>1</v>
      </c>
      <c r="GF503">
        <v>1528749664</v>
      </c>
      <c r="GG503">
        <v>2</v>
      </c>
      <c r="GH503">
        <v>1</v>
      </c>
      <c r="GI503">
        <v>2</v>
      </c>
      <c r="GJ503">
        <v>0</v>
      </c>
      <c r="GK503">
        <v>0</v>
      </c>
      <c r="GL503">
        <f t="shared" si="441"/>
        <v>0</v>
      </c>
      <c r="GM503">
        <f t="shared" si="442"/>
        <v>6660.3</v>
      </c>
      <c r="GN503">
        <f t="shared" si="443"/>
        <v>6660.3</v>
      </c>
      <c r="GO503">
        <f t="shared" si="444"/>
        <v>0</v>
      </c>
      <c r="GP503">
        <f t="shared" si="445"/>
        <v>0</v>
      </c>
      <c r="GR503">
        <v>0</v>
      </c>
      <c r="GS503">
        <v>3</v>
      </c>
      <c r="GT503">
        <v>0</v>
      </c>
      <c r="GU503" t="s">
        <v>3</v>
      </c>
      <c r="GV503">
        <f t="shared" si="446"/>
        <v>0</v>
      </c>
      <c r="GW503">
        <v>1</v>
      </c>
      <c r="GX503">
        <f t="shared" si="447"/>
        <v>0</v>
      </c>
      <c r="HA503">
        <v>0</v>
      </c>
      <c r="HB503">
        <v>0</v>
      </c>
      <c r="HC503">
        <f t="shared" si="448"/>
        <v>0</v>
      </c>
      <c r="IK503">
        <v>0</v>
      </c>
    </row>
    <row r="504" spans="1:245" x14ac:dyDescent="0.4">
      <c r="A504">
        <v>17</v>
      </c>
      <c r="B504">
        <v>1</v>
      </c>
      <c r="C504">
        <f>ROW(SmtRes!A873)</f>
        <v>873</v>
      </c>
      <c r="D504">
        <f>ROW(EtalonRes!A855)</f>
        <v>855</v>
      </c>
      <c r="E504" t="s">
        <v>577</v>
      </c>
      <c r="F504" t="s">
        <v>75</v>
      </c>
      <c r="G504" t="s">
        <v>76</v>
      </c>
      <c r="H504" t="s">
        <v>77</v>
      </c>
      <c r="I504">
        <f>ROUND((12)/100,9)</f>
        <v>0.12</v>
      </c>
      <c r="J504">
        <v>0</v>
      </c>
      <c r="O504">
        <f t="shared" si="414"/>
        <v>17826.41</v>
      </c>
      <c r="P504">
        <f t="shared" si="415"/>
        <v>13281.08</v>
      </c>
      <c r="Q504">
        <f t="shared" si="416"/>
        <v>498.21</v>
      </c>
      <c r="R504">
        <f t="shared" si="417"/>
        <v>0</v>
      </c>
      <c r="S504">
        <f t="shared" si="418"/>
        <v>4047.12</v>
      </c>
      <c r="T504">
        <f t="shared" si="419"/>
        <v>0</v>
      </c>
      <c r="U504">
        <f t="shared" si="420"/>
        <v>15.87</v>
      </c>
      <c r="V504">
        <f t="shared" si="421"/>
        <v>0</v>
      </c>
      <c r="W504">
        <f t="shared" si="422"/>
        <v>0</v>
      </c>
      <c r="X504">
        <f t="shared" si="423"/>
        <v>4289.95</v>
      </c>
      <c r="Y504">
        <f t="shared" si="424"/>
        <v>2185.44</v>
      </c>
      <c r="AA504">
        <v>68187018</v>
      </c>
      <c r="AB504">
        <f t="shared" si="425"/>
        <v>25618.9725</v>
      </c>
      <c r="AC504">
        <f t="shared" si="426"/>
        <v>24007.74</v>
      </c>
      <c r="AD504">
        <f>ROUND(((((ET504*1.25))-((EU504*1.25)))+AE504),6)</f>
        <v>424.95</v>
      </c>
      <c r="AE504">
        <f>ROUND(((EU504*1.25)),6)</f>
        <v>0</v>
      </c>
      <c r="AF504">
        <f>ROUND(((EV504*1.15)),6)</f>
        <v>1186.2825</v>
      </c>
      <c r="AG504">
        <f t="shared" si="427"/>
        <v>0</v>
      </c>
      <c r="AH504">
        <f>((EW504*1.15))</f>
        <v>132.25</v>
      </c>
      <c r="AI504">
        <f>((EX504*1.25))</f>
        <v>0</v>
      </c>
      <c r="AJ504">
        <f t="shared" si="428"/>
        <v>0</v>
      </c>
      <c r="AK504">
        <v>25379.25</v>
      </c>
      <c r="AL504">
        <v>24007.74</v>
      </c>
      <c r="AM504">
        <v>339.96</v>
      </c>
      <c r="AN504">
        <v>0</v>
      </c>
      <c r="AO504">
        <v>1031.55</v>
      </c>
      <c r="AP504">
        <v>0</v>
      </c>
      <c r="AQ504">
        <v>115</v>
      </c>
      <c r="AR504">
        <v>0</v>
      </c>
      <c r="AS504">
        <v>0</v>
      </c>
      <c r="AT504">
        <v>106</v>
      </c>
      <c r="AU504">
        <v>54</v>
      </c>
      <c r="AV504">
        <v>1</v>
      </c>
      <c r="AW504">
        <v>1</v>
      </c>
      <c r="AZ504">
        <v>1</v>
      </c>
      <c r="BA504">
        <v>28.43</v>
      </c>
      <c r="BB504">
        <v>9.77</v>
      </c>
      <c r="BC504">
        <v>4.6100000000000003</v>
      </c>
      <c r="BD504" t="s">
        <v>3</v>
      </c>
      <c r="BE504" t="s">
        <v>3</v>
      </c>
      <c r="BF504" t="s">
        <v>3</v>
      </c>
      <c r="BG504" t="s">
        <v>3</v>
      </c>
      <c r="BH504">
        <v>0</v>
      </c>
      <c r="BI504">
        <v>1</v>
      </c>
      <c r="BJ504" t="s">
        <v>78</v>
      </c>
      <c r="BM504">
        <v>10001</v>
      </c>
      <c r="BN504">
        <v>0</v>
      </c>
      <c r="BO504" t="s">
        <v>75</v>
      </c>
      <c r="BP504">
        <v>1</v>
      </c>
      <c r="BQ504">
        <v>2</v>
      </c>
      <c r="BR504">
        <v>0</v>
      </c>
      <c r="BS504">
        <v>28.43</v>
      </c>
      <c r="BT504">
        <v>1</v>
      </c>
      <c r="BU504">
        <v>1</v>
      </c>
      <c r="BV504">
        <v>1</v>
      </c>
      <c r="BW504">
        <v>1</v>
      </c>
      <c r="BX504">
        <v>1</v>
      </c>
      <c r="BY504" t="s">
        <v>3</v>
      </c>
      <c r="BZ504">
        <v>118</v>
      </c>
      <c r="CA504">
        <v>63</v>
      </c>
      <c r="CE504">
        <v>0</v>
      </c>
      <c r="CF504">
        <v>0</v>
      </c>
      <c r="CG504">
        <v>0</v>
      </c>
      <c r="CM504">
        <v>0</v>
      </c>
      <c r="CN504" t="s">
        <v>1223</v>
      </c>
      <c r="CO504">
        <v>0</v>
      </c>
      <c r="CP504">
        <f t="shared" si="429"/>
        <v>17826.41</v>
      </c>
      <c r="CQ504">
        <f t="shared" si="430"/>
        <v>110675.68140000002</v>
      </c>
      <c r="CR504">
        <f t="shared" si="431"/>
        <v>4151.7614999999996</v>
      </c>
      <c r="CS504">
        <f t="shared" si="432"/>
        <v>0</v>
      </c>
      <c r="CT504">
        <f t="shared" si="433"/>
        <v>33726.011474999999</v>
      </c>
      <c r="CU504">
        <f t="shared" si="434"/>
        <v>0</v>
      </c>
      <c r="CV504">
        <f t="shared" si="435"/>
        <v>132.25</v>
      </c>
      <c r="CW504">
        <f t="shared" si="436"/>
        <v>0</v>
      </c>
      <c r="CX504">
        <f t="shared" si="437"/>
        <v>0</v>
      </c>
      <c r="CY504">
        <f t="shared" si="438"/>
        <v>4289.9471999999996</v>
      </c>
      <c r="CZ504">
        <f t="shared" si="439"/>
        <v>2185.4447999999998</v>
      </c>
      <c r="DC504" t="s">
        <v>3</v>
      </c>
      <c r="DD504" t="s">
        <v>3</v>
      </c>
      <c r="DE504" t="s">
        <v>20</v>
      </c>
      <c r="DF504" t="s">
        <v>20</v>
      </c>
      <c r="DG504" t="s">
        <v>21</v>
      </c>
      <c r="DH504" t="s">
        <v>3</v>
      </c>
      <c r="DI504" t="s">
        <v>21</v>
      </c>
      <c r="DJ504" t="s">
        <v>20</v>
      </c>
      <c r="DK504" t="s">
        <v>3</v>
      </c>
      <c r="DL504" t="s">
        <v>3</v>
      </c>
      <c r="DM504" t="s">
        <v>3</v>
      </c>
      <c r="DN504">
        <v>0</v>
      </c>
      <c r="DO504">
        <v>0</v>
      </c>
      <c r="DP504">
        <v>1</v>
      </c>
      <c r="DQ504">
        <v>1</v>
      </c>
      <c r="DU504">
        <v>1013</v>
      </c>
      <c r="DV504" t="s">
        <v>77</v>
      </c>
      <c r="DW504" t="s">
        <v>77</v>
      </c>
      <c r="DX504">
        <v>1</v>
      </c>
      <c r="EE504">
        <v>63940278</v>
      </c>
      <c r="EF504">
        <v>2</v>
      </c>
      <c r="EG504" t="s">
        <v>22</v>
      </c>
      <c r="EH504">
        <v>0</v>
      </c>
      <c r="EI504" t="s">
        <v>3</v>
      </c>
      <c r="EJ504">
        <v>1</v>
      </c>
      <c r="EK504">
        <v>10001</v>
      </c>
      <c r="EL504" t="s">
        <v>23</v>
      </c>
      <c r="EM504" t="s">
        <v>24</v>
      </c>
      <c r="EO504" t="s">
        <v>25</v>
      </c>
      <c r="EQ504">
        <v>0</v>
      </c>
      <c r="ER504">
        <v>25379.25</v>
      </c>
      <c r="ES504">
        <v>24007.74</v>
      </c>
      <c r="ET504">
        <v>339.96</v>
      </c>
      <c r="EU504">
        <v>0</v>
      </c>
      <c r="EV504">
        <v>1031.55</v>
      </c>
      <c r="EW504">
        <v>115</v>
      </c>
      <c r="EX504">
        <v>0</v>
      </c>
      <c r="EY504">
        <v>0</v>
      </c>
      <c r="FQ504">
        <v>0</v>
      </c>
      <c r="FR504">
        <f t="shared" si="440"/>
        <v>0</v>
      </c>
      <c r="FS504">
        <v>0</v>
      </c>
      <c r="FT504" t="s">
        <v>26</v>
      </c>
      <c r="FU504" t="s">
        <v>27</v>
      </c>
      <c r="FX504">
        <v>106.2</v>
      </c>
      <c r="FY504">
        <v>53.55</v>
      </c>
      <c r="GA504" t="s">
        <v>3</v>
      </c>
      <c r="GD504">
        <v>1</v>
      </c>
      <c r="GF504">
        <v>122676480</v>
      </c>
      <c r="GG504">
        <v>2</v>
      </c>
      <c r="GH504">
        <v>1</v>
      </c>
      <c r="GI504">
        <v>2</v>
      </c>
      <c r="GJ504">
        <v>0</v>
      </c>
      <c r="GK504">
        <v>0</v>
      </c>
      <c r="GL504">
        <f t="shared" si="441"/>
        <v>0</v>
      </c>
      <c r="GM504">
        <f t="shared" si="442"/>
        <v>24301.8</v>
      </c>
      <c r="GN504">
        <f t="shared" si="443"/>
        <v>24301.8</v>
      </c>
      <c r="GO504">
        <f t="shared" si="444"/>
        <v>0</v>
      </c>
      <c r="GP504">
        <f t="shared" si="445"/>
        <v>0</v>
      </c>
      <c r="GR504">
        <v>0</v>
      </c>
      <c r="GS504">
        <v>3</v>
      </c>
      <c r="GT504">
        <v>0</v>
      </c>
      <c r="GU504" t="s">
        <v>3</v>
      </c>
      <c r="GV504">
        <f t="shared" si="446"/>
        <v>0</v>
      </c>
      <c r="GW504">
        <v>1</v>
      </c>
      <c r="GX504">
        <f t="shared" si="447"/>
        <v>0</v>
      </c>
      <c r="HA504">
        <v>0</v>
      </c>
      <c r="HB504">
        <v>0</v>
      </c>
      <c r="HC504">
        <f t="shared" si="448"/>
        <v>0</v>
      </c>
      <c r="IK504">
        <v>0</v>
      </c>
    </row>
    <row r="505" spans="1:245" x14ac:dyDescent="0.4">
      <c r="A505">
        <v>18</v>
      </c>
      <c r="B505">
        <v>1</v>
      </c>
      <c r="C505">
        <v>872</v>
      </c>
      <c r="E505" t="s">
        <v>578</v>
      </c>
      <c r="F505" t="s">
        <v>80</v>
      </c>
      <c r="G505" t="s">
        <v>81</v>
      </c>
      <c r="H505" t="s">
        <v>31</v>
      </c>
      <c r="I505">
        <f>I504*J505</f>
        <v>-12</v>
      </c>
      <c r="J505">
        <v>-100</v>
      </c>
      <c r="O505">
        <f t="shared" si="414"/>
        <v>-9985.68</v>
      </c>
      <c r="P505">
        <f t="shared" si="415"/>
        <v>-9985.68</v>
      </c>
      <c r="Q505">
        <f t="shared" si="416"/>
        <v>0</v>
      </c>
      <c r="R505">
        <f t="shared" si="417"/>
        <v>0</v>
      </c>
      <c r="S505">
        <f t="shared" si="418"/>
        <v>0</v>
      </c>
      <c r="T505">
        <f t="shared" si="419"/>
        <v>0</v>
      </c>
      <c r="U505">
        <f t="shared" si="420"/>
        <v>0</v>
      </c>
      <c r="V505">
        <f t="shared" si="421"/>
        <v>0</v>
      </c>
      <c r="W505">
        <f t="shared" si="422"/>
        <v>0</v>
      </c>
      <c r="X505">
        <f t="shared" si="423"/>
        <v>0</v>
      </c>
      <c r="Y505">
        <f t="shared" si="424"/>
        <v>0</v>
      </c>
      <c r="AA505">
        <v>68187018</v>
      </c>
      <c r="AB505">
        <f t="shared" si="425"/>
        <v>207</v>
      </c>
      <c r="AC505">
        <f t="shared" si="426"/>
        <v>207</v>
      </c>
      <c r="AD505">
        <f>ROUND((((ET505)-(EU505))+AE505),6)</f>
        <v>0</v>
      </c>
      <c r="AE505">
        <f t="shared" ref="AE505:AF507" si="456">ROUND((EU505),6)</f>
        <v>0</v>
      </c>
      <c r="AF505">
        <f t="shared" si="456"/>
        <v>0</v>
      </c>
      <c r="AG505">
        <f t="shared" si="427"/>
        <v>0</v>
      </c>
      <c r="AH505">
        <f t="shared" ref="AH505:AI507" si="457">(EW505)</f>
        <v>0</v>
      </c>
      <c r="AI505">
        <f t="shared" si="457"/>
        <v>0</v>
      </c>
      <c r="AJ505">
        <f t="shared" si="428"/>
        <v>0</v>
      </c>
      <c r="AK505">
        <v>207</v>
      </c>
      <c r="AL505">
        <v>207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1</v>
      </c>
      <c r="AZ505">
        <v>1</v>
      </c>
      <c r="BA505">
        <v>1</v>
      </c>
      <c r="BB505">
        <v>1</v>
      </c>
      <c r="BC505">
        <v>4.0199999999999996</v>
      </c>
      <c r="BD505" t="s">
        <v>3</v>
      </c>
      <c r="BE505" t="s">
        <v>3</v>
      </c>
      <c r="BF505" t="s">
        <v>3</v>
      </c>
      <c r="BG505" t="s">
        <v>3</v>
      </c>
      <c r="BH505">
        <v>3</v>
      </c>
      <c r="BI505">
        <v>1</v>
      </c>
      <c r="BJ505" t="s">
        <v>82</v>
      </c>
      <c r="BM505">
        <v>500001</v>
      </c>
      <c r="BN505">
        <v>0</v>
      </c>
      <c r="BO505" t="s">
        <v>80</v>
      </c>
      <c r="BP505">
        <v>1</v>
      </c>
      <c r="BQ505">
        <v>8</v>
      </c>
      <c r="BR505">
        <v>1</v>
      </c>
      <c r="BS505">
        <v>1</v>
      </c>
      <c r="BT505">
        <v>1</v>
      </c>
      <c r="BU505">
        <v>1</v>
      </c>
      <c r="BV505">
        <v>1</v>
      </c>
      <c r="BW505">
        <v>1</v>
      </c>
      <c r="BX505">
        <v>1</v>
      </c>
      <c r="BY505" t="s">
        <v>3</v>
      </c>
      <c r="BZ505">
        <v>0</v>
      </c>
      <c r="CA505">
        <v>0</v>
      </c>
      <c r="CE505">
        <v>0</v>
      </c>
      <c r="CF505">
        <v>0</v>
      </c>
      <c r="CG505">
        <v>0</v>
      </c>
      <c r="CM505">
        <v>0</v>
      </c>
      <c r="CN505" t="s">
        <v>3</v>
      </c>
      <c r="CO505">
        <v>0</v>
      </c>
      <c r="CP505">
        <f t="shared" si="429"/>
        <v>-9985.68</v>
      </c>
      <c r="CQ505">
        <f t="shared" si="430"/>
        <v>832.13999999999987</v>
      </c>
      <c r="CR505">
        <f t="shared" si="431"/>
        <v>0</v>
      </c>
      <c r="CS505">
        <f t="shared" si="432"/>
        <v>0</v>
      </c>
      <c r="CT505">
        <f t="shared" si="433"/>
        <v>0</v>
      </c>
      <c r="CU505">
        <f t="shared" si="434"/>
        <v>0</v>
      </c>
      <c r="CV505">
        <f t="shared" si="435"/>
        <v>0</v>
      </c>
      <c r="CW505">
        <f t="shared" si="436"/>
        <v>0</v>
      </c>
      <c r="CX505">
        <f t="shared" si="437"/>
        <v>0</v>
      </c>
      <c r="CY505">
        <f t="shared" si="438"/>
        <v>0</v>
      </c>
      <c r="CZ505">
        <f t="shared" si="439"/>
        <v>0</v>
      </c>
      <c r="DC505" t="s">
        <v>3</v>
      </c>
      <c r="DD505" t="s">
        <v>3</v>
      </c>
      <c r="DE505" t="s">
        <v>3</v>
      </c>
      <c r="DF505" t="s">
        <v>3</v>
      </c>
      <c r="DG505" t="s">
        <v>3</v>
      </c>
      <c r="DH505" t="s">
        <v>3</v>
      </c>
      <c r="DI505" t="s">
        <v>3</v>
      </c>
      <c r="DJ505" t="s">
        <v>3</v>
      </c>
      <c r="DK505" t="s">
        <v>3</v>
      </c>
      <c r="DL505" t="s">
        <v>3</v>
      </c>
      <c r="DM505" t="s">
        <v>3</v>
      </c>
      <c r="DN505">
        <v>0</v>
      </c>
      <c r="DO505">
        <v>0</v>
      </c>
      <c r="DP505">
        <v>1</v>
      </c>
      <c r="DQ505">
        <v>1</v>
      </c>
      <c r="DU505">
        <v>1005</v>
      </c>
      <c r="DV505" t="s">
        <v>31</v>
      </c>
      <c r="DW505" t="s">
        <v>31</v>
      </c>
      <c r="DX505">
        <v>1</v>
      </c>
      <c r="EE505">
        <v>63940454</v>
      </c>
      <c r="EF505">
        <v>8</v>
      </c>
      <c r="EG505" t="s">
        <v>33</v>
      </c>
      <c r="EH505">
        <v>0</v>
      </c>
      <c r="EI505" t="s">
        <v>3</v>
      </c>
      <c r="EJ505">
        <v>1</v>
      </c>
      <c r="EK505">
        <v>500001</v>
      </c>
      <c r="EL505" t="s">
        <v>34</v>
      </c>
      <c r="EM505" t="s">
        <v>35</v>
      </c>
      <c r="EO505" t="s">
        <v>3</v>
      </c>
      <c r="EQ505">
        <v>0</v>
      </c>
      <c r="ER505">
        <v>207</v>
      </c>
      <c r="ES505">
        <v>207</v>
      </c>
      <c r="ET505">
        <v>0</v>
      </c>
      <c r="EU505">
        <v>0</v>
      </c>
      <c r="EV505">
        <v>0</v>
      </c>
      <c r="EW505">
        <v>0</v>
      </c>
      <c r="EX505">
        <v>0</v>
      </c>
      <c r="FQ505">
        <v>0</v>
      </c>
      <c r="FR505">
        <f t="shared" si="440"/>
        <v>0</v>
      </c>
      <c r="FS505">
        <v>0</v>
      </c>
      <c r="FX505">
        <v>0</v>
      </c>
      <c r="FY505">
        <v>0</v>
      </c>
      <c r="GA505" t="s">
        <v>3</v>
      </c>
      <c r="GD505">
        <v>1</v>
      </c>
      <c r="GF505">
        <v>-1292989106</v>
      </c>
      <c r="GG505">
        <v>2</v>
      </c>
      <c r="GH505">
        <v>1</v>
      </c>
      <c r="GI505">
        <v>2</v>
      </c>
      <c r="GJ505">
        <v>0</v>
      </c>
      <c r="GK505">
        <v>0</v>
      </c>
      <c r="GL505">
        <f t="shared" si="441"/>
        <v>0</v>
      </c>
      <c r="GM505">
        <f t="shared" si="442"/>
        <v>-9985.68</v>
      </c>
      <c r="GN505">
        <f t="shared" si="443"/>
        <v>-9985.68</v>
      </c>
      <c r="GO505">
        <f t="shared" si="444"/>
        <v>0</v>
      </c>
      <c r="GP505">
        <f t="shared" si="445"/>
        <v>0</v>
      </c>
      <c r="GR505">
        <v>0</v>
      </c>
      <c r="GS505">
        <v>3</v>
      </c>
      <c r="GT505">
        <v>0</v>
      </c>
      <c r="GU505" t="s">
        <v>3</v>
      </c>
      <c r="GV505">
        <f t="shared" si="446"/>
        <v>0</v>
      </c>
      <c r="GW505">
        <v>1</v>
      </c>
      <c r="GX505">
        <f t="shared" si="447"/>
        <v>0</v>
      </c>
      <c r="HA505">
        <v>0</v>
      </c>
      <c r="HB505">
        <v>0</v>
      </c>
      <c r="HC505">
        <f t="shared" si="448"/>
        <v>0</v>
      </c>
      <c r="IK505">
        <v>0</v>
      </c>
    </row>
    <row r="506" spans="1:245" x14ac:dyDescent="0.4">
      <c r="A506">
        <v>18</v>
      </c>
      <c r="B506">
        <v>1</v>
      </c>
      <c r="C506">
        <v>871</v>
      </c>
      <c r="E506" t="s">
        <v>579</v>
      </c>
      <c r="F506" t="s">
        <v>580</v>
      </c>
      <c r="G506" t="s">
        <v>581</v>
      </c>
      <c r="H506" t="s">
        <v>31</v>
      </c>
      <c r="I506">
        <f>I504*J506</f>
        <v>12</v>
      </c>
      <c r="J506">
        <v>100</v>
      </c>
      <c r="O506">
        <f t="shared" si="414"/>
        <v>11306.82</v>
      </c>
      <c r="P506">
        <f t="shared" si="415"/>
        <v>11306.82</v>
      </c>
      <c r="Q506">
        <f t="shared" si="416"/>
        <v>0</v>
      </c>
      <c r="R506">
        <f t="shared" si="417"/>
        <v>0</v>
      </c>
      <c r="S506">
        <f t="shared" si="418"/>
        <v>0</v>
      </c>
      <c r="T506">
        <f t="shared" si="419"/>
        <v>0</v>
      </c>
      <c r="U506">
        <f t="shared" si="420"/>
        <v>0</v>
      </c>
      <c r="V506">
        <f t="shared" si="421"/>
        <v>0</v>
      </c>
      <c r="W506">
        <f t="shared" si="422"/>
        <v>24.12</v>
      </c>
      <c r="X506">
        <f t="shared" si="423"/>
        <v>0</v>
      </c>
      <c r="Y506">
        <f t="shared" si="424"/>
        <v>0</v>
      </c>
      <c r="AA506">
        <v>68187018</v>
      </c>
      <c r="AB506">
        <f t="shared" si="425"/>
        <v>252.61</v>
      </c>
      <c r="AC506">
        <f t="shared" si="426"/>
        <v>252.61</v>
      </c>
      <c r="AD506">
        <f>ROUND((((ET506)-(EU506))+AE506),6)</f>
        <v>0</v>
      </c>
      <c r="AE506">
        <f t="shared" si="456"/>
        <v>0</v>
      </c>
      <c r="AF506">
        <f t="shared" si="456"/>
        <v>0</v>
      </c>
      <c r="AG506">
        <f t="shared" si="427"/>
        <v>0</v>
      </c>
      <c r="AH506">
        <f t="shared" si="457"/>
        <v>0</v>
      </c>
      <c r="AI506">
        <f t="shared" si="457"/>
        <v>0</v>
      </c>
      <c r="AJ506">
        <f t="shared" si="428"/>
        <v>2.0099999999999998</v>
      </c>
      <c r="AK506">
        <v>252.61</v>
      </c>
      <c r="AL506">
        <v>252.61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2.0099999999999998</v>
      </c>
      <c r="AT506">
        <v>0</v>
      </c>
      <c r="AU506">
        <v>0</v>
      </c>
      <c r="AV506">
        <v>1</v>
      </c>
      <c r="AW506">
        <v>1</v>
      </c>
      <c r="AZ506">
        <v>1</v>
      </c>
      <c r="BA506">
        <v>1</v>
      </c>
      <c r="BB506">
        <v>1</v>
      </c>
      <c r="BC506">
        <v>3.73</v>
      </c>
      <c r="BD506" t="s">
        <v>3</v>
      </c>
      <c r="BE506" t="s">
        <v>3</v>
      </c>
      <c r="BF506" t="s">
        <v>3</v>
      </c>
      <c r="BG506" t="s">
        <v>3</v>
      </c>
      <c r="BH506">
        <v>3</v>
      </c>
      <c r="BI506">
        <v>1</v>
      </c>
      <c r="BJ506" t="s">
        <v>582</v>
      </c>
      <c r="BM506">
        <v>500001</v>
      </c>
      <c r="BN506">
        <v>0</v>
      </c>
      <c r="BO506" t="s">
        <v>580</v>
      </c>
      <c r="BP506">
        <v>1</v>
      </c>
      <c r="BQ506">
        <v>8</v>
      </c>
      <c r="BR506">
        <v>0</v>
      </c>
      <c r="BS506">
        <v>1</v>
      </c>
      <c r="BT506">
        <v>1</v>
      </c>
      <c r="BU506">
        <v>1</v>
      </c>
      <c r="BV506">
        <v>1</v>
      </c>
      <c r="BW506">
        <v>1</v>
      </c>
      <c r="BX506">
        <v>1</v>
      </c>
      <c r="BY506" t="s">
        <v>3</v>
      </c>
      <c r="BZ506">
        <v>0</v>
      </c>
      <c r="CA506">
        <v>0</v>
      </c>
      <c r="CE506">
        <v>0</v>
      </c>
      <c r="CF506">
        <v>0</v>
      </c>
      <c r="CG506">
        <v>0</v>
      </c>
      <c r="CM506">
        <v>0</v>
      </c>
      <c r="CN506" t="s">
        <v>3</v>
      </c>
      <c r="CO506">
        <v>0</v>
      </c>
      <c r="CP506">
        <f t="shared" si="429"/>
        <v>11306.82</v>
      </c>
      <c r="CQ506">
        <f t="shared" si="430"/>
        <v>942.23530000000005</v>
      </c>
      <c r="CR506">
        <f t="shared" si="431"/>
        <v>0</v>
      </c>
      <c r="CS506">
        <f t="shared" si="432"/>
        <v>0</v>
      </c>
      <c r="CT506">
        <f t="shared" si="433"/>
        <v>0</v>
      </c>
      <c r="CU506">
        <f t="shared" si="434"/>
        <v>0</v>
      </c>
      <c r="CV506">
        <f t="shared" si="435"/>
        <v>0</v>
      </c>
      <c r="CW506">
        <f t="shared" si="436"/>
        <v>0</v>
      </c>
      <c r="CX506">
        <f t="shared" si="437"/>
        <v>2.0099999999999998</v>
      </c>
      <c r="CY506">
        <f t="shared" si="438"/>
        <v>0</v>
      </c>
      <c r="CZ506">
        <f t="shared" si="439"/>
        <v>0</v>
      </c>
      <c r="DC506" t="s">
        <v>3</v>
      </c>
      <c r="DD506" t="s">
        <v>3</v>
      </c>
      <c r="DE506" t="s">
        <v>3</v>
      </c>
      <c r="DF506" t="s">
        <v>3</v>
      </c>
      <c r="DG506" t="s">
        <v>3</v>
      </c>
      <c r="DH506" t="s">
        <v>3</v>
      </c>
      <c r="DI506" t="s">
        <v>3</v>
      </c>
      <c r="DJ506" t="s">
        <v>3</v>
      </c>
      <c r="DK506" t="s">
        <v>3</v>
      </c>
      <c r="DL506" t="s">
        <v>3</v>
      </c>
      <c r="DM506" t="s">
        <v>3</v>
      </c>
      <c r="DN506">
        <v>0</v>
      </c>
      <c r="DO506">
        <v>0</v>
      </c>
      <c r="DP506">
        <v>1</v>
      </c>
      <c r="DQ506">
        <v>1</v>
      </c>
      <c r="DU506">
        <v>1005</v>
      </c>
      <c r="DV506" t="s">
        <v>31</v>
      </c>
      <c r="DW506" t="s">
        <v>31</v>
      </c>
      <c r="DX506">
        <v>1</v>
      </c>
      <c r="EE506">
        <v>63940454</v>
      </c>
      <c r="EF506">
        <v>8</v>
      </c>
      <c r="EG506" t="s">
        <v>33</v>
      </c>
      <c r="EH506">
        <v>0</v>
      </c>
      <c r="EI506" t="s">
        <v>3</v>
      </c>
      <c r="EJ506">
        <v>1</v>
      </c>
      <c r="EK506">
        <v>500001</v>
      </c>
      <c r="EL506" t="s">
        <v>34</v>
      </c>
      <c r="EM506" t="s">
        <v>35</v>
      </c>
      <c r="EO506" t="s">
        <v>3</v>
      </c>
      <c r="EQ506">
        <v>0</v>
      </c>
      <c r="ER506">
        <v>252.61</v>
      </c>
      <c r="ES506">
        <v>252.61</v>
      </c>
      <c r="ET506">
        <v>0</v>
      </c>
      <c r="EU506">
        <v>0</v>
      </c>
      <c r="EV506">
        <v>0</v>
      </c>
      <c r="EW506">
        <v>0</v>
      </c>
      <c r="EX506">
        <v>0</v>
      </c>
      <c r="FQ506">
        <v>0</v>
      </c>
      <c r="FR506">
        <f t="shared" si="440"/>
        <v>0</v>
      </c>
      <c r="FS506">
        <v>0</v>
      </c>
      <c r="FX506">
        <v>0</v>
      </c>
      <c r="FY506">
        <v>0</v>
      </c>
      <c r="GA506" t="s">
        <v>3</v>
      </c>
      <c r="GD506">
        <v>1</v>
      </c>
      <c r="GF506">
        <v>-127494699</v>
      </c>
      <c r="GG506">
        <v>2</v>
      </c>
      <c r="GH506">
        <v>1</v>
      </c>
      <c r="GI506">
        <v>2</v>
      </c>
      <c r="GJ506">
        <v>0</v>
      </c>
      <c r="GK506">
        <v>0</v>
      </c>
      <c r="GL506">
        <f t="shared" si="441"/>
        <v>0</v>
      </c>
      <c r="GM506">
        <f t="shared" si="442"/>
        <v>11306.82</v>
      </c>
      <c r="GN506">
        <f t="shared" si="443"/>
        <v>11306.82</v>
      </c>
      <c r="GO506">
        <f t="shared" si="444"/>
        <v>0</v>
      </c>
      <c r="GP506">
        <f t="shared" si="445"/>
        <v>0</v>
      </c>
      <c r="GR506">
        <v>0</v>
      </c>
      <c r="GS506">
        <v>3</v>
      </c>
      <c r="GT506">
        <v>0</v>
      </c>
      <c r="GU506" t="s">
        <v>3</v>
      </c>
      <c r="GV506">
        <f t="shared" si="446"/>
        <v>0</v>
      </c>
      <c r="GW506">
        <v>1</v>
      </c>
      <c r="GX506">
        <f t="shared" si="447"/>
        <v>0</v>
      </c>
      <c r="HA506">
        <v>0</v>
      </c>
      <c r="HB506">
        <v>0</v>
      </c>
      <c r="HC506">
        <f t="shared" si="448"/>
        <v>0</v>
      </c>
      <c r="IK506">
        <v>0</v>
      </c>
    </row>
    <row r="507" spans="1:245" x14ac:dyDescent="0.4">
      <c r="A507">
        <v>18</v>
      </c>
      <c r="B507">
        <v>1</v>
      </c>
      <c r="C507">
        <v>867</v>
      </c>
      <c r="E507" t="s">
        <v>583</v>
      </c>
      <c r="F507" t="s">
        <v>584</v>
      </c>
      <c r="G507" t="s">
        <v>585</v>
      </c>
      <c r="H507" t="s">
        <v>103</v>
      </c>
      <c r="I507">
        <f>I504*J507</f>
        <v>6</v>
      </c>
      <c r="J507">
        <v>50</v>
      </c>
      <c r="O507">
        <f t="shared" si="414"/>
        <v>441.95</v>
      </c>
      <c r="P507">
        <f t="shared" si="415"/>
        <v>441.95</v>
      </c>
      <c r="Q507">
        <f t="shared" si="416"/>
        <v>0</v>
      </c>
      <c r="R507">
        <f t="shared" si="417"/>
        <v>0</v>
      </c>
      <c r="S507">
        <f t="shared" si="418"/>
        <v>0</v>
      </c>
      <c r="T507">
        <f t="shared" si="419"/>
        <v>0</v>
      </c>
      <c r="U507">
        <f t="shared" si="420"/>
        <v>0</v>
      </c>
      <c r="V507">
        <f t="shared" si="421"/>
        <v>0</v>
      </c>
      <c r="W507">
        <f t="shared" si="422"/>
        <v>0.18</v>
      </c>
      <c r="X507">
        <f t="shared" si="423"/>
        <v>0</v>
      </c>
      <c r="Y507">
        <f t="shared" si="424"/>
        <v>0</v>
      </c>
      <c r="AA507">
        <v>68187018</v>
      </c>
      <c r="AB507">
        <f t="shared" si="425"/>
        <v>57.1</v>
      </c>
      <c r="AC507">
        <f t="shared" si="426"/>
        <v>57.1</v>
      </c>
      <c r="AD507">
        <f>ROUND((((ET507)-(EU507))+AE507),6)</f>
        <v>0</v>
      </c>
      <c r="AE507">
        <f t="shared" si="456"/>
        <v>0</v>
      </c>
      <c r="AF507">
        <f t="shared" si="456"/>
        <v>0</v>
      </c>
      <c r="AG507">
        <f t="shared" si="427"/>
        <v>0</v>
      </c>
      <c r="AH507">
        <f t="shared" si="457"/>
        <v>0</v>
      </c>
      <c r="AI507">
        <f t="shared" si="457"/>
        <v>0</v>
      </c>
      <c r="AJ507">
        <f t="shared" si="428"/>
        <v>0.03</v>
      </c>
      <c r="AK507">
        <v>57.1</v>
      </c>
      <c r="AL507">
        <v>57.1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0.03</v>
      </c>
      <c r="AT507">
        <v>0</v>
      </c>
      <c r="AU507">
        <v>0</v>
      </c>
      <c r="AV507">
        <v>1</v>
      </c>
      <c r="AW507">
        <v>1</v>
      </c>
      <c r="AZ507">
        <v>1</v>
      </c>
      <c r="BA507">
        <v>1</v>
      </c>
      <c r="BB507">
        <v>1</v>
      </c>
      <c r="BC507">
        <v>1.29</v>
      </c>
      <c r="BD507" t="s">
        <v>3</v>
      </c>
      <c r="BE507" t="s">
        <v>3</v>
      </c>
      <c r="BF507" t="s">
        <v>3</v>
      </c>
      <c r="BG507" t="s">
        <v>3</v>
      </c>
      <c r="BH507">
        <v>3</v>
      </c>
      <c r="BI507">
        <v>1</v>
      </c>
      <c r="BJ507" t="s">
        <v>586</v>
      </c>
      <c r="BM507">
        <v>500001</v>
      </c>
      <c r="BN507">
        <v>0</v>
      </c>
      <c r="BO507" t="s">
        <v>584</v>
      </c>
      <c r="BP507">
        <v>1</v>
      </c>
      <c r="BQ507">
        <v>8</v>
      </c>
      <c r="BR507">
        <v>0</v>
      </c>
      <c r="BS507">
        <v>1</v>
      </c>
      <c r="BT507">
        <v>1</v>
      </c>
      <c r="BU507">
        <v>1</v>
      </c>
      <c r="BV507">
        <v>1</v>
      </c>
      <c r="BW507">
        <v>1</v>
      </c>
      <c r="BX507">
        <v>1</v>
      </c>
      <c r="BY507" t="s">
        <v>3</v>
      </c>
      <c r="BZ507">
        <v>0</v>
      </c>
      <c r="CA507">
        <v>0</v>
      </c>
      <c r="CE507">
        <v>0</v>
      </c>
      <c r="CF507">
        <v>0</v>
      </c>
      <c r="CG507">
        <v>0</v>
      </c>
      <c r="CM507">
        <v>0</v>
      </c>
      <c r="CN507" t="s">
        <v>3</v>
      </c>
      <c r="CO507">
        <v>0</v>
      </c>
      <c r="CP507">
        <f t="shared" si="429"/>
        <v>441.95</v>
      </c>
      <c r="CQ507">
        <f t="shared" si="430"/>
        <v>73.659000000000006</v>
      </c>
      <c r="CR507">
        <f t="shared" si="431"/>
        <v>0</v>
      </c>
      <c r="CS507">
        <f t="shared" si="432"/>
        <v>0</v>
      </c>
      <c r="CT507">
        <f t="shared" si="433"/>
        <v>0</v>
      </c>
      <c r="CU507">
        <f t="shared" si="434"/>
        <v>0</v>
      </c>
      <c r="CV507">
        <f t="shared" si="435"/>
        <v>0</v>
      </c>
      <c r="CW507">
        <f t="shared" si="436"/>
        <v>0</v>
      </c>
      <c r="CX507">
        <f t="shared" si="437"/>
        <v>0.03</v>
      </c>
      <c r="CY507">
        <f t="shared" si="438"/>
        <v>0</v>
      </c>
      <c r="CZ507">
        <f t="shared" si="439"/>
        <v>0</v>
      </c>
      <c r="DC507" t="s">
        <v>3</v>
      </c>
      <c r="DD507" t="s">
        <v>3</v>
      </c>
      <c r="DE507" t="s">
        <v>3</v>
      </c>
      <c r="DF507" t="s">
        <v>3</v>
      </c>
      <c r="DG507" t="s">
        <v>3</v>
      </c>
      <c r="DH507" t="s">
        <v>3</v>
      </c>
      <c r="DI507" t="s">
        <v>3</v>
      </c>
      <c r="DJ507" t="s">
        <v>3</v>
      </c>
      <c r="DK507" t="s">
        <v>3</v>
      </c>
      <c r="DL507" t="s">
        <v>3</v>
      </c>
      <c r="DM507" t="s">
        <v>3</v>
      </c>
      <c r="DN507">
        <v>0</v>
      </c>
      <c r="DO507">
        <v>0</v>
      </c>
      <c r="DP507">
        <v>1</v>
      </c>
      <c r="DQ507">
        <v>1</v>
      </c>
      <c r="DU507">
        <v>1013</v>
      </c>
      <c r="DV507" t="s">
        <v>103</v>
      </c>
      <c r="DW507" t="s">
        <v>103</v>
      </c>
      <c r="DX507">
        <v>1</v>
      </c>
      <c r="EE507">
        <v>63940454</v>
      </c>
      <c r="EF507">
        <v>8</v>
      </c>
      <c r="EG507" t="s">
        <v>33</v>
      </c>
      <c r="EH507">
        <v>0</v>
      </c>
      <c r="EI507" t="s">
        <v>3</v>
      </c>
      <c r="EJ507">
        <v>1</v>
      </c>
      <c r="EK507">
        <v>500001</v>
      </c>
      <c r="EL507" t="s">
        <v>34</v>
      </c>
      <c r="EM507" t="s">
        <v>35</v>
      </c>
      <c r="EO507" t="s">
        <v>3</v>
      </c>
      <c r="EQ507">
        <v>0</v>
      </c>
      <c r="ER507">
        <v>57.1</v>
      </c>
      <c r="ES507">
        <v>57.1</v>
      </c>
      <c r="ET507">
        <v>0</v>
      </c>
      <c r="EU507">
        <v>0</v>
      </c>
      <c r="EV507">
        <v>0</v>
      </c>
      <c r="EW507">
        <v>0</v>
      </c>
      <c r="EX507">
        <v>0</v>
      </c>
      <c r="FQ507">
        <v>0</v>
      </c>
      <c r="FR507">
        <f t="shared" si="440"/>
        <v>0</v>
      </c>
      <c r="FS507">
        <v>0</v>
      </c>
      <c r="FX507">
        <v>0</v>
      </c>
      <c r="FY507">
        <v>0</v>
      </c>
      <c r="GA507" t="s">
        <v>3</v>
      </c>
      <c r="GD507">
        <v>1</v>
      </c>
      <c r="GF507">
        <v>-1356531343</v>
      </c>
      <c r="GG507">
        <v>2</v>
      </c>
      <c r="GH507">
        <v>1</v>
      </c>
      <c r="GI507">
        <v>2</v>
      </c>
      <c r="GJ507">
        <v>0</v>
      </c>
      <c r="GK507">
        <v>0</v>
      </c>
      <c r="GL507">
        <f t="shared" si="441"/>
        <v>0</v>
      </c>
      <c r="GM507">
        <f t="shared" si="442"/>
        <v>441.95</v>
      </c>
      <c r="GN507">
        <f t="shared" si="443"/>
        <v>441.95</v>
      </c>
      <c r="GO507">
        <f t="shared" si="444"/>
        <v>0</v>
      </c>
      <c r="GP507">
        <f t="shared" si="445"/>
        <v>0</v>
      </c>
      <c r="GR507">
        <v>0</v>
      </c>
      <c r="GS507">
        <v>3</v>
      </c>
      <c r="GT507">
        <v>0</v>
      </c>
      <c r="GU507" t="s">
        <v>3</v>
      </c>
      <c r="GV507">
        <f t="shared" si="446"/>
        <v>0</v>
      </c>
      <c r="GW507">
        <v>1</v>
      </c>
      <c r="GX507">
        <f t="shared" si="447"/>
        <v>0</v>
      </c>
      <c r="HA507">
        <v>0</v>
      </c>
      <c r="HB507">
        <v>0</v>
      </c>
      <c r="HC507">
        <f t="shared" si="448"/>
        <v>0</v>
      </c>
      <c r="IK507">
        <v>0</v>
      </c>
    </row>
    <row r="509" spans="1:245" x14ac:dyDescent="0.4">
      <c r="A509" s="2">
        <v>51</v>
      </c>
      <c r="B509" s="2">
        <f>B477</f>
        <v>1</v>
      </c>
      <c r="C509" s="2">
        <f>A477</f>
        <v>5</v>
      </c>
      <c r="D509" s="2">
        <f>ROW(A477)</f>
        <v>477</v>
      </c>
      <c r="E509" s="2"/>
      <c r="F509" s="2" t="str">
        <f>IF(F477&lt;&gt;"",F477,"")</f>
        <v>Новый подраздел</v>
      </c>
      <c r="G509" s="2" t="str">
        <f>IF(G477&lt;&gt;"",G477,"")</f>
        <v>Сантехнические работы</v>
      </c>
      <c r="H509" s="2">
        <v>0</v>
      </c>
      <c r="I509" s="2"/>
      <c r="J509" s="2"/>
      <c r="K509" s="2"/>
      <c r="L509" s="2"/>
      <c r="M509" s="2"/>
      <c r="N509" s="2"/>
      <c r="O509" s="2">
        <f t="shared" ref="O509:T509" si="458">ROUND(AB509,2)</f>
        <v>192323.55</v>
      </c>
      <c r="P509" s="2">
        <f t="shared" si="458"/>
        <v>142281.64000000001</v>
      </c>
      <c r="Q509" s="2">
        <f t="shared" si="458"/>
        <v>2387.31</v>
      </c>
      <c r="R509" s="2">
        <f t="shared" si="458"/>
        <v>294.2</v>
      </c>
      <c r="S509" s="2">
        <f t="shared" si="458"/>
        <v>47654.6</v>
      </c>
      <c r="T509" s="2">
        <f t="shared" si="458"/>
        <v>0</v>
      </c>
      <c r="U509" s="2">
        <f>AH509</f>
        <v>178.58412999999999</v>
      </c>
      <c r="V509" s="2">
        <f>AI509</f>
        <v>0.76500000000000001</v>
      </c>
      <c r="W509" s="2">
        <f>ROUND(AJ509,2)</f>
        <v>51.48</v>
      </c>
      <c r="X509" s="2">
        <f>ROUND(AK509,2)</f>
        <v>53496.07</v>
      </c>
      <c r="Y509" s="2">
        <f>ROUND(AL509,2)</f>
        <v>31021.46</v>
      </c>
      <c r="Z509" s="2"/>
      <c r="AA509" s="2"/>
      <c r="AB509" s="2">
        <f>ROUND(SUMIF(AA481:AA507,"=68187018",O481:O507),2)</f>
        <v>192323.55</v>
      </c>
      <c r="AC509" s="2">
        <f>ROUND(SUMIF(AA481:AA507,"=68187018",P481:P507),2)</f>
        <v>142281.64000000001</v>
      </c>
      <c r="AD509" s="2">
        <f>ROUND(SUMIF(AA481:AA507,"=68187018",Q481:Q507),2)</f>
        <v>2387.31</v>
      </c>
      <c r="AE509" s="2">
        <f>ROUND(SUMIF(AA481:AA507,"=68187018",R481:R507),2)</f>
        <v>294.2</v>
      </c>
      <c r="AF509" s="2">
        <f>ROUND(SUMIF(AA481:AA507,"=68187018",S481:S507),2)</f>
        <v>47654.6</v>
      </c>
      <c r="AG509" s="2">
        <f>ROUND(SUMIF(AA481:AA507,"=68187018",T481:T507),2)</f>
        <v>0</v>
      </c>
      <c r="AH509" s="2">
        <f>SUMIF(AA481:AA507,"=68187018",U481:U507)</f>
        <v>178.58412999999999</v>
      </c>
      <c r="AI509" s="2">
        <f>SUMIF(AA481:AA507,"=68187018",V481:V507)</f>
        <v>0.76500000000000001</v>
      </c>
      <c r="AJ509" s="2">
        <f>ROUND(SUMIF(AA481:AA507,"=68187018",W481:W507),2)</f>
        <v>51.48</v>
      </c>
      <c r="AK509" s="2">
        <f>ROUND(SUMIF(AA481:AA507,"=68187018",X481:X507),2)</f>
        <v>53496.07</v>
      </c>
      <c r="AL509" s="2">
        <f>ROUND(SUMIF(AA481:AA507,"=68187018",Y481:Y507),2)</f>
        <v>31021.46</v>
      </c>
      <c r="AM509" s="2"/>
      <c r="AN509" s="2"/>
      <c r="AO509" s="2">
        <f t="shared" ref="AO509:BC509" si="459">ROUND(BX509,2)</f>
        <v>0</v>
      </c>
      <c r="AP509" s="2">
        <f t="shared" si="459"/>
        <v>0</v>
      </c>
      <c r="AQ509" s="2">
        <f t="shared" si="459"/>
        <v>0</v>
      </c>
      <c r="AR509" s="2">
        <f t="shared" si="459"/>
        <v>276841.08</v>
      </c>
      <c r="AS509" s="2">
        <f t="shared" si="459"/>
        <v>189605.58</v>
      </c>
      <c r="AT509" s="2">
        <f t="shared" si="459"/>
        <v>0</v>
      </c>
      <c r="AU509" s="2">
        <f t="shared" si="459"/>
        <v>87235.5</v>
      </c>
      <c r="AV509" s="2">
        <f t="shared" si="459"/>
        <v>142281.64000000001</v>
      </c>
      <c r="AW509" s="2">
        <f t="shared" si="459"/>
        <v>142281.64000000001</v>
      </c>
      <c r="AX509" s="2">
        <f t="shared" si="459"/>
        <v>0</v>
      </c>
      <c r="AY509" s="2">
        <f t="shared" si="459"/>
        <v>142281.64000000001</v>
      </c>
      <c r="AZ509" s="2">
        <f t="shared" si="459"/>
        <v>0</v>
      </c>
      <c r="BA509" s="2">
        <f t="shared" si="459"/>
        <v>0</v>
      </c>
      <c r="BB509" s="2">
        <f t="shared" si="459"/>
        <v>0</v>
      </c>
      <c r="BC509" s="2">
        <f t="shared" si="459"/>
        <v>0</v>
      </c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>
        <f>ROUND(SUMIF(AA481:AA507,"=68187018",FQ481:FQ507),2)</f>
        <v>0</v>
      </c>
      <c r="BY509" s="2">
        <f>ROUND(SUMIF(AA481:AA507,"=68187018",FR481:FR507),2)</f>
        <v>0</v>
      </c>
      <c r="BZ509" s="2">
        <f>ROUND(SUMIF(AA481:AA507,"=68187018",GL481:GL507),2)</f>
        <v>0</v>
      </c>
      <c r="CA509" s="2">
        <f>ROUND(SUMIF(AA481:AA507,"=68187018",GM481:GM507),2)</f>
        <v>276841.08</v>
      </c>
      <c r="CB509" s="2">
        <f>ROUND(SUMIF(AA481:AA507,"=68187018",GN481:GN507),2)</f>
        <v>189605.58</v>
      </c>
      <c r="CC509" s="2">
        <f>ROUND(SUMIF(AA481:AA507,"=68187018",GO481:GO507),2)</f>
        <v>0</v>
      </c>
      <c r="CD509" s="2">
        <f>ROUND(SUMIF(AA481:AA507,"=68187018",GP481:GP507),2)</f>
        <v>87235.5</v>
      </c>
      <c r="CE509" s="2">
        <f>AC509-BX509</f>
        <v>142281.64000000001</v>
      </c>
      <c r="CF509" s="2">
        <f>AC509-BY509</f>
        <v>142281.64000000001</v>
      </c>
      <c r="CG509" s="2">
        <f>BX509-BZ509</f>
        <v>0</v>
      </c>
      <c r="CH509" s="2">
        <f>AC509-BX509-BY509+BZ509</f>
        <v>142281.64000000001</v>
      </c>
      <c r="CI509" s="2">
        <f>BY509-BZ509</f>
        <v>0</v>
      </c>
      <c r="CJ509" s="2">
        <f>ROUND(SUMIF(AA481:AA507,"=68187018",GX481:GX507),2)</f>
        <v>0</v>
      </c>
      <c r="CK509" s="2">
        <f>ROUND(SUMIF(AA481:AA507,"=68187018",GY481:GY507),2)</f>
        <v>0</v>
      </c>
      <c r="CL509" s="2">
        <f>ROUND(SUMIF(AA481:AA507,"=68187018",GZ481:GZ507),2)</f>
        <v>0</v>
      </c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>
        <v>0</v>
      </c>
    </row>
    <row r="511" spans="1:245" x14ac:dyDescent="0.4">
      <c r="A511" s="4">
        <v>50</v>
      </c>
      <c r="B511" s="4">
        <v>0</v>
      </c>
      <c r="C511" s="4">
        <v>0</v>
      </c>
      <c r="D511" s="4">
        <v>1</v>
      </c>
      <c r="E511" s="4">
        <v>201</v>
      </c>
      <c r="F511" s="4">
        <f>ROUND(Source!O509,O511)</f>
        <v>192323.55</v>
      </c>
      <c r="G511" s="4" t="s">
        <v>148</v>
      </c>
      <c r="H511" s="4" t="s">
        <v>149</v>
      </c>
      <c r="I511" s="4"/>
      <c r="J511" s="4"/>
      <c r="K511" s="4">
        <v>201</v>
      </c>
      <c r="L511" s="4">
        <v>1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2" spans="1:245" x14ac:dyDescent="0.4">
      <c r="A512" s="4">
        <v>50</v>
      </c>
      <c r="B512" s="4">
        <v>0</v>
      </c>
      <c r="C512" s="4">
        <v>0</v>
      </c>
      <c r="D512" s="4">
        <v>1</v>
      </c>
      <c r="E512" s="4">
        <v>202</v>
      </c>
      <c r="F512" s="4">
        <f>ROUND(Source!P509,O512)</f>
        <v>142281.64000000001</v>
      </c>
      <c r="G512" s="4" t="s">
        <v>150</v>
      </c>
      <c r="H512" s="4" t="s">
        <v>151</v>
      </c>
      <c r="I512" s="4"/>
      <c r="J512" s="4"/>
      <c r="K512" s="4">
        <v>202</v>
      </c>
      <c r="L512" s="4">
        <v>2</v>
      </c>
      <c r="M512" s="4">
        <v>3</v>
      </c>
      <c r="N512" s="4" t="s">
        <v>3</v>
      </c>
      <c r="O512" s="4">
        <v>2</v>
      </c>
      <c r="P512" s="4"/>
      <c r="Q512" s="4"/>
      <c r="R512" s="4"/>
      <c r="S512" s="4"/>
      <c r="T512" s="4"/>
      <c r="U512" s="4"/>
      <c r="V512" s="4"/>
      <c r="W512" s="4"/>
    </row>
    <row r="513" spans="1:23" x14ac:dyDescent="0.4">
      <c r="A513" s="4">
        <v>50</v>
      </c>
      <c r="B513" s="4">
        <v>0</v>
      </c>
      <c r="C513" s="4">
        <v>0</v>
      </c>
      <c r="D513" s="4">
        <v>1</v>
      </c>
      <c r="E513" s="4">
        <v>222</v>
      </c>
      <c r="F513" s="4">
        <f>ROUND(Source!AO509,O513)</f>
        <v>0</v>
      </c>
      <c r="G513" s="4" t="s">
        <v>152</v>
      </c>
      <c r="H513" s="4" t="s">
        <v>153</v>
      </c>
      <c r="I513" s="4"/>
      <c r="J513" s="4"/>
      <c r="K513" s="4">
        <v>222</v>
      </c>
      <c r="L513" s="4">
        <v>3</v>
      </c>
      <c r="M513" s="4">
        <v>3</v>
      </c>
      <c r="N513" s="4" t="s">
        <v>3</v>
      </c>
      <c r="O513" s="4">
        <v>2</v>
      </c>
      <c r="P513" s="4"/>
      <c r="Q513" s="4"/>
      <c r="R513" s="4"/>
      <c r="S513" s="4"/>
      <c r="T513" s="4"/>
      <c r="U513" s="4"/>
      <c r="V513" s="4"/>
      <c r="W513" s="4"/>
    </row>
    <row r="514" spans="1:23" x14ac:dyDescent="0.4">
      <c r="A514" s="4">
        <v>50</v>
      </c>
      <c r="B514" s="4">
        <v>0</v>
      </c>
      <c r="C514" s="4">
        <v>0</v>
      </c>
      <c r="D514" s="4">
        <v>1</v>
      </c>
      <c r="E514" s="4">
        <v>225</v>
      </c>
      <c r="F514" s="4">
        <f>ROUND(Source!AV509,O514)</f>
        <v>142281.64000000001</v>
      </c>
      <c r="G514" s="4" t="s">
        <v>154</v>
      </c>
      <c r="H514" s="4" t="s">
        <v>155</v>
      </c>
      <c r="I514" s="4"/>
      <c r="J514" s="4"/>
      <c r="K514" s="4">
        <v>225</v>
      </c>
      <c r="L514" s="4">
        <v>4</v>
      </c>
      <c r="M514" s="4">
        <v>3</v>
      </c>
      <c r="N514" s="4" t="s">
        <v>3</v>
      </c>
      <c r="O514" s="4">
        <v>2</v>
      </c>
      <c r="P514" s="4"/>
      <c r="Q514" s="4"/>
      <c r="R514" s="4"/>
      <c r="S514" s="4"/>
      <c r="T514" s="4"/>
      <c r="U514" s="4"/>
      <c r="V514" s="4"/>
      <c r="W514" s="4"/>
    </row>
    <row r="515" spans="1:23" x14ac:dyDescent="0.4">
      <c r="A515" s="4">
        <v>50</v>
      </c>
      <c r="B515" s="4">
        <v>0</v>
      </c>
      <c r="C515" s="4">
        <v>0</v>
      </c>
      <c r="D515" s="4">
        <v>1</v>
      </c>
      <c r="E515" s="4">
        <v>226</v>
      </c>
      <c r="F515" s="4">
        <f>ROUND(Source!AW509,O515)</f>
        <v>142281.64000000001</v>
      </c>
      <c r="G515" s="4" t="s">
        <v>156</v>
      </c>
      <c r="H515" s="4" t="s">
        <v>157</v>
      </c>
      <c r="I515" s="4"/>
      <c r="J515" s="4"/>
      <c r="K515" s="4">
        <v>226</v>
      </c>
      <c r="L515" s="4">
        <v>5</v>
      </c>
      <c r="M515" s="4">
        <v>3</v>
      </c>
      <c r="N515" s="4" t="s">
        <v>3</v>
      </c>
      <c r="O515" s="4">
        <v>2</v>
      </c>
      <c r="P515" s="4"/>
      <c r="Q515" s="4"/>
      <c r="R515" s="4"/>
      <c r="S515" s="4"/>
      <c r="T515" s="4"/>
      <c r="U515" s="4"/>
      <c r="V515" s="4"/>
      <c r="W515" s="4"/>
    </row>
    <row r="516" spans="1:23" x14ac:dyDescent="0.4">
      <c r="A516" s="4">
        <v>50</v>
      </c>
      <c r="B516" s="4">
        <v>0</v>
      </c>
      <c r="C516" s="4">
        <v>0</v>
      </c>
      <c r="D516" s="4">
        <v>1</v>
      </c>
      <c r="E516" s="4">
        <v>227</v>
      </c>
      <c r="F516" s="4">
        <f>ROUND(Source!AX509,O516)</f>
        <v>0</v>
      </c>
      <c r="G516" s="4" t="s">
        <v>158</v>
      </c>
      <c r="H516" s="4" t="s">
        <v>159</v>
      </c>
      <c r="I516" s="4"/>
      <c r="J516" s="4"/>
      <c r="K516" s="4">
        <v>227</v>
      </c>
      <c r="L516" s="4">
        <v>6</v>
      </c>
      <c r="M516" s="4">
        <v>3</v>
      </c>
      <c r="N516" s="4" t="s">
        <v>3</v>
      </c>
      <c r="O516" s="4">
        <v>2</v>
      </c>
      <c r="P516" s="4"/>
      <c r="Q516" s="4"/>
      <c r="R516" s="4"/>
      <c r="S516" s="4"/>
      <c r="T516" s="4"/>
      <c r="U516" s="4"/>
      <c r="V516" s="4"/>
      <c r="W516" s="4"/>
    </row>
    <row r="517" spans="1:23" x14ac:dyDescent="0.4">
      <c r="A517" s="4">
        <v>50</v>
      </c>
      <c r="B517" s="4">
        <v>0</v>
      </c>
      <c r="C517" s="4">
        <v>0</v>
      </c>
      <c r="D517" s="4">
        <v>1</v>
      </c>
      <c r="E517" s="4">
        <v>228</v>
      </c>
      <c r="F517" s="4">
        <f>ROUND(Source!AY509,O517)</f>
        <v>142281.64000000001</v>
      </c>
      <c r="G517" s="4" t="s">
        <v>160</v>
      </c>
      <c r="H517" s="4" t="s">
        <v>161</v>
      </c>
      <c r="I517" s="4"/>
      <c r="J517" s="4"/>
      <c r="K517" s="4">
        <v>228</v>
      </c>
      <c r="L517" s="4">
        <v>7</v>
      </c>
      <c r="M517" s="4">
        <v>3</v>
      </c>
      <c r="N517" s="4" t="s">
        <v>3</v>
      </c>
      <c r="O517" s="4">
        <v>2</v>
      </c>
      <c r="P517" s="4"/>
      <c r="Q517" s="4"/>
      <c r="R517" s="4"/>
      <c r="S517" s="4"/>
      <c r="T517" s="4"/>
      <c r="U517" s="4"/>
      <c r="V517" s="4"/>
      <c r="W517" s="4"/>
    </row>
    <row r="518" spans="1:23" x14ac:dyDescent="0.4">
      <c r="A518" s="4">
        <v>50</v>
      </c>
      <c r="B518" s="4">
        <v>0</v>
      </c>
      <c r="C518" s="4">
        <v>0</v>
      </c>
      <c r="D518" s="4">
        <v>1</v>
      </c>
      <c r="E518" s="4">
        <v>216</v>
      </c>
      <c r="F518" s="4">
        <f>ROUND(Source!AP509,O518)</f>
        <v>0</v>
      </c>
      <c r="G518" s="4" t="s">
        <v>162</v>
      </c>
      <c r="H518" s="4" t="s">
        <v>163</v>
      </c>
      <c r="I518" s="4"/>
      <c r="J518" s="4"/>
      <c r="K518" s="4">
        <v>216</v>
      </c>
      <c r="L518" s="4">
        <v>8</v>
      </c>
      <c r="M518" s="4">
        <v>3</v>
      </c>
      <c r="N518" s="4" t="s">
        <v>3</v>
      </c>
      <c r="O518" s="4">
        <v>2</v>
      </c>
      <c r="P518" s="4"/>
      <c r="Q518" s="4"/>
      <c r="R518" s="4"/>
      <c r="S518" s="4"/>
      <c r="T518" s="4"/>
      <c r="U518" s="4"/>
      <c r="V518" s="4"/>
      <c r="W518" s="4"/>
    </row>
    <row r="519" spans="1:23" x14ac:dyDescent="0.4">
      <c r="A519" s="4">
        <v>50</v>
      </c>
      <c r="B519" s="4">
        <v>0</v>
      </c>
      <c r="C519" s="4">
        <v>0</v>
      </c>
      <c r="D519" s="4">
        <v>1</v>
      </c>
      <c r="E519" s="4">
        <v>223</v>
      </c>
      <c r="F519" s="4">
        <f>ROUND(Source!AQ509,O519)</f>
        <v>0</v>
      </c>
      <c r="G519" s="4" t="s">
        <v>164</v>
      </c>
      <c r="H519" s="4" t="s">
        <v>165</v>
      </c>
      <c r="I519" s="4"/>
      <c r="J519" s="4"/>
      <c r="K519" s="4">
        <v>223</v>
      </c>
      <c r="L519" s="4">
        <v>9</v>
      </c>
      <c r="M519" s="4">
        <v>3</v>
      </c>
      <c r="N519" s="4" t="s">
        <v>3</v>
      </c>
      <c r="O519" s="4">
        <v>2</v>
      </c>
      <c r="P519" s="4"/>
      <c r="Q519" s="4"/>
      <c r="R519" s="4"/>
      <c r="S519" s="4"/>
      <c r="T519" s="4"/>
      <c r="U519" s="4"/>
      <c r="V519" s="4"/>
      <c r="W519" s="4"/>
    </row>
    <row r="520" spans="1:23" x14ac:dyDescent="0.4">
      <c r="A520" s="4">
        <v>50</v>
      </c>
      <c r="B520" s="4">
        <v>0</v>
      </c>
      <c r="C520" s="4">
        <v>0</v>
      </c>
      <c r="D520" s="4">
        <v>1</v>
      </c>
      <c r="E520" s="4">
        <v>229</v>
      </c>
      <c r="F520" s="4">
        <f>ROUND(Source!AZ509,O520)</f>
        <v>0</v>
      </c>
      <c r="G520" s="4" t="s">
        <v>166</v>
      </c>
      <c r="H520" s="4" t="s">
        <v>167</v>
      </c>
      <c r="I520" s="4"/>
      <c r="J520" s="4"/>
      <c r="K520" s="4">
        <v>229</v>
      </c>
      <c r="L520" s="4">
        <v>10</v>
      </c>
      <c r="M520" s="4">
        <v>3</v>
      </c>
      <c r="N520" s="4" t="s">
        <v>3</v>
      </c>
      <c r="O520" s="4">
        <v>2</v>
      </c>
      <c r="P520" s="4"/>
      <c r="Q520" s="4"/>
      <c r="R520" s="4"/>
      <c r="S520" s="4"/>
      <c r="T520" s="4"/>
      <c r="U520" s="4"/>
      <c r="V520" s="4"/>
      <c r="W520" s="4"/>
    </row>
    <row r="521" spans="1:23" x14ac:dyDescent="0.4">
      <c r="A521" s="4">
        <v>50</v>
      </c>
      <c r="B521" s="4">
        <v>0</v>
      </c>
      <c r="C521" s="4">
        <v>0</v>
      </c>
      <c r="D521" s="4">
        <v>1</v>
      </c>
      <c r="E521" s="4">
        <v>203</v>
      </c>
      <c r="F521" s="4">
        <f>ROUND(Source!Q509,O521)</f>
        <v>2387.31</v>
      </c>
      <c r="G521" s="4" t="s">
        <v>168</v>
      </c>
      <c r="H521" s="4" t="s">
        <v>169</v>
      </c>
      <c r="I521" s="4"/>
      <c r="J521" s="4"/>
      <c r="K521" s="4">
        <v>203</v>
      </c>
      <c r="L521" s="4">
        <v>11</v>
      </c>
      <c r="M521" s="4">
        <v>3</v>
      </c>
      <c r="N521" s="4" t="s">
        <v>3</v>
      </c>
      <c r="O521" s="4">
        <v>2</v>
      </c>
      <c r="P521" s="4"/>
      <c r="Q521" s="4"/>
      <c r="R521" s="4"/>
      <c r="S521" s="4"/>
      <c r="T521" s="4"/>
      <c r="U521" s="4"/>
      <c r="V521" s="4"/>
      <c r="W521" s="4"/>
    </row>
    <row r="522" spans="1:23" x14ac:dyDescent="0.4">
      <c r="A522" s="4">
        <v>50</v>
      </c>
      <c r="B522" s="4">
        <v>0</v>
      </c>
      <c r="C522" s="4">
        <v>0</v>
      </c>
      <c r="D522" s="4">
        <v>1</v>
      </c>
      <c r="E522" s="4">
        <v>231</v>
      </c>
      <c r="F522" s="4">
        <f>ROUND(Source!BB509,O522)</f>
        <v>0</v>
      </c>
      <c r="G522" s="4" t="s">
        <v>170</v>
      </c>
      <c r="H522" s="4" t="s">
        <v>171</v>
      </c>
      <c r="I522" s="4"/>
      <c r="J522" s="4"/>
      <c r="K522" s="4">
        <v>231</v>
      </c>
      <c r="L522" s="4">
        <v>12</v>
      </c>
      <c r="M522" s="4">
        <v>3</v>
      </c>
      <c r="N522" s="4" t="s">
        <v>3</v>
      </c>
      <c r="O522" s="4">
        <v>2</v>
      </c>
      <c r="P522" s="4"/>
      <c r="Q522" s="4"/>
      <c r="R522" s="4"/>
      <c r="S522" s="4"/>
      <c r="T522" s="4"/>
      <c r="U522" s="4"/>
      <c r="V522" s="4"/>
      <c r="W522" s="4"/>
    </row>
    <row r="523" spans="1:23" x14ac:dyDescent="0.4">
      <c r="A523" s="4">
        <v>50</v>
      </c>
      <c r="B523" s="4">
        <v>0</v>
      </c>
      <c r="C523" s="4">
        <v>0</v>
      </c>
      <c r="D523" s="4">
        <v>1</v>
      </c>
      <c r="E523" s="4">
        <v>204</v>
      </c>
      <c r="F523" s="4">
        <f>ROUND(Source!R509,O523)</f>
        <v>294.2</v>
      </c>
      <c r="G523" s="4" t="s">
        <v>172</v>
      </c>
      <c r="H523" s="4" t="s">
        <v>173</v>
      </c>
      <c r="I523" s="4"/>
      <c r="J523" s="4"/>
      <c r="K523" s="4">
        <v>204</v>
      </c>
      <c r="L523" s="4">
        <v>13</v>
      </c>
      <c r="M523" s="4">
        <v>3</v>
      </c>
      <c r="N523" s="4" t="s">
        <v>3</v>
      </c>
      <c r="O523" s="4">
        <v>2</v>
      </c>
      <c r="P523" s="4"/>
      <c r="Q523" s="4"/>
      <c r="R523" s="4"/>
      <c r="S523" s="4"/>
      <c r="T523" s="4"/>
      <c r="U523" s="4"/>
      <c r="V523" s="4"/>
      <c r="W523" s="4"/>
    </row>
    <row r="524" spans="1:23" x14ac:dyDescent="0.4">
      <c r="A524" s="4">
        <v>50</v>
      </c>
      <c r="B524" s="4">
        <v>0</v>
      </c>
      <c r="C524" s="4">
        <v>0</v>
      </c>
      <c r="D524" s="4">
        <v>1</v>
      </c>
      <c r="E524" s="4">
        <v>205</v>
      </c>
      <c r="F524" s="4">
        <f>ROUND(Source!S509,O524)</f>
        <v>47654.6</v>
      </c>
      <c r="G524" s="4" t="s">
        <v>174</v>
      </c>
      <c r="H524" s="4" t="s">
        <v>175</v>
      </c>
      <c r="I524" s="4"/>
      <c r="J524" s="4"/>
      <c r="K524" s="4">
        <v>205</v>
      </c>
      <c r="L524" s="4">
        <v>14</v>
      </c>
      <c r="M524" s="4">
        <v>3</v>
      </c>
      <c r="N524" s="4" t="s">
        <v>3</v>
      </c>
      <c r="O524" s="4">
        <v>2</v>
      </c>
      <c r="P524" s="4"/>
      <c r="Q524" s="4"/>
      <c r="R524" s="4"/>
      <c r="S524" s="4"/>
      <c r="T524" s="4"/>
      <c r="U524" s="4"/>
      <c r="V524" s="4"/>
      <c r="W524" s="4"/>
    </row>
    <row r="525" spans="1:23" x14ac:dyDescent="0.4">
      <c r="A525" s="4">
        <v>50</v>
      </c>
      <c r="B525" s="4">
        <v>0</v>
      </c>
      <c r="C525" s="4">
        <v>0</v>
      </c>
      <c r="D525" s="4">
        <v>1</v>
      </c>
      <c r="E525" s="4">
        <v>232</v>
      </c>
      <c r="F525" s="4">
        <f>ROUND(Source!BC509,O525)</f>
        <v>0</v>
      </c>
      <c r="G525" s="4" t="s">
        <v>176</v>
      </c>
      <c r="H525" s="4" t="s">
        <v>177</v>
      </c>
      <c r="I525" s="4"/>
      <c r="J525" s="4"/>
      <c r="K525" s="4">
        <v>232</v>
      </c>
      <c r="L525" s="4">
        <v>15</v>
      </c>
      <c r="M525" s="4">
        <v>3</v>
      </c>
      <c r="N525" s="4" t="s">
        <v>3</v>
      </c>
      <c r="O525" s="4">
        <v>2</v>
      </c>
      <c r="P525" s="4"/>
      <c r="Q525" s="4"/>
      <c r="R525" s="4"/>
      <c r="S525" s="4"/>
      <c r="T525" s="4"/>
      <c r="U525" s="4"/>
      <c r="V525" s="4"/>
      <c r="W525" s="4"/>
    </row>
    <row r="526" spans="1:23" x14ac:dyDescent="0.4">
      <c r="A526" s="4">
        <v>50</v>
      </c>
      <c r="B526" s="4">
        <v>0</v>
      </c>
      <c r="C526" s="4">
        <v>0</v>
      </c>
      <c r="D526" s="4">
        <v>1</v>
      </c>
      <c r="E526" s="4">
        <v>214</v>
      </c>
      <c r="F526" s="4">
        <f>ROUND(Source!AS509,O526)</f>
        <v>189605.58</v>
      </c>
      <c r="G526" s="4" t="s">
        <v>178</v>
      </c>
      <c r="H526" s="4" t="s">
        <v>179</v>
      </c>
      <c r="I526" s="4"/>
      <c r="J526" s="4"/>
      <c r="K526" s="4">
        <v>214</v>
      </c>
      <c r="L526" s="4">
        <v>16</v>
      </c>
      <c r="M526" s="4">
        <v>3</v>
      </c>
      <c r="N526" s="4" t="s">
        <v>3</v>
      </c>
      <c r="O526" s="4">
        <v>2</v>
      </c>
      <c r="P526" s="4"/>
      <c r="Q526" s="4"/>
      <c r="R526" s="4"/>
      <c r="S526" s="4"/>
      <c r="T526" s="4"/>
      <c r="U526" s="4"/>
      <c r="V526" s="4"/>
      <c r="W526" s="4"/>
    </row>
    <row r="527" spans="1:23" x14ac:dyDescent="0.4">
      <c r="A527" s="4">
        <v>50</v>
      </c>
      <c r="B527" s="4">
        <v>0</v>
      </c>
      <c r="C527" s="4">
        <v>0</v>
      </c>
      <c r="D527" s="4">
        <v>1</v>
      </c>
      <c r="E527" s="4">
        <v>215</v>
      </c>
      <c r="F527" s="4">
        <f>ROUND(Source!AT509,O527)</f>
        <v>0</v>
      </c>
      <c r="G527" s="4" t="s">
        <v>180</v>
      </c>
      <c r="H527" s="4" t="s">
        <v>181</v>
      </c>
      <c r="I527" s="4"/>
      <c r="J527" s="4"/>
      <c r="K527" s="4">
        <v>215</v>
      </c>
      <c r="L527" s="4">
        <v>17</v>
      </c>
      <c r="M527" s="4">
        <v>3</v>
      </c>
      <c r="N527" s="4" t="s">
        <v>3</v>
      </c>
      <c r="O527" s="4">
        <v>2</v>
      </c>
      <c r="P527" s="4"/>
      <c r="Q527" s="4"/>
      <c r="R527" s="4"/>
      <c r="S527" s="4"/>
      <c r="T527" s="4"/>
      <c r="U527" s="4"/>
      <c r="V527" s="4"/>
      <c r="W527" s="4"/>
    </row>
    <row r="528" spans="1:23" x14ac:dyDescent="0.4">
      <c r="A528" s="4">
        <v>50</v>
      </c>
      <c r="B528" s="4">
        <v>0</v>
      </c>
      <c r="C528" s="4">
        <v>0</v>
      </c>
      <c r="D528" s="4">
        <v>1</v>
      </c>
      <c r="E528" s="4">
        <v>217</v>
      </c>
      <c r="F528" s="4">
        <f>ROUND(Source!AU509,O528)</f>
        <v>87235.5</v>
      </c>
      <c r="G528" s="4" t="s">
        <v>182</v>
      </c>
      <c r="H528" s="4" t="s">
        <v>183</v>
      </c>
      <c r="I528" s="4"/>
      <c r="J528" s="4"/>
      <c r="K528" s="4">
        <v>217</v>
      </c>
      <c r="L528" s="4">
        <v>18</v>
      </c>
      <c r="M528" s="4">
        <v>3</v>
      </c>
      <c r="N528" s="4" t="s">
        <v>3</v>
      </c>
      <c r="O528" s="4">
        <v>2</v>
      </c>
      <c r="P528" s="4"/>
      <c r="Q528" s="4"/>
      <c r="R528" s="4"/>
      <c r="S528" s="4"/>
      <c r="T528" s="4"/>
      <c r="U528" s="4"/>
      <c r="V528" s="4"/>
      <c r="W528" s="4"/>
    </row>
    <row r="529" spans="1:245" x14ac:dyDescent="0.4">
      <c r="A529" s="4">
        <v>50</v>
      </c>
      <c r="B529" s="4">
        <v>0</v>
      </c>
      <c r="C529" s="4">
        <v>0</v>
      </c>
      <c r="D529" s="4">
        <v>1</v>
      </c>
      <c r="E529" s="4">
        <v>230</v>
      </c>
      <c r="F529" s="4">
        <f>ROUND(Source!BA509,O529)</f>
        <v>0</v>
      </c>
      <c r="G529" s="4" t="s">
        <v>184</v>
      </c>
      <c r="H529" s="4" t="s">
        <v>185</v>
      </c>
      <c r="I529" s="4"/>
      <c r="J529" s="4"/>
      <c r="K529" s="4">
        <v>230</v>
      </c>
      <c r="L529" s="4">
        <v>19</v>
      </c>
      <c r="M529" s="4">
        <v>3</v>
      </c>
      <c r="N529" s="4" t="s">
        <v>3</v>
      </c>
      <c r="O529" s="4">
        <v>2</v>
      </c>
      <c r="P529" s="4"/>
      <c r="Q529" s="4"/>
      <c r="R529" s="4"/>
      <c r="S529" s="4"/>
      <c r="T529" s="4"/>
      <c r="U529" s="4"/>
      <c r="V529" s="4"/>
      <c r="W529" s="4"/>
    </row>
    <row r="530" spans="1:245" x14ac:dyDescent="0.4">
      <c r="A530" s="4">
        <v>50</v>
      </c>
      <c r="B530" s="4">
        <v>0</v>
      </c>
      <c r="C530" s="4">
        <v>0</v>
      </c>
      <c r="D530" s="4">
        <v>1</v>
      </c>
      <c r="E530" s="4">
        <v>206</v>
      </c>
      <c r="F530" s="4">
        <f>ROUND(Source!T509,O530)</f>
        <v>0</v>
      </c>
      <c r="G530" s="4" t="s">
        <v>186</v>
      </c>
      <c r="H530" s="4" t="s">
        <v>187</v>
      </c>
      <c r="I530" s="4"/>
      <c r="J530" s="4"/>
      <c r="K530" s="4">
        <v>206</v>
      </c>
      <c r="L530" s="4">
        <v>20</v>
      </c>
      <c r="M530" s="4">
        <v>3</v>
      </c>
      <c r="N530" s="4" t="s">
        <v>3</v>
      </c>
      <c r="O530" s="4">
        <v>2</v>
      </c>
      <c r="P530" s="4"/>
      <c r="Q530" s="4"/>
      <c r="R530" s="4"/>
      <c r="S530" s="4"/>
      <c r="T530" s="4"/>
      <c r="U530" s="4"/>
      <c r="V530" s="4"/>
      <c r="W530" s="4"/>
    </row>
    <row r="531" spans="1:245" x14ac:dyDescent="0.4">
      <c r="A531" s="4">
        <v>50</v>
      </c>
      <c r="B531" s="4">
        <v>0</v>
      </c>
      <c r="C531" s="4">
        <v>0</v>
      </c>
      <c r="D531" s="4">
        <v>1</v>
      </c>
      <c r="E531" s="4">
        <v>207</v>
      </c>
      <c r="F531" s="4">
        <f>Source!U509</f>
        <v>178.58412999999999</v>
      </c>
      <c r="G531" s="4" t="s">
        <v>188</v>
      </c>
      <c r="H531" s="4" t="s">
        <v>189</v>
      </c>
      <c r="I531" s="4"/>
      <c r="J531" s="4"/>
      <c r="K531" s="4">
        <v>207</v>
      </c>
      <c r="L531" s="4">
        <v>21</v>
      </c>
      <c r="M531" s="4">
        <v>3</v>
      </c>
      <c r="N531" s="4" t="s">
        <v>3</v>
      </c>
      <c r="O531" s="4">
        <v>-1</v>
      </c>
      <c r="P531" s="4"/>
      <c r="Q531" s="4"/>
      <c r="R531" s="4"/>
      <c r="S531" s="4"/>
      <c r="T531" s="4"/>
      <c r="U531" s="4"/>
      <c r="V531" s="4"/>
      <c r="W531" s="4"/>
    </row>
    <row r="532" spans="1:245" x14ac:dyDescent="0.4">
      <c r="A532" s="4">
        <v>50</v>
      </c>
      <c r="B532" s="4">
        <v>0</v>
      </c>
      <c r="C532" s="4">
        <v>0</v>
      </c>
      <c r="D532" s="4">
        <v>1</v>
      </c>
      <c r="E532" s="4">
        <v>208</v>
      </c>
      <c r="F532" s="4">
        <f>Source!V509</f>
        <v>0.76500000000000001</v>
      </c>
      <c r="G532" s="4" t="s">
        <v>190</v>
      </c>
      <c r="H532" s="4" t="s">
        <v>191</v>
      </c>
      <c r="I532" s="4"/>
      <c r="J532" s="4"/>
      <c r="K532" s="4">
        <v>208</v>
      </c>
      <c r="L532" s="4">
        <v>22</v>
      </c>
      <c r="M532" s="4">
        <v>3</v>
      </c>
      <c r="N532" s="4" t="s">
        <v>3</v>
      </c>
      <c r="O532" s="4">
        <v>-1</v>
      </c>
      <c r="P532" s="4"/>
      <c r="Q532" s="4"/>
      <c r="R532" s="4"/>
      <c r="S532" s="4"/>
      <c r="T532" s="4"/>
      <c r="U532" s="4"/>
      <c r="V532" s="4"/>
      <c r="W532" s="4"/>
    </row>
    <row r="533" spans="1:245" x14ac:dyDescent="0.4">
      <c r="A533" s="4">
        <v>50</v>
      </c>
      <c r="B533" s="4">
        <v>0</v>
      </c>
      <c r="C533" s="4">
        <v>0</v>
      </c>
      <c r="D533" s="4">
        <v>1</v>
      </c>
      <c r="E533" s="4">
        <v>209</v>
      </c>
      <c r="F533" s="4">
        <f>ROUND(Source!W509,O533)</f>
        <v>51.48</v>
      </c>
      <c r="G533" s="4" t="s">
        <v>192</v>
      </c>
      <c r="H533" s="4" t="s">
        <v>193</v>
      </c>
      <c r="I533" s="4"/>
      <c r="J533" s="4"/>
      <c r="K533" s="4">
        <v>209</v>
      </c>
      <c r="L533" s="4">
        <v>23</v>
      </c>
      <c r="M533" s="4">
        <v>3</v>
      </c>
      <c r="N533" s="4" t="s">
        <v>3</v>
      </c>
      <c r="O533" s="4">
        <v>2</v>
      </c>
      <c r="P533" s="4"/>
      <c r="Q533" s="4"/>
      <c r="R533" s="4"/>
      <c r="S533" s="4"/>
      <c r="T533" s="4"/>
      <c r="U533" s="4"/>
      <c r="V533" s="4"/>
      <c r="W533" s="4"/>
    </row>
    <row r="534" spans="1:245" x14ac:dyDescent="0.4">
      <c r="A534" s="4">
        <v>50</v>
      </c>
      <c r="B534" s="4">
        <v>0</v>
      </c>
      <c r="C534" s="4">
        <v>0</v>
      </c>
      <c r="D534" s="4">
        <v>1</v>
      </c>
      <c r="E534" s="4">
        <v>210</v>
      </c>
      <c r="F534" s="4">
        <f>ROUND(Source!X509,O534)</f>
        <v>53496.07</v>
      </c>
      <c r="G534" s="4" t="s">
        <v>194</v>
      </c>
      <c r="H534" s="4" t="s">
        <v>195</v>
      </c>
      <c r="I534" s="4"/>
      <c r="J534" s="4"/>
      <c r="K534" s="4">
        <v>210</v>
      </c>
      <c r="L534" s="4">
        <v>24</v>
      </c>
      <c r="M534" s="4">
        <v>3</v>
      </c>
      <c r="N534" s="4" t="s">
        <v>3</v>
      </c>
      <c r="O534" s="4">
        <v>2</v>
      </c>
      <c r="P534" s="4"/>
      <c r="Q534" s="4"/>
      <c r="R534" s="4"/>
      <c r="S534" s="4"/>
      <c r="T534" s="4"/>
      <c r="U534" s="4"/>
      <c r="V534" s="4"/>
      <c r="W534" s="4"/>
    </row>
    <row r="535" spans="1:245" x14ac:dyDescent="0.4">
      <c r="A535" s="4">
        <v>50</v>
      </c>
      <c r="B535" s="4">
        <v>0</v>
      </c>
      <c r="C535" s="4">
        <v>0</v>
      </c>
      <c r="D535" s="4">
        <v>1</v>
      </c>
      <c r="E535" s="4">
        <v>211</v>
      </c>
      <c r="F535" s="4">
        <f>ROUND(Source!Y509,O535)</f>
        <v>31021.46</v>
      </c>
      <c r="G535" s="4" t="s">
        <v>196</v>
      </c>
      <c r="H535" s="4" t="s">
        <v>197</v>
      </c>
      <c r="I535" s="4"/>
      <c r="J535" s="4"/>
      <c r="K535" s="4">
        <v>211</v>
      </c>
      <c r="L535" s="4">
        <v>25</v>
      </c>
      <c r="M535" s="4">
        <v>3</v>
      </c>
      <c r="N535" s="4" t="s">
        <v>3</v>
      </c>
      <c r="O535" s="4">
        <v>2</v>
      </c>
      <c r="P535" s="4"/>
      <c r="Q535" s="4"/>
      <c r="R535" s="4"/>
      <c r="S535" s="4"/>
      <c r="T535" s="4"/>
      <c r="U535" s="4"/>
      <c r="V535" s="4"/>
      <c r="W535" s="4"/>
    </row>
    <row r="536" spans="1:245" x14ac:dyDescent="0.4">
      <c r="A536" s="4">
        <v>50</v>
      </c>
      <c r="B536" s="4">
        <v>0</v>
      </c>
      <c r="C536" s="4">
        <v>0</v>
      </c>
      <c r="D536" s="4">
        <v>1</v>
      </c>
      <c r="E536" s="4">
        <v>224</v>
      </c>
      <c r="F536" s="4">
        <f>ROUND(Source!AR509,O536)</f>
        <v>276841.08</v>
      </c>
      <c r="G536" s="4" t="s">
        <v>198</v>
      </c>
      <c r="H536" s="4" t="s">
        <v>199</v>
      </c>
      <c r="I536" s="4"/>
      <c r="J536" s="4"/>
      <c r="K536" s="4">
        <v>224</v>
      </c>
      <c r="L536" s="4">
        <v>26</v>
      </c>
      <c r="M536" s="4">
        <v>3</v>
      </c>
      <c r="N536" s="4" t="s">
        <v>3</v>
      </c>
      <c r="O536" s="4">
        <v>2</v>
      </c>
      <c r="P536" s="4"/>
      <c r="Q536" s="4"/>
      <c r="R536" s="4"/>
      <c r="S536" s="4"/>
      <c r="T536" s="4"/>
      <c r="U536" s="4"/>
      <c r="V536" s="4"/>
      <c r="W536" s="4"/>
    </row>
    <row r="538" spans="1:245" x14ac:dyDescent="0.4">
      <c r="A538" s="1">
        <v>5</v>
      </c>
      <c r="B538" s="1">
        <v>1</v>
      </c>
      <c r="C538" s="1"/>
      <c r="D538" s="1">
        <f>ROW(A551)</f>
        <v>551</v>
      </c>
      <c r="E538" s="1"/>
      <c r="F538" s="1" t="s">
        <v>13</v>
      </c>
      <c r="G538" s="1" t="s">
        <v>49</v>
      </c>
      <c r="H538" s="1" t="s">
        <v>3</v>
      </c>
      <c r="I538" s="1">
        <v>0</v>
      </c>
      <c r="J538" s="1"/>
      <c r="K538" s="1">
        <v>0</v>
      </c>
      <c r="L538" s="1"/>
      <c r="M538" s="1"/>
      <c r="N538" s="1"/>
      <c r="O538" s="1"/>
      <c r="P538" s="1"/>
      <c r="Q538" s="1"/>
      <c r="R538" s="1"/>
      <c r="S538" s="1"/>
      <c r="T538" s="1"/>
      <c r="U538" s="1" t="s">
        <v>3</v>
      </c>
      <c r="V538" s="1">
        <v>0</v>
      </c>
      <c r="W538" s="1"/>
      <c r="X538" s="1"/>
      <c r="Y538" s="1"/>
      <c r="Z538" s="1"/>
      <c r="AA538" s="1"/>
      <c r="AB538" s="1" t="s">
        <v>3</v>
      </c>
      <c r="AC538" s="1" t="s">
        <v>3</v>
      </c>
      <c r="AD538" s="1" t="s">
        <v>3</v>
      </c>
      <c r="AE538" s="1" t="s">
        <v>3</v>
      </c>
      <c r="AF538" s="1" t="s">
        <v>3</v>
      </c>
      <c r="AG538" s="1" t="s">
        <v>3</v>
      </c>
      <c r="AH538" s="1"/>
      <c r="AI538" s="1"/>
      <c r="AJ538" s="1"/>
      <c r="AK538" s="1"/>
      <c r="AL538" s="1"/>
      <c r="AM538" s="1"/>
      <c r="AN538" s="1"/>
      <c r="AO538" s="1"/>
      <c r="AP538" s="1" t="s">
        <v>3</v>
      </c>
      <c r="AQ538" s="1" t="s">
        <v>3</v>
      </c>
      <c r="AR538" s="1" t="s">
        <v>3</v>
      </c>
      <c r="AS538" s="1"/>
      <c r="AT538" s="1"/>
      <c r="AU538" s="1"/>
      <c r="AV538" s="1"/>
      <c r="AW538" s="1"/>
      <c r="AX538" s="1"/>
      <c r="AY538" s="1"/>
      <c r="AZ538" s="1" t="s">
        <v>3</v>
      </c>
      <c r="BA538" s="1"/>
      <c r="BB538" s="1" t="s">
        <v>3</v>
      </c>
      <c r="BC538" s="1" t="s">
        <v>3</v>
      </c>
      <c r="BD538" s="1" t="s">
        <v>3</v>
      </c>
      <c r="BE538" s="1" t="s">
        <v>3</v>
      </c>
      <c r="BF538" s="1" t="s">
        <v>3</v>
      </c>
      <c r="BG538" s="1" t="s">
        <v>3</v>
      </c>
      <c r="BH538" s="1" t="s">
        <v>3</v>
      </c>
      <c r="BI538" s="1" t="s">
        <v>3</v>
      </c>
      <c r="BJ538" s="1" t="s">
        <v>3</v>
      </c>
      <c r="BK538" s="1" t="s">
        <v>3</v>
      </c>
      <c r="BL538" s="1" t="s">
        <v>3</v>
      </c>
      <c r="BM538" s="1" t="s">
        <v>3</v>
      </c>
      <c r="BN538" s="1" t="s">
        <v>3</v>
      </c>
      <c r="BO538" s="1" t="s">
        <v>3</v>
      </c>
      <c r="BP538" s="1" t="s">
        <v>3</v>
      </c>
      <c r="BQ538" s="1"/>
      <c r="BR538" s="1"/>
      <c r="BS538" s="1"/>
      <c r="BT538" s="1"/>
      <c r="BU538" s="1"/>
      <c r="BV538" s="1"/>
      <c r="BW538" s="1"/>
      <c r="BX538" s="1">
        <v>0</v>
      </c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>
        <v>0</v>
      </c>
    </row>
    <row r="540" spans="1:245" x14ac:dyDescent="0.4">
      <c r="A540" s="2">
        <v>52</v>
      </c>
      <c r="B540" s="2">
        <f t="shared" ref="B540:G540" si="460">B551</f>
        <v>1</v>
      </c>
      <c r="C540" s="2">
        <f t="shared" si="460"/>
        <v>5</v>
      </c>
      <c r="D540" s="2">
        <f t="shared" si="460"/>
        <v>538</v>
      </c>
      <c r="E540" s="2">
        <f t="shared" si="460"/>
        <v>0</v>
      </c>
      <c r="F540" s="2" t="str">
        <f t="shared" si="460"/>
        <v>Новый подраздел</v>
      </c>
      <c r="G540" s="2" t="str">
        <f t="shared" si="460"/>
        <v>Полы</v>
      </c>
      <c r="H540" s="2"/>
      <c r="I540" s="2"/>
      <c r="J540" s="2"/>
      <c r="K540" s="2"/>
      <c r="L540" s="2"/>
      <c r="M540" s="2"/>
      <c r="N540" s="2"/>
      <c r="O540" s="2">
        <f t="shared" ref="O540:AT540" si="461">O551</f>
        <v>43516.07</v>
      </c>
      <c r="P540" s="2">
        <f t="shared" si="461"/>
        <v>22766.81</v>
      </c>
      <c r="Q540" s="2">
        <f t="shared" si="461"/>
        <v>727.54</v>
      </c>
      <c r="R540" s="2">
        <f t="shared" si="461"/>
        <v>241.9</v>
      </c>
      <c r="S540" s="2">
        <f t="shared" si="461"/>
        <v>20021.72</v>
      </c>
      <c r="T540" s="2">
        <f t="shared" si="461"/>
        <v>0</v>
      </c>
      <c r="U540" s="2">
        <f t="shared" si="461"/>
        <v>77.327888299999984</v>
      </c>
      <c r="V540" s="2">
        <f t="shared" si="461"/>
        <v>0.7156825</v>
      </c>
      <c r="W540" s="2">
        <f t="shared" si="461"/>
        <v>5.71</v>
      </c>
      <c r="X540" s="2">
        <f t="shared" si="461"/>
        <v>22492.62</v>
      </c>
      <c r="Y540" s="2">
        <f t="shared" si="461"/>
        <v>12968.71</v>
      </c>
      <c r="Z540" s="2">
        <f t="shared" si="461"/>
        <v>0</v>
      </c>
      <c r="AA540" s="2">
        <f t="shared" si="461"/>
        <v>0</v>
      </c>
      <c r="AB540" s="2">
        <f t="shared" si="461"/>
        <v>43516.07</v>
      </c>
      <c r="AC540" s="2">
        <f t="shared" si="461"/>
        <v>22766.81</v>
      </c>
      <c r="AD540" s="2">
        <f t="shared" si="461"/>
        <v>727.54</v>
      </c>
      <c r="AE540" s="2">
        <f t="shared" si="461"/>
        <v>241.9</v>
      </c>
      <c r="AF540" s="2">
        <f t="shared" si="461"/>
        <v>20021.72</v>
      </c>
      <c r="AG540" s="2">
        <f t="shared" si="461"/>
        <v>0</v>
      </c>
      <c r="AH540" s="2">
        <f t="shared" si="461"/>
        <v>77.327888299999984</v>
      </c>
      <c r="AI540" s="2">
        <f t="shared" si="461"/>
        <v>0.7156825</v>
      </c>
      <c r="AJ540" s="2">
        <f t="shared" si="461"/>
        <v>5.71</v>
      </c>
      <c r="AK540" s="2">
        <f t="shared" si="461"/>
        <v>22492.62</v>
      </c>
      <c r="AL540" s="2">
        <f t="shared" si="461"/>
        <v>12968.71</v>
      </c>
      <c r="AM540" s="2">
        <f t="shared" si="461"/>
        <v>0</v>
      </c>
      <c r="AN540" s="2">
        <f t="shared" si="461"/>
        <v>0</v>
      </c>
      <c r="AO540" s="2">
        <f t="shared" si="461"/>
        <v>0</v>
      </c>
      <c r="AP540" s="2">
        <f t="shared" si="461"/>
        <v>0</v>
      </c>
      <c r="AQ540" s="2">
        <f t="shared" si="461"/>
        <v>0</v>
      </c>
      <c r="AR540" s="2">
        <f t="shared" si="461"/>
        <v>78977.399999999994</v>
      </c>
      <c r="AS540" s="2">
        <f t="shared" si="461"/>
        <v>78977.399999999994</v>
      </c>
      <c r="AT540" s="2">
        <f t="shared" si="461"/>
        <v>0</v>
      </c>
      <c r="AU540" s="2">
        <f t="shared" ref="AU540:BZ540" si="462">AU551</f>
        <v>0</v>
      </c>
      <c r="AV540" s="2">
        <f t="shared" si="462"/>
        <v>22766.81</v>
      </c>
      <c r="AW540" s="2">
        <f t="shared" si="462"/>
        <v>22766.81</v>
      </c>
      <c r="AX540" s="2">
        <f t="shared" si="462"/>
        <v>0</v>
      </c>
      <c r="AY540" s="2">
        <f t="shared" si="462"/>
        <v>22766.81</v>
      </c>
      <c r="AZ540" s="2">
        <f t="shared" si="462"/>
        <v>0</v>
      </c>
      <c r="BA540" s="2">
        <f t="shared" si="462"/>
        <v>0</v>
      </c>
      <c r="BB540" s="2">
        <f t="shared" si="462"/>
        <v>0</v>
      </c>
      <c r="BC540" s="2">
        <f t="shared" si="462"/>
        <v>0</v>
      </c>
      <c r="BD540" s="2">
        <f t="shared" si="462"/>
        <v>0</v>
      </c>
      <c r="BE540" s="2">
        <f t="shared" si="462"/>
        <v>0</v>
      </c>
      <c r="BF540" s="2">
        <f t="shared" si="462"/>
        <v>0</v>
      </c>
      <c r="BG540" s="2">
        <f t="shared" si="462"/>
        <v>0</v>
      </c>
      <c r="BH540" s="2">
        <f t="shared" si="462"/>
        <v>0</v>
      </c>
      <c r="BI540" s="2">
        <f t="shared" si="462"/>
        <v>0</v>
      </c>
      <c r="BJ540" s="2">
        <f t="shared" si="462"/>
        <v>0</v>
      </c>
      <c r="BK540" s="2">
        <f t="shared" si="462"/>
        <v>0</v>
      </c>
      <c r="BL540" s="2">
        <f t="shared" si="462"/>
        <v>0</v>
      </c>
      <c r="BM540" s="2">
        <f t="shared" si="462"/>
        <v>0</v>
      </c>
      <c r="BN540" s="2">
        <f t="shared" si="462"/>
        <v>0</v>
      </c>
      <c r="BO540" s="2">
        <f t="shared" si="462"/>
        <v>0</v>
      </c>
      <c r="BP540" s="2">
        <f t="shared" si="462"/>
        <v>0</v>
      </c>
      <c r="BQ540" s="2">
        <f t="shared" si="462"/>
        <v>0</v>
      </c>
      <c r="BR540" s="2">
        <f t="shared" si="462"/>
        <v>0</v>
      </c>
      <c r="BS540" s="2">
        <f t="shared" si="462"/>
        <v>0</v>
      </c>
      <c r="BT540" s="2">
        <f t="shared" si="462"/>
        <v>0</v>
      </c>
      <c r="BU540" s="2">
        <f t="shared" si="462"/>
        <v>0</v>
      </c>
      <c r="BV540" s="2">
        <f t="shared" si="462"/>
        <v>0</v>
      </c>
      <c r="BW540" s="2">
        <f t="shared" si="462"/>
        <v>0</v>
      </c>
      <c r="BX540" s="2">
        <f t="shared" si="462"/>
        <v>0</v>
      </c>
      <c r="BY540" s="2">
        <f t="shared" si="462"/>
        <v>0</v>
      </c>
      <c r="BZ540" s="2">
        <f t="shared" si="462"/>
        <v>0</v>
      </c>
      <c r="CA540" s="2">
        <f t="shared" ref="CA540:DF540" si="463">CA551</f>
        <v>78977.399999999994</v>
      </c>
      <c r="CB540" s="2">
        <f t="shared" si="463"/>
        <v>78977.399999999994</v>
      </c>
      <c r="CC540" s="2">
        <f t="shared" si="463"/>
        <v>0</v>
      </c>
      <c r="CD540" s="2">
        <f t="shared" si="463"/>
        <v>0</v>
      </c>
      <c r="CE540" s="2">
        <f t="shared" si="463"/>
        <v>22766.81</v>
      </c>
      <c r="CF540" s="2">
        <f t="shared" si="463"/>
        <v>22766.81</v>
      </c>
      <c r="CG540" s="2">
        <f t="shared" si="463"/>
        <v>0</v>
      </c>
      <c r="CH540" s="2">
        <f t="shared" si="463"/>
        <v>22766.81</v>
      </c>
      <c r="CI540" s="2">
        <f t="shared" si="463"/>
        <v>0</v>
      </c>
      <c r="CJ540" s="2">
        <f t="shared" si="463"/>
        <v>0</v>
      </c>
      <c r="CK540" s="2">
        <f t="shared" si="463"/>
        <v>0</v>
      </c>
      <c r="CL540" s="2">
        <f t="shared" si="463"/>
        <v>0</v>
      </c>
      <c r="CM540" s="2">
        <f t="shared" si="463"/>
        <v>0</v>
      </c>
      <c r="CN540" s="2">
        <f t="shared" si="463"/>
        <v>0</v>
      </c>
      <c r="CO540" s="2">
        <f t="shared" si="463"/>
        <v>0</v>
      </c>
      <c r="CP540" s="2">
        <f t="shared" si="463"/>
        <v>0</v>
      </c>
      <c r="CQ540" s="2">
        <f t="shared" si="463"/>
        <v>0</v>
      </c>
      <c r="CR540" s="2">
        <f t="shared" si="463"/>
        <v>0</v>
      </c>
      <c r="CS540" s="2">
        <f t="shared" si="463"/>
        <v>0</v>
      </c>
      <c r="CT540" s="2">
        <f t="shared" si="463"/>
        <v>0</v>
      </c>
      <c r="CU540" s="2">
        <f t="shared" si="463"/>
        <v>0</v>
      </c>
      <c r="CV540" s="2">
        <f t="shared" si="463"/>
        <v>0</v>
      </c>
      <c r="CW540" s="2">
        <f t="shared" si="463"/>
        <v>0</v>
      </c>
      <c r="CX540" s="2">
        <f t="shared" si="463"/>
        <v>0</v>
      </c>
      <c r="CY540" s="2">
        <f t="shared" si="463"/>
        <v>0</v>
      </c>
      <c r="CZ540" s="2">
        <f t="shared" si="463"/>
        <v>0</v>
      </c>
      <c r="DA540" s="2">
        <f t="shared" si="463"/>
        <v>0</v>
      </c>
      <c r="DB540" s="2">
        <f t="shared" si="463"/>
        <v>0</v>
      </c>
      <c r="DC540" s="2">
        <f t="shared" si="463"/>
        <v>0</v>
      </c>
      <c r="DD540" s="2">
        <f t="shared" si="463"/>
        <v>0</v>
      </c>
      <c r="DE540" s="2">
        <f t="shared" si="463"/>
        <v>0</v>
      </c>
      <c r="DF540" s="2">
        <f t="shared" si="463"/>
        <v>0</v>
      </c>
      <c r="DG540" s="3">
        <f t="shared" ref="DG540:EL540" si="464">DG551</f>
        <v>0</v>
      </c>
      <c r="DH540" s="3">
        <f t="shared" si="464"/>
        <v>0</v>
      </c>
      <c r="DI540" s="3">
        <f t="shared" si="464"/>
        <v>0</v>
      </c>
      <c r="DJ540" s="3">
        <f t="shared" si="464"/>
        <v>0</v>
      </c>
      <c r="DK540" s="3">
        <f t="shared" si="464"/>
        <v>0</v>
      </c>
      <c r="DL540" s="3">
        <f t="shared" si="464"/>
        <v>0</v>
      </c>
      <c r="DM540" s="3">
        <f t="shared" si="464"/>
        <v>0</v>
      </c>
      <c r="DN540" s="3">
        <f t="shared" si="464"/>
        <v>0</v>
      </c>
      <c r="DO540" s="3">
        <f t="shared" si="464"/>
        <v>0</v>
      </c>
      <c r="DP540" s="3">
        <f t="shared" si="464"/>
        <v>0</v>
      </c>
      <c r="DQ540" s="3">
        <f t="shared" si="464"/>
        <v>0</v>
      </c>
      <c r="DR540" s="3">
        <f t="shared" si="464"/>
        <v>0</v>
      </c>
      <c r="DS540" s="3">
        <f t="shared" si="464"/>
        <v>0</v>
      </c>
      <c r="DT540" s="3">
        <f t="shared" si="464"/>
        <v>0</v>
      </c>
      <c r="DU540" s="3">
        <f t="shared" si="464"/>
        <v>0</v>
      </c>
      <c r="DV540" s="3">
        <f t="shared" si="464"/>
        <v>0</v>
      </c>
      <c r="DW540" s="3">
        <f t="shared" si="464"/>
        <v>0</v>
      </c>
      <c r="DX540" s="3">
        <f t="shared" si="464"/>
        <v>0</v>
      </c>
      <c r="DY540" s="3">
        <f t="shared" si="464"/>
        <v>0</v>
      </c>
      <c r="DZ540" s="3">
        <f t="shared" si="464"/>
        <v>0</v>
      </c>
      <c r="EA540" s="3">
        <f t="shared" si="464"/>
        <v>0</v>
      </c>
      <c r="EB540" s="3">
        <f t="shared" si="464"/>
        <v>0</v>
      </c>
      <c r="EC540" s="3">
        <f t="shared" si="464"/>
        <v>0</v>
      </c>
      <c r="ED540" s="3">
        <f t="shared" si="464"/>
        <v>0</v>
      </c>
      <c r="EE540" s="3">
        <f t="shared" si="464"/>
        <v>0</v>
      </c>
      <c r="EF540" s="3">
        <f t="shared" si="464"/>
        <v>0</v>
      </c>
      <c r="EG540" s="3">
        <f t="shared" si="464"/>
        <v>0</v>
      </c>
      <c r="EH540" s="3">
        <f t="shared" si="464"/>
        <v>0</v>
      </c>
      <c r="EI540" s="3">
        <f t="shared" si="464"/>
        <v>0</v>
      </c>
      <c r="EJ540" s="3">
        <f t="shared" si="464"/>
        <v>0</v>
      </c>
      <c r="EK540" s="3">
        <f t="shared" si="464"/>
        <v>0</v>
      </c>
      <c r="EL540" s="3">
        <f t="shared" si="464"/>
        <v>0</v>
      </c>
      <c r="EM540" s="3">
        <f t="shared" ref="EM540:FR540" si="465">EM551</f>
        <v>0</v>
      </c>
      <c r="EN540" s="3">
        <f t="shared" si="465"/>
        <v>0</v>
      </c>
      <c r="EO540" s="3">
        <f t="shared" si="465"/>
        <v>0</v>
      </c>
      <c r="EP540" s="3">
        <f t="shared" si="465"/>
        <v>0</v>
      </c>
      <c r="EQ540" s="3">
        <f t="shared" si="465"/>
        <v>0</v>
      </c>
      <c r="ER540" s="3">
        <f t="shared" si="465"/>
        <v>0</v>
      </c>
      <c r="ES540" s="3">
        <f t="shared" si="465"/>
        <v>0</v>
      </c>
      <c r="ET540" s="3">
        <f t="shared" si="465"/>
        <v>0</v>
      </c>
      <c r="EU540" s="3">
        <f t="shared" si="465"/>
        <v>0</v>
      </c>
      <c r="EV540" s="3">
        <f t="shared" si="465"/>
        <v>0</v>
      </c>
      <c r="EW540" s="3">
        <f t="shared" si="465"/>
        <v>0</v>
      </c>
      <c r="EX540" s="3">
        <f t="shared" si="465"/>
        <v>0</v>
      </c>
      <c r="EY540" s="3">
        <f t="shared" si="465"/>
        <v>0</v>
      </c>
      <c r="EZ540" s="3">
        <f t="shared" si="465"/>
        <v>0</v>
      </c>
      <c r="FA540" s="3">
        <f t="shared" si="465"/>
        <v>0</v>
      </c>
      <c r="FB540" s="3">
        <f t="shared" si="465"/>
        <v>0</v>
      </c>
      <c r="FC540" s="3">
        <f t="shared" si="465"/>
        <v>0</v>
      </c>
      <c r="FD540" s="3">
        <f t="shared" si="465"/>
        <v>0</v>
      </c>
      <c r="FE540" s="3">
        <f t="shared" si="465"/>
        <v>0</v>
      </c>
      <c r="FF540" s="3">
        <f t="shared" si="465"/>
        <v>0</v>
      </c>
      <c r="FG540" s="3">
        <f t="shared" si="465"/>
        <v>0</v>
      </c>
      <c r="FH540" s="3">
        <f t="shared" si="465"/>
        <v>0</v>
      </c>
      <c r="FI540" s="3">
        <f t="shared" si="465"/>
        <v>0</v>
      </c>
      <c r="FJ540" s="3">
        <f t="shared" si="465"/>
        <v>0</v>
      </c>
      <c r="FK540" s="3">
        <f t="shared" si="465"/>
        <v>0</v>
      </c>
      <c r="FL540" s="3">
        <f t="shared" si="465"/>
        <v>0</v>
      </c>
      <c r="FM540" s="3">
        <f t="shared" si="465"/>
        <v>0</v>
      </c>
      <c r="FN540" s="3">
        <f t="shared" si="465"/>
        <v>0</v>
      </c>
      <c r="FO540" s="3">
        <f t="shared" si="465"/>
        <v>0</v>
      </c>
      <c r="FP540" s="3">
        <f t="shared" si="465"/>
        <v>0</v>
      </c>
      <c r="FQ540" s="3">
        <f t="shared" si="465"/>
        <v>0</v>
      </c>
      <c r="FR540" s="3">
        <f t="shared" si="465"/>
        <v>0</v>
      </c>
      <c r="FS540" s="3">
        <f t="shared" ref="FS540:GX540" si="466">FS551</f>
        <v>0</v>
      </c>
      <c r="FT540" s="3">
        <f t="shared" si="466"/>
        <v>0</v>
      </c>
      <c r="FU540" s="3">
        <f t="shared" si="466"/>
        <v>0</v>
      </c>
      <c r="FV540" s="3">
        <f t="shared" si="466"/>
        <v>0</v>
      </c>
      <c r="FW540" s="3">
        <f t="shared" si="466"/>
        <v>0</v>
      </c>
      <c r="FX540" s="3">
        <f t="shared" si="466"/>
        <v>0</v>
      </c>
      <c r="FY540" s="3">
        <f t="shared" si="466"/>
        <v>0</v>
      </c>
      <c r="FZ540" s="3">
        <f t="shared" si="466"/>
        <v>0</v>
      </c>
      <c r="GA540" s="3">
        <f t="shared" si="466"/>
        <v>0</v>
      </c>
      <c r="GB540" s="3">
        <f t="shared" si="466"/>
        <v>0</v>
      </c>
      <c r="GC540" s="3">
        <f t="shared" si="466"/>
        <v>0</v>
      </c>
      <c r="GD540" s="3">
        <f t="shared" si="466"/>
        <v>0</v>
      </c>
      <c r="GE540" s="3">
        <f t="shared" si="466"/>
        <v>0</v>
      </c>
      <c r="GF540" s="3">
        <f t="shared" si="466"/>
        <v>0</v>
      </c>
      <c r="GG540" s="3">
        <f t="shared" si="466"/>
        <v>0</v>
      </c>
      <c r="GH540" s="3">
        <f t="shared" si="466"/>
        <v>0</v>
      </c>
      <c r="GI540" s="3">
        <f t="shared" si="466"/>
        <v>0</v>
      </c>
      <c r="GJ540" s="3">
        <f t="shared" si="466"/>
        <v>0</v>
      </c>
      <c r="GK540" s="3">
        <f t="shared" si="466"/>
        <v>0</v>
      </c>
      <c r="GL540" s="3">
        <f t="shared" si="466"/>
        <v>0</v>
      </c>
      <c r="GM540" s="3">
        <f t="shared" si="466"/>
        <v>0</v>
      </c>
      <c r="GN540" s="3">
        <f t="shared" si="466"/>
        <v>0</v>
      </c>
      <c r="GO540" s="3">
        <f t="shared" si="466"/>
        <v>0</v>
      </c>
      <c r="GP540" s="3">
        <f t="shared" si="466"/>
        <v>0</v>
      </c>
      <c r="GQ540" s="3">
        <f t="shared" si="466"/>
        <v>0</v>
      </c>
      <c r="GR540" s="3">
        <f t="shared" si="466"/>
        <v>0</v>
      </c>
      <c r="GS540" s="3">
        <f t="shared" si="466"/>
        <v>0</v>
      </c>
      <c r="GT540" s="3">
        <f t="shared" si="466"/>
        <v>0</v>
      </c>
      <c r="GU540" s="3">
        <f t="shared" si="466"/>
        <v>0</v>
      </c>
      <c r="GV540" s="3">
        <f t="shared" si="466"/>
        <v>0</v>
      </c>
      <c r="GW540" s="3">
        <f t="shared" si="466"/>
        <v>0</v>
      </c>
      <c r="GX540" s="3">
        <f t="shared" si="466"/>
        <v>0</v>
      </c>
    </row>
    <row r="542" spans="1:245" x14ac:dyDescent="0.4">
      <c r="A542">
        <v>17</v>
      </c>
      <c r="B542">
        <v>1</v>
      </c>
      <c r="C542">
        <f>ROW(SmtRes!A887)</f>
        <v>887</v>
      </c>
      <c r="D542">
        <f>ROW(EtalonRes!A868)</f>
        <v>868</v>
      </c>
      <c r="E542" t="s">
        <v>587</v>
      </c>
      <c r="F542" t="s">
        <v>461</v>
      </c>
      <c r="G542" t="s">
        <v>462</v>
      </c>
      <c r="H542" t="s">
        <v>463</v>
      </c>
      <c r="I542">
        <f>ROUND((15.86)/100,9)</f>
        <v>0.15859999999999999</v>
      </c>
      <c r="J542">
        <v>0</v>
      </c>
      <c r="O542">
        <f t="shared" ref="O542:O549" si="467">ROUND(CP542,2)</f>
        <v>6111.09</v>
      </c>
      <c r="P542">
        <f t="shared" ref="P542:P549" si="468">ROUND(CQ542*I542,2)</f>
        <v>3076.04</v>
      </c>
      <c r="Q542">
        <f t="shared" ref="Q542:Q549" si="469">ROUND(CR542*I542,2)</f>
        <v>336.34</v>
      </c>
      <c r="R542">
        <f t="shared" ref="R542:R549" si="470">ROUND(CS542*I542,2)</f>
        <v>29.7</v>
      </c>
      <c r="S542">
        <f t="shared" ref="S542:S549" si="471">ROUND(CT542*I542,2)</f>
        <v>2698.71</v>
      </c>
      <c r="T542">
        <f t="shared" ref="T542:T549" si="472">ROUND(CU542*I542,2)</f>
        <v>0</v>
      </c>
      <c r="U542">
        <f t="shared" ref="U542:U549" si="473">CV542*I542</f>
        <v>8.4227701999999987</v>
      </c>
      <c r="V542">
        <f t="shared" ref="V542:V549" si="474">CW542*I542</f>
        <v>7.7317499999999997E-2</v>
      </c>
      <c r="W542">
        <f t="shared" ref="W542:W549" si="475">ROUND(CX542*I542,2)</f>
        <v>0</v>
      </c>
      <c r="X542">
        <f t="shared" ref="X542:Y549" si="476">ROUND(CY542,2)</f>
        <v>3028.54</v>
      </c>
      <c r="Y542">
        <f t="shared" si="476"/>
        <v>1746.18</v>
      </c>
      <c r="AA542">
        <v>68187018</v>
      </c>
      <c r="AB542">
        <f t="shared" ref="AB542:AB549" si="477">ROUND((AC542+AD542+AF542),6)</f>
        <v>2909.1174999999998</v>
      </c>
      <c r="AC542">
        <f t="shared" ref="AC542:AC549" si="478">ROUND((ES542),6)</f>
        <v>1908.95</v>
      </c>
      <c r="AD542">
        <f>ROUND(((((ET542*1.25))-((EU542*1.25)))+AE542),6)</f>
        <v>401.65</v>
      </c>
      <c r="AE542">
        <f>ROUND(((EU542*1.25)),6)</f>
        <v>6.5875000000000004</v>
      </c>
      <c r="AF542">
        <f>ROUND(((EV542*1.15)),6)</f>
        <v>598.51750000000004</v>
      </c>
      <c r="AG542">
        <f t="shared" ref="AG542:AG549" si="479">ROUND((AP542),6)</f>
        <v>0</v>
      </c>
      <c r="AH542">
        <f>((EW542*1.15))</f>
        <v>53.106999999999992</v>
      </c>
      <c r="AI542">
        <f>((EX542*1.25))</f>
        <v>0.48750000000000004</v>
      </c>
      <c r="AJ542">
        <f t="shared" ref="AJ542:AJ549" si="480">(AS542)</f>
        <v>0</v>
      </c>
      <c r="AK542">
        <v>2750.72</v>
      </c>
      <c r="AL542">
        <v>1908.95</v>
      </c>
      <c r="AM542">
        <v>321.32</v>
      </c>
      <c r="AN542">
        <v>5.27</v>
      </c>
      <c r="AO542">
        <v>520.45000000000005</v>
      </c>
      <c r="AP542">
        <v>0</v>
      </c>
      <c r="AQ542">
        <v>46.18</v>
      </c>
      <c r="AR542">
        <v>0.39</v>
      </c>
      <c r="AS542">
        <v>0</v>
      </c>
      <c r="AT542">
        <v>111</v>
      </c>
      <c r="AU542">
        <v>64</v>
      </c>
      <c r="AV542">
        <v>1</v>
      </c>
      <c r="AW542">
        <v>1</v>
      </c>
      <c r="AZ542">
        <v>1</v>
      </c>
      <c r="BA542">
        <v>28.43</v>
      </c>
      <c r="BB542">
        <v>5.28</v>
      </c>
      <c r="BC542">
        <v>10.16</v>
      </c>
      <c r="BD542" t="s">
        <v>3</v>
      </c>
      <c r="BE542" t="s">
        <v>3</v>
      </c>
      <c r="BF542" t="s">
        <v>3</v>
      </c>
      <c r="BG542" t="s">
        <v>3</v>
      </c>
      <c r="BH542">
        <v>0</v>
      </c>
      <c r="BI542">
        <v>1</v>
      </c>
      <c r="BJ542" t="s">
        <v>464</v>
      </c>
      <c r="BM542">
        <v>11001</v>
      </c>
      <c r="BN542">
        <v>0</v>
      </c>
      <c r="BO542" t="s">
        <v>461</v>
      </c>
      <c r="BP542">
        <v>1</v>
      </c>
      <c r="BQ542">
        <v>2</v>
      </c>
      <c r="BR542">
        <v>0</v>
      </c>
      <c r="BS542">
        <v>28.43</v>
      </c>
      <c r="BT542">
        <v>1</v>
      </c>
      <c r="BU542">
        <v>1</v>
      </c>
      <c r="BV542">
        <v>1</v>
      </c>
      <c r="BW542">
        <v>1</v>
      </c>
      <c r="BX542">
        <v>1</v>
      </c>
      <c r="BY542" t="s">
        <v>3</v>
      </c>
      <c r="BZ542">
        <v>123</v>
      </c>
      <c r="CA542">
        <v>75</v>
      </c>
      <c r="CE542">
        <v>0</v>
      </c>
      <c r="CF542">
        <v>0</v>
      </c>
      <c r="CG542">
        <v>0</v>
      </c>
      <c r="CM542">
        <v>0</v>
      </c>
      <c r="CN542" t="s">
        <v>1223</v>
      </c>
      <c r="CO542">
        <v>0</v>
      </c>
      <c r="CP542">
        <f t="shared" ref="CP542:CP549" si="481">(P542+Q542+S542)</f>
        <v>6111.09</v>
      </c>
      <c r="CQ542">
        <f t="shared" ref="CQ542:CQ549" si="482">AC542*BC542</f>
        <v>19394.932000000001</v>
      </c>
      <c r="CR542">
        <f t="shared" ref="CR542:CR549" si="483">AD542*BB542</f>
        <v>2120.712</v>
      </c>
      <c r="CS542">
        <f t="shared" ref="CS542:CS549" si="484">AE542*BS542</f>
        <v>187.282625</v>
      </c>
      <c r="CT542">
        <f t="shared" ref="CT542:CT549" si="485">AF542*BA542</f>
        <v>17015.852525000002</v>
      </c>
      <c r="CU542">
        <f t="shared" ref="CU542:CX549" si="486">AG542</f>
        <v>0</v>
      </c>
      <c r="CV542">
        <f t="shared" si="486"/>
        <v>53.106999999999992</v>
      </c>
      <c r="CW542">
        <f t="shared" si="486"/>
        <v>0.48750000000000004</v>
      </c>
      <c r="CX542">
        <f t="shared" si="486"/>
        <v>0</v>
      </c>
      <c r="CY542">
        <f t="shared" ref="CY542:CY549" si="487">(((S542+R542)*AT542)/100)</f>
        <v>3028.5351000000001</v>
      </c>
      <c r="CZ542">
        <f t="shared" ref="CZ542:CZ549" si="488">(((S542+R542)*AU542)/100)</f>
        <v>1746.1823999999999</v>
      </c>
      <c r="DC542" t="s">
        <v>3</v>
      </c>
      <c r="DD542" t="s">
        <v>3</v>
      </c>
      <c r="DE542" t="s">
        <v>20</v>
      </c>
      <c r="DF542" t="s">
        <v>20</v>
      </c>
      <c r="DG542" t="s">
        <v>21</v>
      </c>
      <c r="DH542" t="s">
        <v>3</v>
      </c>
      <c r="DI542" t="s">
        <v>21</v>
      </c>
      <c r="DJ542" t="s">
        <v>20</v>
      </c>
      <c r="DK542" t="s">
        <v>3</v>
      </c>
      <c r="DL542" t="s">
        <v>3</v>
      </c>
      <c r="DM542" t="s">
        <v>3</v>
      </c>
      <c r="DN542">
        <v>0</v>
      </c>
      <c r="DO542">
        <v>0</v>
      </c>
      <c r="DP542">
        <v>1</v>
      </c>
      <c r="DQ542">
        <v>1</v>
      </c>
      <c r="DU542">
        <v>1005</v>
      </c>
      <c r="DV542" t="s">
        <v>463</v>
      </c>
      <c r="DW542" t="s">
        <v>463</v>
      </c>
      <c r="DX542">
        <v>100</v>
      </c>
      <c r="EE542">
        <v>63940279</v>
      </c>
      <c r="EF542">
        <v>2</v>
      </c>
      <c r="EG542" t="s">
        <v>22</v>
      </c>
      <c r="EH542">
        <v>0</v>
      </c>
      <c r="EI542" t="s">
        <v>3</v>
      </c>
      <c r="EJ542">
        <v>1</v>
      </c>
      <c r="EK542">
        <v>11001</v>
      </c>
      <c r="EL542" t="s">
        <v>49</v>
      </c>
      <c r="EM542" t="s">
        <v>50</v>
      </c>
      <c r="EO542" t="s">
        <v>25</v>
      </c>
      <c r="EQ542">
        <v>0</v>
      </c>
      <c r="ER542">
        <v>2750.72</v>
      </c>
      <c r="ES542">
        <v>1908.95</v>
      </c>
      <c r="ET542">
        <v>321.32</v>
      </c>
      <c r="EU542">
        <v>5.27</v>
      </c>
      <c r="EV542">
        <v>520.45000000000005</v>
      </c>
      <c r="EW542">
        <v>46.18</v>
      </c>
      <c r="EX542">
        <v>0.39</v>
      </c>
      <c r="EY542">
        <v>0</v>
      </c>
      <c r="FQ542">
        <v>0</v>
      </c>
      <c r="FR542">
        <f t="shared" ref="FR542:FR549" si="489">ROUND(IF(AND(BH542=3,BI542=3),P542,0),2)</f>
        <v>0</v>
      </c>
      <c r="FS542">
        <v>0</v>
      </c>
      <c r="FT542" t="s">
        <v>26</v>
      </c>
      <c r="FU542" t="s">
        <v>27</v>
      </c>
      <c r="FX542">
        <v>110.7</v>
      </c>
      <c r="FY542">
        <v>63.75</v>
      </c>
      <c r="GA542" t="s">
        <v>3</v>
      </c>
      <c r="GD542">
        <v>1</v>
      </c>
      <c r="GF542">
        <v>-1980413330</v>
      </c>
      <c r="GG542">
        <v>2</v>
      </c>
      <c r="GH542">
        <v>1</v>
      </c>
      <c r="GI542">
        <v>2</v>
      </c>
      <c r="GJ542">
        <v>0</v>
      </c>
      <c r="GK542">
        <v>0</v>
      </c>
      <c r="GL542">
        <f t="shared" ref="GL542:GL549" si="490">ROUND(IF(AND(BH542=3,BI542=3,FS542&lt;&gt;0),P542,0),2)</f>
        <v>0</v>
      </c>
      <c r="GM542">
        <f t="shared" ref="GM542:GM549" si="491">ROUND(O542+X542+Y542,2)+GX542</f>
        <v>10885.81</v>
      </c>
      <c r="GN542">
        <f t="shared" ref="GN542:GN549" si="492">IF(OR(BI542=0,BI542=1),ROUND(O542+X542+Y542,2),0)</f>
        <v>10885.81</v>
      </c>
      <c r="GO542">
        <f t="shared" ref="GO542:GO549" si="493">IF(BI542=2,ROUND(O542+X542+Y542,2),0)</f>
        <v>0</v>
      </c>
      <c r="GP542">
        <f t="shared" ref="GP542:GP549" si="494">IF(BI542=4,ROUND(O542+X542+Y542,2)+GX542,0)</f>
        <v>0</v>
      </c>
      <c r="GR542">
        <v>0</v>
      </c>
      <c r="GS542">
        <v>3</v>
      </c>
      <c r="GT542">
        <v>0</v>
      </c>
      <c r="GU542" t="s">
        <v>3</v>
      </c>
      <c r="GV542">
        <f t="shared" ref="GV542:GV549" si="495">ROUND((GT542),6)</f>
        <v>0</v>
      </c>
      <c r="GW542">
        <v>1</v>
      </c>
      <c r="GX542">
        <f t="shared" ref="GX542:GX549" si="496">ROUND(HC542*I542,2)</f>
        <v>0</v>
      </c>
      <c r="HA542">
        <v>0</v>
      </c>
      <c r="HB542">
        <v>0</v>
      </c>
      <c r="HC542">
        <f t="shared" ref="HC542:HC549" si="497">GV542*GW542</f>
        <v>0</v>
      </c>
      <c r="IK542">
        <v>0</v>
      </c>
    </row>
    <row r="543" spans="1:245" x14ac:dyDescent="0.4">
      <c r="A543">
        <v>18</v>
      </c>
      <c r="B543">
        <v>1</v>
      </c>
      <c r="C543">
        <v>883</v>
      </c>
      <c r="E543" t="s">
        <v>588</v>
      </c>
      <c r="F543" t="s">
        <v>466</v>
      </c>
      <c r="G543" t="s">
        <v>467</v>
      </c>
      <c r="H543" t="s">
        <v>31</v>
      </c>
      <c r="I543">
        <f>I542*J543</f>
        <v>-18.397600000000001</v>
      </c>
      <c r="J543">
        <v>-116.00000000000001</v>
      </c>
      <c r="O543">
        <f t="shared" si="467"/>
        <v>-548.36</v>
      </c>
      <c r="P543">
        <f t="shared" si="468"/>
        <v>-548.36</v>
      </c>
      <c r="Q543">
        <f t="shared" si="469"/>
        <v>0</v>
      </c>
      <c r="R543">
        <f t="shared" si="470"/>
        <v>0</v>
      </c>
      <c r="S543">
        <f t="shared" si="471"/>
        <v>0</v>
      </c>
      <c r="T543">
        <f t="shared" si="472"/>
        <v>0</v>
      </c>
      <c r="U543">
        <f t="shared" si="473"/>
        <v>0</v>
      </c>
      <c r="V543">
        <f t="shared" si="474"/>
        <v>0</v>
      </c>
      <c r="W543">
        <f t="shared" si="475"/>
        <v>0</v>
      </c>
      <c r="X543">
        <f t="shared" si="476"/>
        <v>0</v>
      </c>
      <c r="Y543">
        <f t="shared" si="476"/>
        <v>0</v>
      </c>
      <c r="AA543">
        <v>68187018</v>
      </c>
      <c r="AB543">
        <f t="shared" si="477"/>
        <v>5.71</v>
      </c>
      <c r="AC543">
        <f t="shared" si="478"/>
        <v>5.71</v>
      </c>
      <c r="AD543">
        <f>ROUND((((ET543)-(EU543))+AE543),6)</f>
        <v>0</v>
      </c>
      <c r="AE543">
        <f>ROUND((EU543),6)</f>
        <v>0</v>
      </c>
      <c r="AF543">
        <f>ROUND((EV543),6)</f>
        <v>0</v>
      </c>
      <c r="AG543">
        <f t="shared" si="479"/>
        <v>0</v>
      </c>
      <c r="AH543">
        <f>(EW543)</f>
        <v>0</v>
      </c>
      <c r="AI543">
        <f>(EX543)</f>
        <v>0</v>
      </c>
      <c r="AJ543">
        <f t="shared" si="480"/>
        <v>0</v>
      </c>
      <c r="AK543">
        <v>5.71</v>
      </c>
      <c r="AL543">
        <v>5.71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1</v>
      </c>
      <c r="AW543">
        <v>1</v>
      </c>
      <c r="AZ543">
        <v>1</v>
      </c>
      <c r="BA543">
        <v>1</v>
      </c>
      <c r="BB543">
        <v>1</v>
      </c>
      <c r="BC543">
        <v>5.22</v>
      </c>
      <c r="BD543" t="s">
        <v>3</v>
      </c>
      <c r="BE543" t="s">
        <v>3</v>
      </c>
      <c r="BF543" t="s">
        <v>3</v>
      </c>
      <c r="BG543" t="s">
        <v>3</v>
      </c>
      <c r="BH543">
        <v>3</v>
      </c>
      <c r="BI543">
        <v>1</v>
      </c>
      <c r="BJ543" t="s">
        <v>468</v>
      </c>
      <c r="BM543">
        <v>500001</v>
      </c>
      <c r="BN543">
        <v>0</v>
      </c>
      <c r="BO543" t="s">
        <v>466</v>
      </c>
      <c r="BP543">
        <v>1</v>
      </c>
      <c r="BQ543">
        <v>8</v>
      </c>
      <c r="BR543">
        <v>1</v>
      </c>
      <c r="BS543">
        <v>1</v>
      </c>
      <c r="BT543">
        <v>1</v>
      </c>
      <c r="BU543">
        <v>1</v>
      </c>
      <c r="BV543">
        <v>1</v>
      </c>
      <c r="BW543">
        <v>1</v>
      </c>
      <c r="BX543">
        <v>1</v>
      </c>
      <c r="BY543" t="s">
        <v>3</v>
      </c>
      <c r="BZ543">
        <v>0</v>
      </c>
      <c r="CA543">
        <v>0</v>
      </c>
      <c r="CE543">
        <v>0</v>
      </c>
      <c r="CF543">
        <v>0</v>
      </c>
      <c r="CG543">
        <v>0</v>
      </c>
      <c r="CM543">
        <v>0</v>
      </c>
      <c r="CN543" t="s">
        <v>3</v>
      </c>
      <c r="CO543">
        <v>0</v>
      </c>
      <c r="CP543">
        <f t="shared" si="481"/>
        <v>-548.36</v>
      </c>
      <c r="CQ543">
        <f t="shared" si="482"/>
        <v>29.806199999999997</v>
      </c>
      <c r="CR543">
        <f t="shared" si="483"/>
        <v>0</v>
      </c>
      <c r="CS543">
        <f t="shared" si="484"/>
        <v>0</v>
      </c>
      <c r="CT543">
        <f t="shared" si="485"/>
        <v>0</v>
      </c>
      <c r="CU543">
        <f t="shared" si="486"/>
        <v>0</v>
      </c>
      <c r="CV543">
        <f t="shared" si="486"/>
        <v>0</v>
      </c>
      <c r="CW543">
        <f t="shared" si="486"/>
        <v>0</v>
      </c>
      <c r="CX543">
        <f t="shared" si="486"/>
        <v>0</v>
      </c>
      <c r="CY543">
        <f t="shared" si="487"/>
        <v>0</v>
      </c>
      <c r="CZ543">
        <f t="shared" si="488"/>
        <v>0</v>
      </c>
      <c r="DC543" t="s">
        <v>3</v>
      </c>
      <c r="DD543" t="s">
        <v>3</v>
      </c>
      <c r="DE543" t="s">
        <v>3</v>
      </c>
      <c r="DF543" t="s">
        <v>3</v>
      </c>
      <c r="DG543" t="s">
        <v>3</v>
      </c>
      <c r="DH543" t="s">
        <v>3</v>
      </c>
      <c r="DI543" t="s">
        <v>3</v>
      </c>
      <c r="DJ543" t="s">
        <v>3</v>
      </c>
      <c r="DK543" t="s">
        <v>3</v>
      </c>
      <c r="DL543" t="s">
        <v>3</v>
      </c>
      <c r="DM543" t="s">
        <v>3</v>
      </c>
      <c r="DN543">
        <v>0</v>
      </c>
      <c r="DO543">
        <v>0</v>
      </c>
      <c r="DP543">
        <v>1</v>
      </c>
      <c r="DQ543">
        <v>1</v>
      </c>
      <c r="DU543">
        <v>1005</v>
      </c>
      <c r="DV543" t="s">
        <v>31</v>
      </c>
      <c r="DW543" t="s">
        <v>31</v>
      </c>
      <c r="DX543">
        <v>1</v>
      </c>
      <c r="EE543">
        <v>63940454</v>
      </c>
      <c r="EF543">
        <v>8</v>
      </c>
      <c r="EG543" t="s">
        <v>33</v>
      </c>
      <c r="EH543">
        <v>0</v>
      </c>
      <c r="EI543" t="s">
        <v>3</v>
      </c>
      <c r="EJ543">
        <v>1</v>
      </c>
      <c r="EK543">
        <v>500001</v>
      </c>
      <c r="EL543" t="s">
        <v>34</v>
      </c>
      <c r="EM543" t="s">
        <v>35</v>
      </c>
      <c r="EO543" t="s">
        <v>3</v>
      </c>
      <c r="EQ543">
        <v>32768</v>
      </c>
      <c r="ER543">
        <v>5.71</v>
      </c>
      <c r="ES543">
        <v>5.71</v>
      </c>
      <c r="ET543">
        <v>0</v>
      </c>
      <c r="EU543">
        <v>0</v>
      </c>
      <c r="EV543">
        <v>0</v>
      </c>
      <c r="EW543">
        <v>0</v>
      </c>
      <c r="EX543">
        <v>0</v>
      </c>
      <c r="FQ543">
        <v>0</v>
      </c>
      <c r="FR543">
        <f t="shared" si="489"/>
        <v>0</v>
      </c>
      <c r="FS543">
        <v>0</v>
      </c>
      <c r="FX543">
        <v>0</v>
      </c>
      <c r="FY543">
        <v>0</v>
      </c>
      <c r="GA543" t="s">
        <v>3</v>
      </c>
      <c r="GD543">
        <v>1</v>
      </c>
      <c r="GF543">
        <v>328735001</v>
      </c>
      <c r="GG543">
        <v>2</v>
      </c>
      <c r="GH543">
        <v>1</v>
      </c>
      <c r="GI543">
        <v>2</v>
      </c>
      <c r="GJ543">
        <v>0</v>
      </c>
      <c r="GK543">
        <v>0</v>
      </c>
      <c r="GL543">
        <f t="shared" si="490"/>
        <v>0</v>
      </c>
      <c r="GM543">
        <f t="shared" si="491"/>
        <v>-548.36</v>
      </c>
      <c r="GN543">
        <f t="shared" si="492"/>
        <v>-548.36</v>
      </c>
      <c r="GO543">
        <f t="shared" si="493"/>
        <v>0</v>
      </c>
      <c r="GP543">
        <f t="shared" si="494"/>
        <v>0</v>
      </c>
      <c r="GR543">
        <v>0</v>
      </c>
      <c r="GS543">
        <v>3</v>
      </c>
      <c r="GT543">
        <v>0</v>
      </c>
      <c r="GU543" t="s">
        <v>3</v>
      </c>
      <c r="GV543">
        <f t="shared" si="495"/>
        <v>0</v>
      </c>
      <c r="GW543">
        <v>1</v>
      </c>
      <c r="GX543">
        <f t="shared" si="496"/>
        <v>0</v>
      </c>
      <c r="HA543">
        <v>0</v>
      </c>
      <c r="HB543">
        <v>0</v>
      </c>
      <c r="HC543">
        <f t="shared" si="497"/>
        <v>0</v>
      </c>
      <c r="IK543">
        <v>0</v>
      </c>
    </row>
    <row r="544" spans="1:245" x14ac:dyDescent="0.4">
      <c r="A544">
        <v>18</v>
      </c>
      <c r="B544">
        <v>1</v>
      </c>
      <c r="C544">
        <v>886</v>
      </c>
      <c r="E544" t="s">
        <v>589</v>
      </c>
      <c r="F544" t="s">
        <v>470</v>
      </c>
      <c r="G544" t="s">
        <v>471</v>
      </c>
      <c r="H544" t="s">
        <v>31</v>
      </c>
      <c r="I544">
        <f>I542*J544</f>
        <v>18.397600000000001</v>
      </c>
      <c r="J544">
        <v>116.00000000000001</v>
      </c>
      <c r="O544">
        <f t="shared" si="467"/>
        <v>3245.43</v>
      </c>
      <c r="P544">
        <f t="shared" si="468"/>
        <v>3245.43</v>
      </c>
      <c r="Q544">
        <f t="shared" si="469"/>
        <v>0</v>
      </c>
      <c r="R544">
        <f t="shared" si="470"/>
        <v>0</v>
      </c>
      <c r="S544">
        <f t="shared" si="471"/>
        <v>0</v>
      </c>
      <c r="T544">
        <f t="shared" si="472"/>
        <v>0</v>
      </c>
      <c r="U544">
        <f t="shared" si="473"/>
        <v>0</v>
      </c>
      <c r="V544">
        <f t="shared" si="474"/>
        <v>0</v>
      </c>
      <c r="W544">
        <f t="shared" si="475"/>
        <v>2.58</v>
      </c>
      <c r="X544">
        <f t="shared" si="476"/>
        <v>0</v>
      </c>
      <c r="Y544">
        <f t="shared" si="476"/>
        <v>0</v>
      </c>
      <c r="AA544">
        <v>68187018</v>
      </c>
      <c r="AB544">
        <f t="shared" si="477"/>
        <v>28.09</v>
      </c>
      <c r="AC544">
        <f t="shared" si="478"/>
        <v>28.09</v>
      </c>
      <c r="AD544">
        <f>ROUND((((ET544)-(EU544))+AE544),6)</f>
        <v>0</v>
      </c>
      <c r="AE544">
        <f>ROUND((EU544),6)</f>
        <v>0</v>
      </c>
      <c r="AF544">
        <f>ROUND((EV544),6)</f>
        <v>0</v>
      </c>
      <c r="AG544">
        <f t="shared" si="479"/>
        <v>0</v>
      </c>
      <c r="AH544">
        <f>(EW544)</f>
        <v>0</v>
      </c>
      <c r="AI544">
        <f>(EX544)</f>
        <v>0</v>
      </c>
      <c r="AJ544">
        <f t="shared" si="480"/>
        <v>0.14000000000000001</v>
      </c>
      <c r="AK544">
        <v>28.09</v>
      </c>
      <c r="AL544">
        <v>28.09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0.14000000000000001</v>
      </c>
      <c r="AT544">
        <v>0</v>
      </c>
      <c r="AU544">
        <v>0</v>
      </c>
      <c r="AV544">
        <v>1</v>
      </c>
      <c r="AW544">
        <v>1</v>
      </c>
      <c r="AZ544">
        <v>1</v>
      </c>
      <c r="BA544">
        <v>1</v>
      </c>
      <c r="BB544">
        <v>1</v>
      </c>
      <c r="BC544">
        <v>6.28</v>
      </c>
      <c r="BD544" t="s">
        <v>3</v>
      </c>
      <c r="BE544" t="s">
        <v>3</v>
      </c>
      <c r="BF544" t="s">
        <v>3</v>
      </c>
      <c r="BG544" t="s">
        <v>3</v>
      </c>
      <c r="BH544">
        <v>3</v>
      </c>
      <c r="BI544">
        <v>1</v>
      </c>
      <c r="BJ544" t="s">
        <v>472</v>
      </c>
      <c r="BM544">
        <v>500001</v>
      </c>
      <c r="BN544">
        <v>0</v>
      </c>
      <c r="BO544" t="s">
        <v>470</v>
      </c>
      <c r="BP544">
        <v>1</v>
      </c>
      <c r="BQ544">
        <v>8</v>
      </c>
      <c r="BR544">
        <v>0</v>
      </c>
      <c r="BS544">
        <v>1</v>
      </c>
      <c r="BT544">
        <v>1</v>
      </c>
      <c r="BU544">
        <v>1</v>
      </c>
      <c r="BV544">
        <v>1</v>
      </c>
      <c r="BW544">
        <v>1</v>
      </c>
      <c r="BX544">
        <v>1</v>
      </c>
      <c r="BY544" t="s">
        <v>3</v>
      </c>
      <c r="BZ544">
        <v>0</v>
      </c>
      <c r="CA544">
        <v>0</v>
      </c>
      <c r="CE544">
        <v>0</v>
      </c>
      <c r="CF544">
        <v>0</v>
      </c>
      <c r="CG544">
        <v>0</v>
      </c>
      <c r="CM544">
        <v>0</v>
      </c>
      <c r="CN544" t="s">
        <v>3</v>
      </c>
      <c r="CO544">
        <v>0</v>
      </c>
      <c r="CP544">
        <f t="shared" si="481"/>
        <v>3245.43</v>
      </c>
      <c r="CQ544">
        <f t="shared" si="482"/>
        <v>176.40520000000001</v>
      </c>
      <c r="CR544">
        <f t="shared" si="483"/>
        <v>0</v>
      </c>
      <c r="CS544">
        <f t="shared" si="484"/>
        <v>0</v>
      </c>
      <c r="CT544">
        <f t="shared" si="485"/>
        <v>0</v>
      </c>
      <c r="CU544">
        <f t="shared" si="486"/>
        <v>0</v>
      </c>
      <c r="CV544">
        <f t="shared" si="486"/>
        <v>0</v>
      </c>
      <c r="CW544">
        <f t="shared" si="486"/>
        <v>0</v>
      </c>
      <c r="CX544">
        <f t="shared" si="486"/>
        <v>0.14000000000000001</v>
      </c>
      <c r="CY544">
        <f t="shared" si="487"/>
        <v>0</v>
      </c>
      <c r="CZ544">
        <f t="shared" si="488"/>
        <v>0</v>
      </c>
      <c r="DC544" t="s">
        <v>3</v>
      </c>
      <c r="DD544" t="s">
        <v>3</v>
      </c>
      <c r="DE544" t="s">
        <v>3</v>
      </c>
      <c r="DF544" t="s">
        <v>3</v>
      </c>
      <c r="DG544" t="s">
        <v>3</v>
      </c>
      <c r="DH544" t="s">
        <v>3</v>
      </c>
      <c r="DI544" t="s">
        <v>3</v>
      </c>
      <c r="DJ544" t="s">
        <v>3</v>
      </c>
      <c r="DK544" t="s">
        <v>3</v>
      </c>
      <c r="DL544" t="s">
        <v>3</v>
      </c>
      <c r="DM544" t="s">
        <v>3</v>
      </c>
      <c r="DN544">
        <v>0</v>
      </c>
      <c r="DO544">
        <v>0</v>
      </c>
      <c r="DP544">
        <v>1</v>
      </c>
      <c r="DQ544">
        <v>1</v>
      </c>
      <c r="DU544">
        <v>1005</v>
      </c>
      <c r="DV544" t="s">
        <v>31</v>
      </c>
      <c r="DW544" t="s">
        <v>31</v>
      </c>
      <c r="DX544">
        <v>1</v>
      </c>
      <c r="EE544">
        <v>63940454</v>
      </c>
      <c r="EF544">
        <v>8</v>
      </c>
      <c r="EG544" t="s">
        <v>33</v>
      </c>
      <c r="EH544">
        <v>0</v>
      </c>
      <c r="EI544" t="s">
        <v>3</v>
      </c>
      <c r="EJ544">
        <v>1</v>
      </c>
      <c r="EK544">
        <v>500001</v>
      </c>
      <c r="EL544" t="s">
        <v>34</v>
      </c>
      <c r="EM544" t="s">
        <v>35</v>
      </c>
      <c r="EO544" t="s">
        <v>3</v>
      </c>
      <c r="EQ544">
        <v>0</v>
      </c>
      <c r="ER544">
        <v>28.09</v>
      </c>
      <c r="ES544">
        <v>28.09</v>
      </c>
      <c r="ET544">
        <v>0</v>
      </c>
      <c r="EU544">
        <v>0</v>
      </c>
      <c r="EV544">
        <v>0</v>
      </c>
      <c r="EW544">
        <v>0</v>
      </c>
      <c r="EX544">
        <v>0</v>
      </c>
      <c r="FQ544">
        <v>0</v>
      </c>
      <c r="FR544">
        <f t="shared" si="489"/>
        <v>0</v>
      </c>
      <c r="FS544">
        <v>0</v>
      </c>
      <c r="FX544">
        <v>0</v>
      </c>
      <c r="FY544">
        <v>0</v>
      </c>
      <c r="GA544" t="s">
        <v>3</v>
      </c>
      <c r="GD544">
        <v>1</v>
      </c>
      <c r="GF544">
        <v>-783165229</v>
      </c>
      <c r="GG544">
        <v>2</v>
      </c>
      <c r="GH544">
        <v>1</v>
      </c>
      <c r="GI544">
        <v>2</v>
      </c>
      <c r="GJ544">
        <v>0</v>
      </c>
      <c r="GK544">
        <v>0</v>
      </c>
      <c r="GL544">
        <f t="shared" si="490"/>
        <v>0</v>
      </c>
      <c r="GM544">
        <f t="shared" si="491"/>
        <v>3245.43</v>
      </c>
      <c r="GN544">
        <f t="shared" si="492"/>
        <v>3245.43</v>
      </c>
      <c r="GO544">
        <f t="shared" si="493"/>
        <v>0</v>
      </c>
      <c r="GP544">
        <f t="shared" si="494"/>
        <v>0</v>
      </c>
      <c r="GR544">
        <v>0</v>
      </c>
      <c r="GS544">
        <v>3</v>
      </c>
      <c r="GT544">
        <v>0</v>
      </c>
      <c r="GU544" t="s">
        <v>3</v>
      </c>
      <c r="GV544">
        <f t="shared" si="495"/>
        <v>0</v>
      </c>
      <c r="GW544">
        <v>1</v>
      </c>
      <c r="GX544">
        <f t="shared" si="496"/>
        <v>0</v>
      </c>
      <c r="HA544">
        <v>0</v>
      </c>
      <c r="HB544">
        <v>0</v>
      </c>
      <c r="HC544">
        <f t="shared" si="497"/>
        <v>0</v>
      </c>
      <c r="IK544">
        <v>0</v>
      </c>
    </row>
    <row r="545" spans="1:245" x14ac:dyDescent="0.4">
      <c r="A545">
        <v>17</v>
      </c>
      <c r="B545">
        <v>1</v>
      </c>
      <c r="C545">
        <f>ROW(SmtRes!A900)</f>
        <v>900</v>
      </c>
      <c r="D545">
        <f>ROW(EtalonRes!A880)</f>
        <v>880</v>
      </c>
      <c r="E545" t="s">
        <v>590</v>
      </c>
      <c r="F545" t="s">
        <v>474</v>
      </c>
      <c r="G545" t="s">
        <v>475</v>
      </c>
      <c r="H545" t="s">
        <v>463</v>
      </c>
      <c r="I545">
        <f>ROUND(I542,9)</f>
        <v>0.15859999999999999</v>
      </c>
      <c r="J545">
        <v>0</v>
      </c>
      <c r="O545">
        <f t="shared" si="467"/>
        <v>3628.97</v>
      </c>
      <c r="P545">
        <f t="shared" si="468"/>
        <v>1828.35</v>
      </c>
      <c r="Q545">
        <f t="shared" si="469"/>
        <v>172.52</v>
      </c>
      <c r="R545">
        <f t="shared" si="470"/>
        <v>17.53</v>
      </c>
      <c r="S545">
        <f t="shared" si="471"/>
        <v>1628.1</v>
      </c>
      <c r="T545">
        <f t="shared" si="472"/>
        <v>0</v>
      </c>
      <c r="U545">
        <f t="shared" si="473"/>
        <v>5.0813853999999985</v>
      </c>
      <c r="V545">
        <f t="shared" si="474"/>
        <v>4.5597500000000006E-2</v>
      </c>
      <c r="W545">
        <f t="shared" si="475"/>
        <v>0</v>
      </c>
      <c r="X545">
        <f t="shared" si="476"/>
        <v>1826.65</v>
      </c>
      <c r="Y545">
        <f t="shared" si="476"/>
        <v>1053.2</v>
      </c>
      <c r="AA545">
        <v>68187018</v>
      </c>
      <c r="AB545">
        <f t="shared" si="477"/>
        <v>1863.2945</v>
      </c>
      <c r="AC545">
        <f t="shared" si="478"/>
        <v>1304.08</v>
      </c>
      <c r="AD545">
        <f>ROUND(((((ET545*1.25))-((EU545*1.25)))+AE545),6)</f>
        <v>198.13749999999999</v>
      </c>
      <c r="AE545">
        <f>ROUND(((EU545*1.25)),6)</f>
        <v>3.8875000000000002</v>
      </c>
      <c r="AF545">
        <f>ROUND(((EV545*1.15)),6)</f>
        <v>361.077</v>
      </c>
      <c r="AG545">
        <f t="shared" si="479"/>
        <v>0</v>
      </c>
      <c r="AH545">
        <f>((EW545*1.15))</f>
        <v>32.038999999999994</v>
      </c>
      <c r="AI545">
        <f>((EX545*1.25))</f>
        <v>0.28750000000000003</v>
      </c>
      <c r="AJ545">
        <f t="shared" si="480"/>
        <v>0</v>
      </c>
      <c r="AK545">
        <v>1776.57</v>
      </c>
      <c r="AL545">
        <v>1304.08</v>
      </c>
      <c r="AM545">
        <v>158.51</v>
      </c>
      <c r="AN545">
        <v>3.11</v>
      </c>
      <c r="AO545">
        <v>313.98</v>
      </c>
      <c r="AP545">
        <v>0</v>
      </c>
      <c r="AQ545">
        <v>27.86</v>
      </c>
      <c r="AR545">
        <v>0.23</v>
      </c>
      <c r="AS545">
        <v>0</v>
      </c>
      <c r="AT545">
        <v>111</v>
      </c>
      <c r="AU545">
        <v>64</v>
      </c>
      <c r="AV545">
        <v>1</v>
      </c>
      <c r="AW545">
        <v>1</v>
      </c>
      <c r="AZ545">
        <v>1</v>
      </c>
      <c r="BA545">
        <v>28.43</v>
      </c>
      <c r="BB545">
        <v>5.49</v>
      </c>
      <c r="BC545">
        <v>8.84</v>
      </c>
      <c r="BD545" t="s">
        <v>3</v>
      </c>
      <c r="BE545" t="s">
        <v>3</v>
      </c>
      <c r="BF545" t="s">
        <v>3</v>
      </c>
      <c r="BG545" t="s">
        <v>3</v>
      </c>
      <c r="BH545">
        <v>0</v>
      </c>
      <c r="BI545">
        <v>1</v>
      </c>
      <c r="BJ545" t="s">
        <v>476</v>
      </c>
      <c r="BM545">
        <v>11001</v>
      </c>
      <c r="BN545">
        <v>0</v>
      </c>
      <c r="BO545" t="s">
        <v>474</v>
      </c>
      <c r="BP545">
        <v>1</v>
      </c>
      <c r="BQ545">
        <v>2</v>
      </c>
      <c r="BR545">
        <v>0</v>
      </c>
      <c r="BS545">
        <v>28.43</v>
      </c>
      <c r="BT545">
        <v>1</v>
      </c>
      <c r="BU545">
        <v>1</v>
      </c>
      <c r="BV545">
        <v>1</v>
      </c>
      <c r="BW545">
        <v>1</v>
      </c>
      <c r="BX545">
        <v>1</v>
      </c>
      <c r="BY545" t="s">
        <v>3</v>
      </c>
      <c r="BZ545">
        <v>123</v>
      </c>
      <c r="CA545">
        <v>75</v>
      </c>
      <c r="CE545">
        <v>0</v>
      </c>
      <c r="CF545">
        <v>0</v>
      </c>
      <c r="CG545">
        <v>0</v>
      </c>
      <c r="CM545">
        <v>0</v>
      </c>
      <c r="CN545" t="s">
        <v>1223</v>
      </c>
      <c r="CO545">
        <v>0</v>
      </c>
      <c r="CP545">
        <f t="shared" si="481"/>
        <v>3628.97</v>
      </c>
      <c r="CQ545">
        <f t="shared" si="482"/>
        <v>11528.0672</v>
      </c>
      <c r="CR545">
        <f t="shared" si="483"/>
        <v>1087.7748750000001</v>
      </c>
      <c r="CS545">
        <f t="shared" si="484"/>
        <v>110.521625</v>
      </c>
      <c r="CT545">
        <f t="shared" si="485"/>
        <v>10265.419110000001</v>
      </c>
      <c r="CU545">
        <f t="shared" si="486"/>
        <v>0</v>
      </c>
      <c r="CV545">
        <f t="shared" si="486"/>
        <v>32.038999999999994</v>
      </c>
      <c r="CW545">
        <f t="shared" si="486"/>
        <v>0.28750000000000003</v>
      </c>
      <c r="CX545">
        <f t="shared" si="486"/>
        <v>0</v>
      </c>
      <c r="CY545">
        <f t="shared" si="487"/>
        <v>1826.6493</v>
      </c>
      <c r="CZ545">
        <f t="shared" si="488"/>
        <v>1053.2031999999999</v>
      </c>
      <c r="DC545" t="s">
        <v>3</v>
      </c>
      <c r="DD545" t="s">
        <v>3</v>
      </c>
      <c r="DE545" t="s">
        <v>20</v>
      </c>
      <c r="DF545" t="s">
        <v>20</v>
      </c>
      <c r="DG545" t="s">
        <v>21</v>
      </c>
      <c r="DH545" t="s">
        <v>3</v>
      </c>
      <c r="DI545" t="s">
        <v>21</v>
      </c>
      <c r="DJ545" t="s">
        <v>20</v>
      </c>
      <c r="DK545" t="s">
        <v>3</v>
      </c>
      <c r="DL545" t="s">
        <v>3</v>
      </c>
      <c r="DM545" t="s">
        <v>3</v>
      </c>
      <c r="DN545">
        <v>0</v>
      </c>
      <c r="DO545">
        <v>0</v>
      </c>
      <c r="DP545">
        <v>1</v>
      </c>
      <c r="DQ545">
        <v>1</v>
      </c>
      <c r="DU545">
        <v>1005</v>
      </c>
      <c r="DV545" t="s">
        <v>463</v>
      </c>
      <c r="DW545" t="s">
        <v>463</v>
      </c>
      <c r="DX545">
        <v>100</v>
      </c>
      <c r="EE545">
        <v>63940279</v>
      </c>
      <c r="EF545">
        <v>2</v>
      </c>
      <c r="EG545" t="s">
        <v>22</v>
      </c>
      <c r="EH545">
        <v>0</v>
      </c>
      <c r="EI545" t="s">
        <v>3</v>
      </c>
      <c r="EJ545">
        <v>1</v>
      </c>
      <c r="EK545">
        <v>11001</v>
      </c>
      <c r="EL545" t="s">
        <v>49</v>
      </c>
      <c r="EM545" t="s">
        <v>50</v>
      </c>
      <c r="EO545" t="s">
        <v>25</v>
      </c>
      <c r="EQ545">
        <v>0</v>
      </c>
      <c r="ER545">
        <v>1776.57</v>
      </c>
      <c r="ES545">
        <v>1304.08</v>
      </c>
      <c r="ET545">
        <v>158.51</v>
      </c>
      <c r="EU545">
        <v>3.11</v>
      </c>
      <c r="EV545">
        <v>313.98</v>
      </c>
      <c r="EW545">
        <v>27.86</v>
      </c>
      <c r="EX545">
        <v>0.23</v>
      </c>
      <c r="EY545">
        <v>0</v>
      </c>
      <c r="FQ545">
        <v>0</v>
      </c>
      <c r="FR545">
        <f t="shared" si="489"/>
        <v>0</v>
      </c>
      <c r="FS545">
        <v>0</v>
      </c>
      <c r="FT545" t="s">
        <v>26</v>
      </c>
      <c r="FU545" t="s">
        <v>27</v>
      </c>
      <c r="FX545">
        <v>110.7</v>
      </c>
      <c r="FY545">
        <v>63.75</v>
      </c>
      <c r="GA545" t="s">
        <v>3</v>
      </c>
      <c r="GD545">
        <v>1</v>
      </c>
      <c r="GF545">
        <v>1841058597</v>
      </c>
      <c r="GG545">
        <v>2</v>
      </c>
      <c r="GH545">
        <v>1</v>
      </c>
      <c r="GI545">
        <v>2</v>
      </c>
      <c r="GJ545">
        <v>0</v>
      </c>
      <c r="GK545">
        <v>0</v>
      </c>
      <c r="GL545">
        <f t="shared" si="490"/>
        <v>0</v>
      </c>
      <c r="GM545">
        <f t="shared" si="491"/>
        <v>6508.82</v>
      </c>
      <c r="GN545">
        <f t="shared" si="492"/>
        <v>6508.82</v>
      </c>
      <c r="GO545">
        <f t="shared" si="493"/>
        <v>0</v>
      </c>
      <c r="GP545">
        <f t="shared" si="494"/>
        <v>0</v>
      </c>
      <c r="GR545">
        <v>0</v>
      </c>
      <c r="GS545">
        <v>3</v>
      </c>
      <c r="GT545">
        <v>0</v>
      </c>
      <c r="GU545" t="s">
        <v>3</v>
      </c>
      <c r="GV545">
        <f t="shared" si="495"/>
        <v>0</v>
      </c>
      <c r="GW545">
        <v>1</v>
      </c>
      <c r="GX545">
        <f t="shared" si="496"/>
        <v>0</v>
      </c>
      <c r="HA545">
        <v>0</v>
      </c>
      <c r="HB545">
        <v>0</v>
      </c>
      <c r="HC545">
        <f t="shared" si="497"/>
        <v>0</v>
      </c>
      <c r="IK545">
        <v>0</v>
      </c>
    </row>
    <row r="546" spans="1:245" x14ac:dyDescent="0.4">
      <c r="A546">
        <v>18</v>
      </c>
      <c r="B546">
        <v>1</v>
      </c>
      <c r="C546">
        <v>897</v>
      </c>
      <c r="E546" t="s">
        <v>591</v>
      </c>
      <c r="F546" t="s">
        <v>466</v>
      </c>
      <c r="G546" t="s">
        <v>467</v>
      </c>
      <c r="H546" t="s">
        <v>31</v>
      </c>
      <c r="I546">
        <f>I545*J546</f>
        <v>-18.397600000000001</v>
      </c>
      <c r="J546">
        <v>-116.00000000000001</v>
      </c>
      <c r="O546">
        <f t="shared" si="467"/>
        <v>-548.36</v>
      </c>
      <c r="P546">
        <f t="shared" si="468"/>
        <v>-548.36</v>
      </c>
      <c r="Q546">
        <f t="shared" si="469"/>
        <v>0</v>
      </c>
      <c r="R546">
        <f t="shared" si="470"/>
        <v>0</v>
      </c>
      <c r="S546">
        <f t="shared" si="471"/>
        <v>0</v>
      </c>
      <c r="T546">
        <f t="shared" si="472"/>
        <v>0</v>
      </c>
      <c r="U546">
        <f t="shared" si="473"/>
        <v>0</v>
      </c>
      <c r="V546">
        <f t="shared" si="474"/>
        <v>0</v>
      </c>
      <c r="W546">
        <f t="shared" si="475"/>
        <v>0</v>
      </c>
      <c r="X546">
        <f t="shared" si="476"/>
        <v>0</v>
      </c>
      <c r="Y546">
        <f t="shared" si="476"/>
        <v>0</v>
      </c>
      <c r="AA546">
        <v>68187018</v>
      </c>
      <c r="AB546">
        <f t="shared" si="477"/>
        <v>5.71</v>
      </c>
      <c r="AC546">
        <f t="shared" si="478"/>
        <v>5.71</v>
      </c>
      <c r="AD546">
        <f>ROUND((((ET546)-(EU546))+AE546),6)</f>
        <v>0</v>
      </c>
      <c r="AE546">
        <f>ROUND((EU546),6)</f>
        <v>0</v>
      </c>
      <c r="AF546">
        <f>ROUND((EV546),6)</f>
        <v>0</v>
      </c>
      <c r="AG546">
        <f t="shared" si="479"/>
        <v>0</v>
      </c>
      <c r="AH546">
        <f>(EW546)</f>
        <v>0</v>
      </c>
      <c r="AI546">
        <f>(EX546)</f>
        <v>0</v>
      </c>
      <c r="AJ546">
        <f t="shared" si="480"/>
        <v>0</v>
      </c>
      <c r="AK546">
        <v>5.71</v>
      </c>
      <c r="AL546">
        <v>5.71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1</v>
      </c>
      <c r="AW546">
        <v>1</v>
      </c>
      <c r="AZ546">
        <v>1</v>
      </c>
      <c r="BA546">
        <v>1</v>
      </c>
      <c r="BB546">
        <v>1</v>
      </c>
      <c r="BC546">
        <v>5.22</v>
      </c>
      <c r="BD546" t="s">
        <v>3</v>
      </c>
      <c r="BE546" t="s">
        <v>3</v>
      </c>
      <c r="BF546" t="s">
        <v>3</v>
      </c>
      <c r="BG546" t="s">
        <v>3</v>
      </c>
      <c r="BH546">
        <v>3</v>
      </c>
      <c r="BI546">
        <v>1</v>
      </c>
      <c r="BJ546" t="s">
        <v>468</v>
      </c>
      <c r="BM546">
        <v>500001</v>
      </c>
      <c r="BN546">
        <v>0</v>
      </c>
      <c r="BO546" t="s">
        <v>466</v>
      </c>
      <c r="BP546">
        <v>1</v>
      </c>
      <c r="BQ546">
        <v>8</v>
      </c>
      <c r="BR546">
        <v>1</v>
      </c>
      <c r="BS546">
        <v>1</v>
      </c>
      <c r="BT546">
        <v>1</v>
      </c>
      <c r="BU546">
        <v>1</v>
      </c>
      <c r="BV546">
        <v>1</v>
      </c>
      <c r="BW546">
        <v>1</v>
      </c>
      <c r="BX546">
        <v>1</v>
      </c>
      <c r="BY546" t="s">
        <v>3</v>
      </c>
      <c r="BZ546">
        <v>0</v>
      </c>
      <c r="CA546">
        <v>0</v>
      </c>
      <c r="CE546">
        <v>0</v>
      </c>
      <c r="CF546">
        <v>0</v>
      </c>
      <c r="CG546">
        <v>0</v>
      </c>
      <c r="CM546">
        <v>0</v>
      </c>
      <c r="CN546" t="s">
        <v>3</v>
      </c>
      <c r="CO546">
        <v>0</v>
      </c>
      <c r="CP546">
        <f t="shared" si="481"/>
        <v>-548.36</v>
      </c>
      <c r="CQ546">
        <f t="shared" si="482"/>
        <v>29.806199999999997</v>
      </c>
      <c r="CR546">
        <f t="shared" si="483"/>
        <v>0</v>
      </c>
      <c r="CS546">
        <f t="shared" si="484"/>
        <v>0</v>
      </c>
      <c r="CT546">
        <f t="shared" si="485"/>
        <v>0</v>
      </c>
      <c r="CU546">
        <f t="shared" si="486"/>
        <v>0</v>
      </c>
      <c r="CV546">
        <f t="shared" si="486"/>
        <v>0</v>
      </c>
      <c r="CW546">
        <f t="shared" si="486"/>
        <v>0</v>
      </c>
      <c r="CX546">
        <f t="shared" si="486"/>
        <v>0</v>
      </c>
      <c r="CY546">
        <f t="shared" si="487"/>
        <v>0</v>
      </c>
      <c r="CZ546">
        <f t="shared" si="488"/>
        <v>0</v>
      </c>
      <c r="DC546" t="s">
        <v>3</v>
      </c>
      <c r="DD546" t="s">
        <v>3</v>
      </c>
      <c r="DE546" t="s">
        <v>3</v>
      </c>
      <c r="DF546" t="s">
        <v>3</v>
      </c>
      <c r="DG546" t="s">
        <v>3</v>
      </c>
      <c r="DH546" t="s">
        <v>3</v>
      </c>
      <c r="DI546" t="s">
        <v>3</v>
      </c>
      <c r="DJ546" t="s">
        <v>3</v>
      </c>
      <c r="DK546" t="s">
        <v>3</v>
      </c>
      <c r="DL546" t="s">
        <v>3</v>
      </c>
      <c r="DM546" t="s">
        <v>3</v>
      </c>
      <c r="DN546">
        <v>0</v>
      </c>
      <c r="DO546">
        <v>0</v>
      </c>
      <c r="DP546">
        <v>1</v>
      </c>
      <c r="DQ546">
        <v>1</v>
      </c>
      <c r="DU546">
        <v>1005</v>
      </c>
      <c r="DV546" t="s">
        <v>31</v>
      </c>
      <c r="DW546" t="s">
        <v>31</v>
      </c>
      <c r="DX546">
        <v>1</v>
      </c>
      <c r="EE546">
        <v>63940454</v>
      </c>
      <c r="EF546">
        <v>8</v>
      </c>
      <c r="EG546" t="s">
        <v>33</v>
      </c>
      <c r="EH546">
        <v>0</v>
      </c>
      <c r="EI546" t="s">
        <v>3</v>
      </c>
      <c r="EJ546">
        <v>1</v>
      </c>
      <c r="EK546">
        <v>500001</v>
      </c>
      <c r="EL546" t="s">
        <v>34</v>
      </c>
      <c r="EM546" t="s">
        <v>35</v>
      </c>
      <c r="EO546" t="s">
        <v>3</v>
      </c>
      <c r="EQ546">
        <v>32768</v>
      </c>
      <c r="ER546">
        <v>5.71</v>
      </c>
      <c r="ES546">
        <v>5.71</v>
      </c>
      <c r="ET546">
        <v>0</v>
      </c>
      <c r="EU546">
        <v>0</v>
      </c>
      <c r="EV546">
        <v>0</v>
      </c>
      <c r="EW546">
        <v>0</v>
      </c>
      <c r="EX546">
        <v>0</v>
      </c>
      <c r="FQ546">
        <v>0</v>
      </c>
      <c r="FR546">
        <f t="shared" si="489"/>
        <v>0</v>
      </c>
      <c r="FS546">
        <v>0</v>
      </c>
      <c r="FX546">
        <v>0</v>
      </c>
      <c r="FY546">
        <v>0</v>
      </c>
      <c r="GA546" t="s">
        <v>3</v>
      </c>
      <c r="GD546">
        <v>1</v>
      </c>
      <c r="GF546">
        <v>328735001</v>
      </c>
      <c r="GG546">
        <v>2</v>
      </c>
      <c r="GH546">
        <v>1</v>
      </c>
      <c r="GI546">
        <v>2</v>
      </c>
      <c r="GJ546">
        <v>0</v>
      </c>
      <c r="GK546">
        <v>0</v>
      </c>
      <c r="GL546">
        <f t="shared" si="490"/>
        <v>0</v>
      </c>
      <c r="GM546">
        <f t="shared" si="491"/>
        <v>-548.36</v>
      </c>
      <c r="GN546">
        <f t="shared" si="492"/>
        <v>-548.36</v>
      </c>
      <c r="GO546">
        <f t="shared" si="493"/>
        <v>0</v>
      </c>
      <c r="GP546">
        <f t="shared" si="494"/>
        <v>0</v>
      </c>
      <c r="GR546">
        <v>0</v>
      </c>
      <c r="GS546">
        <v>3</v>
      </c>
      <c r="GT546">
        <v>0</v>
      </c>
      <c r="GU546" t="s">
        <v>3</v>
      </c>
      <c r="GV546">
        <f t="shared" si="495"/>
        <v>0</v>
      </c>
      <c r="GW546">
        <v>1</v>
      </c>
      <c r="GX546">
        <f t="shared" si="496"/>
        <v>0</v>
      </c>
      <c r="HA546">
        <v>0</v>
      </c>
      <c r="HB546">
        <v>0</v>
      </c>
      <c r="HC546">
        <f t="shared" si="497"/>
        <v>0</v>
      </c>
      <c r="IK546">
        <v>0</v>
      </c>
    </row>
    <row r="547" spans="1:245" x14ac:dyDescent="0.4">
      <c r="A547">
        <v>18</v>
      </c>
      <c r="B547">
        <v>1</v>
      </c>
      <c r="C547">
        <v>899</v>
      </c>
      <c r="E547" t="s">
        <v>592</v>
      </c>
      <c r="F547" t="s">
        <v>479</v>
      </c>
      <c r="G547" t="s">
        <v>480</v>
      </c>
      <c r="H547" t="s">
        <v>31</v>
      </c>
      <c r="I547">
        <f>I545*J547</f>
        <v>18.397600000000001</v>
      </c>
      <c r="J547">
        <v>116.00000000000001</v>
      </c>
      <c r="O547">
        <f t="shared" si="467"/>
        <v>3221.52</v>
      </c>
      <c r="P547">
        <f t="shared" si="468"/>
        <v>3221.52</v>
      </c>
      <c r="Q547">
        <f t="shared" si="469"/>
        <v>0</v>
      </c>
      <c r="R547">
        <f t="shared" si="470"/>
        <v>0</v>
      </c>
      <c r="S547">
        <f t="shared" si="471"/>
        <v>0</v>
      </c>
      <c r="T547">
        <f t="shared" si="472"/>
        <v>0</v>
      </c>
      <c r="U547">
        <f t="shared" si="473"/>
        <v>0</v>
      </c>
      <c r="V547">
        <f t="shared" si="474"/>
        <v>0</v>
      </c>
      <c r="W547">
        <f t="shared" si="475"/>
        <v>3.13</v>
      </c>
      <c r="X547">
        <f t="shared" si="476"/>
        <v>0</v>
      </c>
      <c r="Y547">
        <f t="shared" si="476"/>
        <v>0</v>
      </c>
      <c r="AA547">
        <v>68187018</v>
      </c>
      <c r="AB547">
        <f t="shared" si="477"/>
        <v>25.98</v>
      </c>
      <c r="AC547">
        <f t="shared" si="478"/>
        <v>25.98</v>
      </c>
      <c r="AD547">
        <f>ROUND((((ET547)-(EU547))+AE547),6)</f>
        <v>0</v>
      </c>
      <c r="AE547">
        <f>ROUND((EU547),6)</f>
        <v>0</v>
      </c>
      <c r="AF547">
        <f>ROUND((EV547),6)</f>
        <v>0</v>
      </c>
      <c r="AG547">
        <f t="shared" si="479"/>
        <v>0</v>
      </c>
      <c r="AH547">
        <f>(EW547)</f>
        <v>0</v>
      </c>
      <c r="AI547">
        <f>(EX547)</f>
        <v>0</v>
      </c>
      <c r="AJ547">
        <f t="shared" si="480"/>
        <v>0.17</v>
      </c>
      <c r="AK547">
        <v>25.98</v>
      </c>
      <c r="AL547">
        <v>25.98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0.17</v>
      </c>
      <c r="AT547">
        <v>0</v>
      </c>
      <c r="AU547">
        <v>0</v>
      </c>
      <c r="AV547">
        <v>1</v>
      </c>
      <c r="AW547">
        <v>1</v>
      </c>
      <c r="AZ547">
        <v>1</v>
      </c>
      <c r="BA547">
        <v>1</v>
      </c>
      <c r="BB547">
        <v>1</v>
      </c>
      <c r="BC547">
        <v>6.74</v>
      </c>
      <c r="BD547" t="s">
        <v>3</v>
      </c>
      <c r="BE547" t="s">
        <v>3</v>
      </c>
      <c r="BF547" t="s">
        <v>3</v>
      </c>
      <c r="BG547" t="s">
        <v>3</v>
      </c>
      <c r="BH547">
        <v>3</v>
      </c>
      <c r="BI547">
        <v>1</v>
      </c>
      <c r="BJ547" t="s">
        <v>481</v>
      </c>
      <c r="BM547">
        <v>500001</v>
      </c>
      <c r="BN547">
        <v>0</v>
      </c>
      <c r="BO547" t="s">
        <v>479</v>
      </c>
      <c r="BP547">
        <v>1</v>
      </c>
      <c r="BQ547">
        <v>8</v>
      </c>
      <c r="BR547">
        <v>0</v>
      </c>
      <c r="BS547">
        <v>1</v>
      </c>
      <c r="BT547">
        <v>1</v>
      </c>
      <c r="BU547">
        <v>1</v>
      </c>
      <c r="BV547">
        <v>1</v>
      </c>
      <c r="BW547">
        <v>1</v>
      </c>
      <c r="BX547">
        <v>1</v>
      </c>
      <c r="BY547" t="s">
        <v>3</v>
      </c>
      <c r="BZ547">
        <v>0</v>
      </c>
      <c r="CA547">
        <v>0</v>
      </c>
      <c r="CE547">
        <v>0</v>
      </c>
      <c r="CF547">
        <v>0</v>
      </c>
      <c r="CG547">
        <v>0</v>
      </c>
      <c r="CM547">
        <v>0</v>
      </c>
      <c r="CN547" t="s">
        <v>3</v>
      </c>
      <c r="CO547">
        <v>0</v>
      </c>
      <c r="CP547">
        <f t="shared" si="481"/>
        <v>3221.52</v>
      </c>
      <c r="CQ547">
        <f t="shared" si="482"/>
        <v>175.1052</v>
      </c>
      <c r="CR547">
        <f t="shared" si="483"/>
        <v>0</v>
      </c>
      <c r="CS547">
        <f t="shared" si="484"/>
        <v>0</v>
      </c>
      <c r="CT547">
        <f t="shared" si="485"/>
        <v>0</v>
      </c>
      <c r="CU547">
        <f t="shared" si="486"/>
        <v>0</v>
      </c>
      <c r="CV547">
        <f t="shared" si="486"/>
        <v>0</v>
      </c>
      <c r="CW547">
        <f t="shared" si="486"/>
        <v>0</v>
      </c>
      <c r="CX547">
        <f t="shared" si="486"/>
        <v>0.17</v>
      </c>
      <c r="CY547">
        <f t="shared" si="487"/>
        <v>0</v>
      </c>
      <c r="CZ547">
        <f t="shared" si="488"/>
        <v>0</v>
      </c>
      <c r="DC547" t="s">
        <v>3</v>
      </c>
      <c r="DD547" t="s">
        <v>3</v>
      </c>
      <c r="DE547" t="s">
        <v>3</v>
      </c>
      <c r="DF547" t="s">
        <v>3</v>
      </c>
      <c r="DG547" t="s">
        <v>3</v>
      </c>
      <c r="DH547" t="s">
        <v>3</v>
      </c>
      <c r="DI547" t="s">
        <v>3</v>
      </c>
      <c r="DJ547" t="s">
        <v>3</v>
      </c>
      <c r="DK547" t="s">
        <v>3</v>
      </c>
      <c r="DL547" t="s">
        <v>3</v>
      </c>
      <c r="DM547" t="s">
        <v>3</v>
      </c>
      <c r="DN547">
        <v>0</v>
      </c>
      <c r="DO547">
        <v>0</v>
      </c>
      <c r="DP547">
        <v>1</v>
      </c>
      <c r="DQ547">
        <v>1</v>
      </c>
      <c r="DU547">
        <v>1005</v>
      </c>
      <c r="DV547" t="s">
        <v>31</v>
      </c>
      <c r="DW547" t="s">
        <v>31</v>
      </c>
      <c r="DX547">
        <v>1</v>
      </c>
      <c r="EE547">
        <v>63940454</v>
      </c>
      <c r="EF547">
        <v>8</v>
      </c>
      <c r="EG547" t="s">
        <v>33</v>
      </c>
      <c r="EH547">
        <v>0</v>
      </c>
      <c r="EI547" t="s">
        <v>3</v>
      </c>
      <c r="EJ547">
        <v>1</v>
      </c>
      <c r="EK547">
        <v>500001</v>
      </c>
      <c r="EL547" t="s">
        <v>34</v>
      </c>
      <c r="EM547" t="s">
        <v>35</v>
      </c>
      <c r="EO547" t="s">
        <v>3</v>
      </c>
      <c r="EQ547">
        <v>0</v>
      </c>
      <c r="ER547">
        <v>25.98</v>
      </c>
      <c r="ES547">
        <v>25.98</v>
      </c>
      <c r="ET547">
        <v>0</v>
      </c>
      <c r="EU547">
        <v>0</v>
      </c>
      <c r="EV547">
        <v>0</v>
      </c>
      <c r="EW547">
        <v>0</v>
      </c>
      <c r="EX547">
        <v>0</v>
      </c>
      <c r="FQ547">
        <v>0</v>
      </c>
      <c r="FR547">
        <f t="shared" si="489"/>
        <v>0</v>
      </c>
      <c r="FS547">
        <v>0</v>
      </c>
      <c r="FX547">
        <v>0</v>
      </c>
      <c r="FY547">
        <v>0</v>
      </c>
      <c r="GA547" t="s">
        <v>3</v>
      </c>
      <c r="GD547">
        <v>1</v>
      </c>
      <c r="GF547">
        <v>2060168617</v>
      </c>
      <c r="GG547">
        <v>2</v>
      </c>
      <c r="GH547">
        <v>1</v>
      </c>
      <c r="GI547">
        <v>2</v>
      </c>
      <c r="GJ547">
        <v>0</v>
      </c>
      <c r="GK547">
        <v>0</v>
      </c>
      <c r="GL547">
        <f t="shared" si="490"/>
        <v>0</v>
      </c>
      <c r="GM547">
        <f t="shared" si="491"/>
        <v>3221.52</v>
      </c>
      <c r="GN547">
        <f t="shared" si="492"/>
        <v>3221.52</v>
      </c>
      <c r="GO547">
        <f t="shared" si="493"/>
        <v>0</v>
      </c>
      <c r="GP547">
        <f t="shared" si="494"/>
        <v>0</v>
      </c>
      <c r="GR547">
        <v>0</v>
      </c>
      <c r="GS547">
        <v>3</v>
      </c>
      <c r="GT547">
        <v>0</v>
      </c>
      <c r="GU547" t="s">
        <v>3</v>
      </c>
      <c r="GV547">
        <f t="shared" si="495"/>
        <v>0</v>
      </c>
      <c r="GW547">
        <v>1</v>
      </c>
      <c r="GX547">
        <f t="shared" si="496"/>
        <v>0</v>
      </c>
      <c r="HA547">
        <v>0</v>
      </c>
      <c r="HB547">
        <v>0</v>
      </c>
      <c r="HC547">
        <f t="shared" si="497"/>
        <v>0</v>
      </c>
      <c r="IK547">
        <v>0</v>
      </c>
    </row>
    <row r="548" spans="1:245" x14ac:dyDescent="0.4">
      <c r="A548">
        <v>17</v>
      </c>
      <c r="B548">
        <v>1</v>
      </c>
      <c r="C548">
        <f>ROW(SmtRes!A906)</f>
        <v>906</v>
      </c>
      <c r="D548">
        <f>ROW(EtalonRes!A886)</f>
        <v>886</v>
      </c>
      <c r="E548" t="s">
        <v>593</v>
      </c>
      <c r="F548" t="s">
        <v>483</v>
      </c>
      <c r="G548" t="s">
        <v>484</v>
      </c>
      <c r="H548" t="s">
        <v>485</v>
      </c>
      <c r="I548">
        <f>ROUND((I542),9)</f>
        <v>0.15859999999999999</v>
      </c>
      <c r="J548">
        <v>0</v>
      </c>
      <c r="O548">
        <f t="shared" si="467"/>
        <v>2833.82</v>
      </c>
      <c r="P548">
        <f t="shared" si="468"/>
        <v>1099.33</v>
      </c>
      <c r="Q548">
        <f t="shared" si="469"/>
        <v>107.79</v>
      </c>
      <c r="R548">
        <f t="shared" si="470"/>
        <v>96.66</v>
      </c>
      <c r="S548">
        <f t="shared" si="471"/>
        <v>1626.7</v>
      </c>
      <c r="T548">
        <f t="shared" si="472"/>
        <v>0</v>
      </c>
      <c r="U548">
        <f t="shared" si="473"/>
        <v>7.2062288999999993</v>
      </c>
      <c r="V548">
        <f t="shared" si="474"/>
        <v>0.25177749999999999</v>
      </c>
      <c r="W548">
        <f t="shared" si="475"/>
        <v>0</v>
      </c>
      <c r="X548">
        <f t="shared" si="476"/>
        <v>1912.93</v>
      </c>
      <c r="Y548">
        <f t="shared" si="476"/>
        <v>1102.95</v>
      </c>
      <c r="AA548">
        <v>68187018</v>
      </c>
      <c r="AB548">
        <f t="shared" si="477"/>
        <v>1543.1365000000001</v>
      </c>
      <c r="AC548">
        <f t="shared" si="478"/>
        <v>1127.07</v>
      </c>
      <c r="AD548">
        <f>ROUND(((((ET548*1.25))-((EU548*1.25)))+AE548),6)</f>
        <v>55.3</v>
      </c>
      <c r="AE548">
        <f>ROUND(((EU548*1.25)),6)</f>
        <v>21.4375</v>
      </c>
      <c r="AF548">
        <f>ROUND(((EV548*1.15)),6)</f>
        <v>360.76650000000001</v>
      </c>
      <c r="AG548">
        <f t="shared" si="479"/>
        <v>0</v>
      </c>
      <c r="AH548">
        <f>((EW548*1.15))</f>
        <v>45.436499999999995</v>
      </c>
      <c r="AI548">
        <f>((EX548*1.25))</f>
        <v>1.5874999999999999</v>
      </c>
      <c r="AJ548">
        <f t="shared" si="480"/>
        <v>0</v>
      </c>
      <c r="AK548">
        <v>1485.02</v>
      </c>
      <c r="AL548">
        <v>1127.07</v>
      </c>
      <c r="AM548">
        <v>44.24</v>
      </c>
      <c r="AN548">
        <v>17.149999999999999</v>
      </c>
      <c r="AO548">
        <v>313.70999999999998</v>
      </c>
      <c r="AP548">
        <v>0</v>
      </c>
      <c r="AQ548">
        <v>39.51</v>
      </c>
      <c r="AR548">
        <v>1.27</v>
      </c>
      <c r="AS548">
        <v>0</v>
      </c>
      <c r="AT548">
        <v>111</v>
      </c>
      <c r="AU548">
        <v>64</v>
      </c>
      <c r="AV548">
        <v>1</v>
      </c>
      <c r="AW548">
        <v>1</v>
      </c>
      <c r="AZ548">
        <v>1</v>
      </c>
      <c r="BA548">
        <v>28.43</v>
      </c>
      <c r="BB548">
        <v>12.29</v>
      </c>
      <c r="BC548">
        <v>6.15</v>
      </c>
      <c r="BD548" t="s">
        <v>3</v>
      </c>
      <c r="BE548" t="s">
        <v>3</v>
      </c>
      <c r="BF548" t="s">
        <v>3</v>
      </c>
      <c r="BG548" t="s">
        <v>3</v>
      </c>
      <c r="BH548">
        <v>0</v>
      </c>
      <c r="BI548">
        <v>1</v>
      </c>
      <c r="BJ548" t="s">
        <v>486</v>
      </c>
      <c r="BM548">
        <v>11001</v>
      </c>
      <c r="BN548">
        <v>0</v>
      </c>
      <c r="BO548" t="s">
        <v>483</v>
      </c>
      <c r="BP548">
        <v>1</v>
      </c>
      <c r="BQ548">
        <v>2</v>
      </c>
      <c r="BR548">
        <v>0</v>
      </c>
      <c r="BS548">
        <v>28.43</v>
      </c>
      <c r="BT548">
        <v>1</v>
      </c>
      <c r="BU548">
        <v>1</v>
      </c>
      <c r="BV548">
        <v>1</v>
      </c>
      <c r="BW548">
        <v>1</v>
      </c>
      <c r="BX548">
        <v>1</v>
      </c>
      <c r="BY548" t="s">
        <v>3</v>
      </c>
      <c r="BZ548">
        <v>123</v>
      </c>
      <c r="CA548">
        <v>75</v>
      </c>
      <c r="CE548">
        <v>0</v>
      </c>
      <c r="CF548">
        <v>0</v>
      </c>
      <c r="CG548">
        <v>0</v>
      </c>
      <c r="CM548">
        <v>0</v>
      </c>
      <c r="CN548" t="s">
        <v>1223</v>
      </c>
      <c r="CO548">
        <v>0</v>
      </c>
      <c r="CP548">
        <f t="shared" si="481"/>
        <v>2833.8199999999997</v>
      </c>
      <c r="CQ548">
        <f t="shared" si="482"/>
        <v>6931.4804999999997</v>
      </c>
      <c r="CR548">
        <f t="shared" si="483"/>
        <v>679.63699999999994</v>
      </c>
      <c r="CS548">
        <f t="shared" si="484"/>
        <v>609.46812499999999</v>
      </c>
      <c r="CT548">
        <f t="shared" si="485"/>
        <v>10256.591595</v>
      </c>
      <c r="CU548">
        <f t="shared" si="486"/>
        <v>0</v>
      </c>
      <c r="CV548">
        <f t="shared" si="486"/>
        <v>45.436499999999995</v>
      </c>
      <c r="CW548">
        <f t="shared" si="486"/>
        <v>1.5874999999999999</v>
      </c>
      <c r="CX548">
        <f t="shared" si="486"/>
        <v>0</v>
      </c>
      <c r="CY548">
        <f t="shared" si="487"/>
        <v>1912.9296000000002</v>
      </c>
      <c r="CZ548">
        <f t="shared" si="488"/>
        <v>1102.9504000000002</v>
      </c>
      <c r="DC548" t="s">
        <v>3</v>
      </c>
      <c r="DD548" t="s">
        <v>3</v>
      </c>
      <c r="DE548" t="s">
        <v>20</v>
      </c>
      <c r="DF548" t="s">
        <v>20</v>
      </c>
      <c r="DG548" t="s">
        <v>21</v>
      </c>
      <c r="DH548" t="s">
        <v>3</v>
      </c>
      <c r="DI548" t="s">
        <v>21</v>
      </c>
      <c r="DJ548" t="s">
        <v>20</v>
      </c>
      <c r="DK548" t="s">
        <v>3</v>
      </c>
      <c r="DL548" t="s">
        <v>3</v>
      </c>
      <c r="DM548" t="s">
        <v>3</v>
      </c>
      <c r="DN548">
        <v>0</v>
      </c>
      <c r="DO548">
        <v>0</v>
      </c>
      <c r="DP548">
        <v>1</v>
      </c>
      <c r="DQ548">
        <v>1</v>
      </c>
      <c r="DU548">
        <v>1013</v>
      </c>
      <c r="DV548" t="s">
        <v>485</v>
      </c>
      <c r="DW548" t="s">
        <v>485</v>
      </c>
      <c r="DX548">
        <v>1</v>
      </c>
      <c r="EE548">
        <v>63940279</v>
      </c>
      <c r="EF548">
        <v>2</v>
      </c>
      <c r="EG548" t="s">
        <v>22</v>
      </c>
      <c r="EH548">
        <v>0</v>
      </c>
      <c r="EI548" t="s">
        <v>3</v>
      </c>
      <c r="EJ548">
        <v>1</v>
      </c>
      <c r="EK548">
        <v>11001</v>
      </c>
      <c r="EL548" t="s">
        <v>49</v>
      </c>
      <c r="EM548" t="s">
        <v>50</v>
      </c>
      <c r="EO548" t="s">
        <v>25</v>
      </c>
      <c r="EQ548">
        <v>0</v>
      </c>
      <c r="ER548">
        <v>1485.02</v>
      </c>
      <c r="ES548">
        <v>1127.07</v>
      </c>
      <c r="ET548">
        <v>44.24</v>
      </c>
      <c r="EU548">
        <v>17.149999999999999</v>
      </c>
      <c r="EV548">
        <v>313.70999999999998</v>
      </c>
      <c r="EW548">
        <v>39.51</v>
      </c>
      <c r="EX548">
        <v>1.27</v>
      </c>
      <c r="EY548">
        <v>0</v>
      </c>
      <c r="FQ548">
        <v>0</v>
      </c>
      <c r="FR548">
        <f t="shared" si="489"/>
        <v>0</v>
      </c>
      <c r="FS548">
        <v>0</v>
      </c>
      <c r="FT548" t="s">
        <v>26</v>
      </c>
      <c r="FU548" t="s">
        <v>27</v>
      </c>
      <c r="FX548">
        <v>110.7</v>
      </c>
      <c r="FY548">
        <v>63.75</v>
      </c>
      <c r="GA548" t="s">
        <v>3</v>
      </c>
      <c r="GD548">
        <v>1</v>
      </c>
      <c r="GF548">
        <v>1816067611</v>
      </c>
      <c r="GG548">
        <v>2</v>
      </c>
      <c r="GH548">
        <v>1</v>
      </c>
      <c r="GI548">
        <v>2</v>
      </c>
      <c r="GJ548">
        <v>0</v>
      </c>
      <c r="GK548">
        <v>0</v>
      </c>
      <c r="GL548">
        <f t="shared" si="490"/>
        <v>0</v>
      </c>
      <c r="GM548">
        <f t="shared" si="491"/>
        <v>5849.7</v>
      </c>
      <c r="GN548">
        <f t="shared" si="492"/>
        <v>5849.7</v>
      </c>
      <c r="GO548">
        <f t="shared" si="493"/>
        <v>0</v>
      </c>
      <c r="GP548">
        <f t="shared" si="494"/>
        <v>0</v>
      </c>
      <c r="GR548">
        <v>0</v>
      </c>
      <c r="GS548">
        <v>3</v>
      </c>
      <c r="GT548">
        <v>0</v>
      </c>
      <c r="GU548" t="s">
        <v>3</v>
      </c>
      <c r="GV548">
        <f t="shared" si="495"/>
        <v>0</v>
      </c>
      <c r="GW548">
        <v>1</v>
      </c>
      <c r="GX548">
        <f t="shared" si="496"/>
        <v>0</v>
      </c>
      <c r="HA548">
        <v>0</v>
      </c>
      <c r="HB548">
        <v>0</v>
      </c>
      <c r="HC548">
        <f t="shared" si="497"/>
        <v>0</v>
      </c>
      <c r="IK548">
        <v>0</v>
      </c>
    </row>
    <row r="549" spans="1:245" x14ac:dyDescent="0.4">
      <c r="A549">
        <v>17</v>
      </c>
      <c r="B549">
        <v>1</v>
      </c>
      <c r="C549">
        <f>ROW(SmtRes!A917)</f>
        <v>917</v>
      </c>
      <c r="D549">
        <f>ROW(EtalonRes!A899)</f>
        <v>899</v>
      </c>
      <c r="E549" t="s">
        <v>594</v>
      </c>
      <c r="F549" t="s">
        <v>488</v>
      </c>
      <c r="G549" t="s">
        <v>489</v>
      </c>
      <c r="H549" t="s">
        <v>115</v>
      </c>
      <c r="I549">
        <f>ROUND(I548,9)</f>
        <v>0.15859999999999999</v>
      </c>
      <c r="J549">
        <v>0</v>
      </c>
      <c r="O549">
        <f t="shared" si="467"/>
        <v>25571.96</v>
      </c>
      <c r="P549">
        <f t="shared" si="468"/>
        <v>11392.86</v>
      </c>
      <c r="Q549">
        <f t="shared" si="469"/>
        <v>110.89</v>
      </c>
      <c r="R549">
        <f t="shared" si="470"/>
        <v>98.01</v>
      </c>
      <c r="S549">
        <f t="shared" si="471"/>
        <v>14068.21</v>
      </c>
      <c r="T549">
        <f t="shared" si="472"/>
        <v>0</v>
      </c>
      <c r="U549">
        <f t="shared" si="473"/>
        <v>56.617503799999994</v>
      </c>
      <c r="V549">
        <f t="shared" si="474"/>
        <v>0.34098999999999996</v>
      </c>
      <c r="W549">
        <f t="shared" si="475"/>
        <v>0</v>
      </c>
      <c r="X549">
        <f t="shared" si="476"/>
        <v>15724.5</v>
      </c>
      <c r="Y549">
        <f t="shared" si="476"/>
        <v>9066.3799999999992</v>
      </c>
      <c r="AA549">
        <v>68187018</v>
      </c>
      <c r="AB549">
        <f t="shared" si="477"/>
        <v>22724.398000000001</v>
      </c>
      <c r="AC549">
        <f t="shared" si="478"/>
        <v>19573.28</v>
      </c>
      <c r="AD549">
        <f>ROUND(((((ET549*1.25))-((EU549*1.25)))+AE549),6)</f>
        <v>31.087499999999999</v>
      </c>
      <c r="AE549">
        <f>ROUND(((EU549*1.25)),6)</f>
        <v>21.737500000000001</v>
      </c>
      <c r="AF549">
        <f>ROUND(((EV549*1.15)),6)</f>
        <v>3120.0304999999998</v>
      </c>
      <c r="AG549">
        <f t="shared" si="479"/>
        <v>0</v>
      </c>
      <c r="AH549">
        <f>((EW549*1.15))</f>
        <v>356.983</v>
      </c>
      <c r="AI549">
        <f>((EX549*1.25))</f>
        <v>2.15</v>
      </c>
      <c r="AJ549">
        <f t="shared" si="480"/>
        <v>0</v>
      </c>
      <c r="AK549">
        <v>22311.22</v>
      </c>
      <c r="AL549">
        <v>19573.28</v>
      </c>
      <c r="AM549">
        <v>24.87</v>
      </c>
      <c r="AN549">
        <v>17.39</v>
      </c>
      <c r="AO549">
        <v>2713.07</v>
      </c>
      <c r="AP549">
        <v>0</v>
      </c>
      <c r="AQ549">
        <v>310.42</v>
      </c>
      <c r="AR549">
        <v>1.72</v>
      </c>
      <c r="AS549">
        <v>0</v>
      </c>
      <c r="AT549">
        <v>111</v>
      </c>
      <c r="AU549">
        <v>64</v>
      </c>
      <c r="AV549">
        <v>1</v>
      </c>
      <c r="AW549">
        <v>1</v>
      </c>
      <c r="AZ549">
        <v>1</v>
      </c>
      <c r="BA549">
        <v>28.43</v>
      </c>
      <c r="BB549">
        <v>22.49</v>
      </c>
      <c r="BC549">
        <v>3.67</v>
      </c>
      <c r="BD549" t="s">
        <v>3</v>
      </c>
      <c r="BE549" t="s">
        <v>3</v>
      </c>
      <c r="BF549" t="s">
        <v>3</v>
      </c>
      <c r="BG549" t="s">
        <v>3</v>
      </c>
      <c r="BH549">
        <v>0</v>
      </c>
      <c r="BI549">
        <v>1</v>
      </c>
      <c r="BJ549" t="s">
        <v>490</v>
      </c>
      <c r="BM549">
        <v>11001</v>
      </c>
      <c r="BN549">
        <v>0</v>
      </c>
      <c r="BO549" t="s">
        <v>488</v>
      </c>
      <c r="BP549">
        <v>1</v>
      </c>
      <c r="BQ549">
        <v>2</v>
      </c>
      <c r="BR549">
        <v>0</v>
      </c>
      <c r="BS549">
        <v>28.43</v>
      </c>
      <c r="BT549">
        <v>1</v>
      </c>
      <c r="BU549">
        <v>1</v>
      </c>
      <c r="BV549">
        <v>1</v>
      </c>
      <c r="BW549">
        <v>1</v>
      </c>
      <c r="BX549">
        <v>1</v>
      </c>
      <c r="BY549" t="s">
        <v>3</v>
      </c>
      <c r="BZ549">
        <v>123</v>
      </c>
      <c r="CA549">
        <v>75</v>
      </c>
      <c r="CE549">
        <v>0</v>
      </c>
      <c r="CF549">
        <v>0</v>
      </c>
      <c r="CG549">
        <v>0</v>
      </c>
      <c r="CM549">
        <v>0</v>
      </c>
      <c r="CN549" t="s">
        <v>1223</v>
      </c>
      <c r="CO549">
        <v>0</v>
      </c>
      <c r="CP549">
        <f t="shared" si="481"/>
        <v>25571.96</v>
      </c>
      <c r="CQ549">
        <f t="shared" si="482"/>
        <v>71833.93759999999</v>
      </c>
      <c r="CR549">
        <f t="shared" si="483"/>
        <v>699.15787499999988</v>
      </c>
      <c r="CS549">
        <f t="shared" si="484"/>
        <v>617.99712499999998</v>
      </c>
      <c r="CT549">
        <f t="shared" si="485"/>
        <v>88702.467114999992</v>
      </c>
      <c r="CU549">
        <f t="shared" si="486"/>
        <v>0</v>
      </c>
      <c r="CV549">
        <f t="shared" si="486"/>
        <v>356.983</v>
      </c>
      <c r="CW549">
        <f t="shared" si="486"/>
        <v>2.15</v>
      </c>
      <c r="CX549">
        <f t="shared" si="486"/>
        <v>0</v>
      </c>
      <c r="CY549">
        <f t="shared" si="487"/>
        <v>15724.504199999999</v>
      </c>
      <c r="CZ549">
        <f t="shared" si="488"/>
        <v>9066.380799999999</v>
      </c>
      <c r="DC549" t="s">
        <v>3</v>
      </c>
      <c r="DD549" t="s">
        <v>3</v>
      </c>
      <c r="DE549" t="s">
        <v>20</v>
      </c>
      <c r="DF549" t="s">
        <v>20</v>
      </c>
      <c r="DG549" t="s">
        <v>21</v>
      </c>
      <c r="DH549" t="s">
        <v>3</v>
      </c>
      <c r="DI549" t="s">
        <v>21</v>
      </c>
      <c r="DJ549" t="s">
        <v>20</v>
      </c>
      <c r="DK549" t="s">
        <v>3</v>
      </c>
      <c r="DL549" t="s">
        <v>3</v>
      </c>
      <c r="DM549" t="s">
        <v>3</v>
      </c>
      <c r="DN549">
        <v>0</v>
      </c>
      <c r="DO549">
        <v>0</v>
      </c>
      <c r="DP549">
        <v>1</v>
      </c>
      <c r="DQ549">
        <v>1</v>
      </c>
      <c r="DU549">
        <v>1013</v>
      </c>
      <c r="DV549" t="s">
        <v>115</v>
      </c>
      <c r="DW549" t="s">
        <v>115</v>
      </c>
      <c r="DX549">
        <v>1</v>
      </c>
      <c r="EE549">
        <v>63940279</v>
      </c>
      <c r="EF549">
        <v>2</v>
      </c>
      <c r="EG549" t="s">
        <v>22</v>
      </c>
      <c r="EH549">
        <v>0</v>
      </c>
      <c r="EI549" t="s">
        <v>3</v>
      </c>
      <c r="EJ549">
        <v>1</v>
      </c>
      <c r="EK549">
        <v>11001</v>
      </c>
      <c r="EL549" t="s">
        <v>49</v>
      </c>
      <c r="EM549" t="s">
        <v>50</v>
      </c>
      <c r="EO549" t="s">
        <v>25</v>
      </c>
      <c r="EQ549">
        <v>0</v>
      </c>
      <c r="ER549">
        <v>22311.22</v>
      </c>
      <c r="ES549">
        <v>19573.28</v>
      </c>
      <c r="ET549">
        <v>24.87</v>
      </c>
      <c r="EU549">
        <v>17.39</v>
      </c>
      <c r="EV549">
        <v>2713.07</v>
      </c>
      <c r="EW549">
        <v>310.42</v>
      </c>
      <c r="EX549">
        <v>1.72</v>
      </c>
      <c r="EY549">
        <v>0</v>
      </c>
      <c r="FQ549">
        <v>0</v>
      </c>
      <c r="FR549">
        <f t="shared" si="489"/>
        <v>0</v>
      </c>
      <c r="FS549">
        <v>0</v>
      </c>
      <c r="FT549" t="s">
        <v>26</v>
      </c>
      <c r="FU549" t="s">
        <v>27</v>
      </c>
      <c r="FX549">
        <v>110.7</v>
      </c>
      <c r="FY549">
        <v>63.75</v>
      </c>
      <c r="GA549" t="s">
        <v>3</v>
      </c>
      <c r="GD549">
        <v>1</v>
      </c>
      <c r="GF549">
        <v>-501600909</v>
      </c>
      <c r="GG549">
        <v>2</v>
      </c>
      <c r="GH549">
        <v>1</v>
      </c>
      <c r="GI549">
        <v>2</v>
      </c>
      <c r="GJ549">
        <v>0</v>
      </c>
      <c r="GK549">
        <v>0</v>
      </c>
      <c r="GL549">
        <f t="shared" si="490"/>
        <v>0</v>
      </c>
      <c r="GM549">
        <f t="shared" si="491"/>
        <v>50362.84</v>
      </c>
      <c r="GN549">
        <f t="shared" si="492"/>
        <v>50362.84</v>
      </c>
      <c r="GO549">
        <f t="shared" si="493"/>
        <v>0</v>
      </c>
      <c r="GP549">
        <f t="shared" si="494"/>
        <v>0</v>
      </c>
      <c r="GR549">
        <v>0</v>
      </c>
      <c r="GS549">
        <v>3</v>
      </c>
      <c r="GT549">
        <v>0</v>
      </c>
      <c r="GU549" t="s">
        <v>3</v>
      </c>
      <c r="GV549">
        <f t="shared" si="495"/>
        <v>0</v>
      </c>
      <c r="GW549">
        <v>1</v>
      </c>
      <c r="GX549">
        <f t="shared" si="496"/>
        <v>0</v>
      </c>
      <c r="HA549">
        <v>0</v>
      </c>
      <c r="HB549">
        <v>0</v>
      </c>
      <c r="HC549">
        <f t="shared" si="497"/>
        <v>0</v>
      </c>
      <c r="IK549">
        <v>0</v>
      </c>
    </row>
    <row r="551" spans="1:245" x14ac:dyDescent="0.4">
      <c r="A551" s="2">
        <v>51</v>
      </c>
      <c r="B551" s="2">
        <f>B538</f>
        <v>1</v>
      </c>
      <c r="C551" s="2">
        <f>A538</f>
        <v>5</v>
      </c>
      <c r="D551" s="2">
        <f>ROW(A538)</f>
        <v>538</v>
      </c>
      <c r="E551" s="2"/>
      <c r="F551" s="2" t="str">
        <f>IF(F538&lt;&gt;"",F538,"")</f>
        <v>Новый подраздел</v>
      </c>
      <c r="G551" s="2" t="str">
        <f>IF(G538&lt;&gt;"",G538,"")</f>
        <v>Полы</v>
      </c>
      <c r="H551" s="2">
        <v>0</v>
      </c>
      <c r="I551" s="2"/>
      <c r="J551" s="2"/>
      <c r="K551" s="2"/>
      <c r="L551" s="2"/>
      <c r="M551" s="2"/>
      <c r="N551" s="2"/>
      <c r="O551" s="2">
        <f t="shared" ref="O551:T551" si="498">ROUND(AB551,2)</f>
        <v>43516.07</v>
      </c>
      <c r="P551" s="2">
        <f t="shared" si="498"/>
        <v>22766.81</v>
      </c>
      <c r="Q551" s="2">
        <f t="shared" si="498"/>
        <v>727.54</v>
      </c>
      <c r="R551" s="2">
        <f t="shared" si="498"/>
        <v>241.9</v>
      </c>
      <c r="S551" s="2">
        <f t="shared" si="498"/>
        <v>20021.72</v>
      </c>
      <c r="T551" s="2">
        <f t="shared" si="498"/>
        <v>0</v>
      </c>
      <c r="U551" s="2">
        <f>AH551</f>
        <v>77.327888299999984</v>
      </c>
      <c r="V551" s="2">
        <f>AI551</f>
        <v>0.7156825</v>
      </c>
      <c r="W551" s="2">
        <f>ROUND(AJ551,2)</f>
        <v>5.71</v>
      </c>
      <c r="X551" s="2">
        <f>ROUND(AK551,2)</f>
        <v>22492.62</v>
      </c>
      <c r="Y551" s="2">
        <f>ROUND(AL551,2)</f>
        <v>12968.71</v>
      </c>
      <c r="Z551" s="2"/>
      <c r="AA551" s="2"/>
      <c r="AB551" s="2">
        <f>ROUND(SUMIF(AA542:AA549,"=68187018",O542:O549),2)</f>
        <v>43516.07</v>
      </c>
      <c r="AC551" s="2">
        <f>ROUND(SUMIF(AA542:AA549,"=68187018",P542:P549),2)</f>
        <v>22766.81</v>
      </c>
      <c r="AD551" s="2">
        <f>ROUND(SUMIF(AA542:AA549,"=68187018",Q542:Q549),2)</f>
        <v>727.54</v>
      </c>
      <c r="AE551" s="2">
        <f>ROUND(SUMIF(AA542:AA549,"=68187018",R542:R549),2)</f>
        <v>241.9</v>
      </c>
      <c r="AF551" s="2">
        <f>ROUND(SUMIF(AA542:AA549,"=68187018",S542:S549),2)</f>
        <v>20021.72</v>
      </c>
      <c r="AG551" s="2">
        <f>ROUND(SUMIF(AA542:AA549,"=68187018",T542:T549),2)</f>
        <v>0</v>
      </c>
      <c r="AH551" s="2">
        <f>SUMIF(AA542:AA549,"=68187018",U542:U549)</f>
        <v>77.327888299999984</v>
      </c>
      <c r="AI551" s="2">
        <f>SUMIF(AA542:AA549,"=68187018",V542:V549)</f>
        <v>0.7156825</v>
      </c>
      <c r="AJ551" s="2">
        <f>ROUND(SUMIF(AA542:AA549,"=68187018",W542:W549),2)</f>
        <v>5.71</v>
      </c>
      <c r="AK551" s="2">
        <f>ROUND(SUMIF(AA542:AA549,"=68187018",X542:X549),2)</f>
        <v>22492.62</v>
      </c>
      <c r="AL551" s="2">
        <f>ROUND(SUMIF(AA542:AA549,"=68187018",Y542:Y549),2)</f>
        <v>12968.71</v>
      </c>
      <c r="AM551" s="2"/>
      <c r="AN551" s="2"/>
      <c r="AO551" s="2">
        <f t="shared" ref="AO551:BC551" si="499">ROUND(BX551,2)</f>
        <v>0</v>
      </c>
      <c r="AP551" s="2">
        <f t="shared" si="499"/>
        <v>0</v>
      </c>
      <c r="AQ551" s="2">
        <f t="shared" si="499"/>
        <v>0</v>
      </c>
      <c r="AR551" s="2">
        <f t="shared" si="499"/>
        <v>78977.399999999994</v>
      </c>
      <c r="AS551" s="2">
        <f t="shared" si="499"/>
        <v>78977.399999999994</v>
      </c>
      <c r="AT551" s="2">
        <f t="shared" si="499"/>
        <v>0</v>
      </c>
      <c r="AU551" s="2">
        <f t="shared" si="499"/>
        <v>0</v>
      </c>
      <c r="AV551" s="2">
        <f t="shared" si="499"/>
        <v>22766.81</v>
      </c>
      <c r="AW551" s="2">
        <f t="shared" si="499"/>
        <v>22766.81</v>
      </c>
      <c r="AX551" s="2">
        <f t="shared" si="499"/>
        <v>0</v>
      </c>
      <c r="AY551" s="2">
        <f t="shared" si="499"/>
        <v>22766.81</v>
      </c>
      <c r="AZ551" s="2">
        <f t="shared" si="499"/>
        <v>0</v>
      </c>
      <c r="BA551" s="2">
        <f t="shared" si="499"/>
        <v>0</v>
      </c>
      <c r="BB551" s="2">
        <f t="shared" si="499"/>
        <v>0</v>
      </c>
      <c r="BC551" s="2">
        <f t="shared" si="499"/>
        <v>0</v>
      </c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>
        <f>ROUND(SUMIF(AA542:AA549,"=68187018",FQ542:FQ549),2)</f>
        <v>0</v>
      </c>
      <c r="BY551" s="2">
        <f>ROUND(SUMIF(AA542:AA549,"=68187018",FR542:FR549),2)</f>
        <v>0</v>
      </c>
      <c r="BZ551" s="2">
        <f>ROUND(SUMIF(AA542:AA549,"=68187018",GL542:GL549),2)</f>
        <v>0</v>
      </c>
      <c r="CA551" s="2">
        <f>ROUND(SUMIF(AA542:AA549,"=68187018",GM542:GM549),2)</f>
        <v>78977.399999999994</v>
      </c>
      <c r="CB551" s="2">
        <f>ROUND(SUMIF(AA542:AA549,"=68187018",GN542:GN549),2)</f>
        <v>78977.399999999994</v>
      </c>
      <c r="CC551" s="2">
        <f>ROUND(SUMIF(AA542:AA549,"=68187018",GO542:GO549),2)</f>
        <v>0</v>
      </c>
      <c r="CD551" s="2">
        <f>ROUND(SUMIF(AA542:AA549,"=68187018",GP542:GP549),2)</f>
        <v>0</v>
      </c>
      <c r="CE551" s="2">
        <f>AC551-BX551</f>
        <v>22766.81</v>
      </c>
      <c r="CF551" s="2">
        <f>AC551-BY551</f>
        <v>22766.81</v>
      </c>
      <c r="CG551" s="2">
        <f>BX551-BZ551</f>
        <v>0</v>
      </c>
      <c r="CH551" s="2">
        <f>AC551-BX551-BY551+BZ551</f>
        <v>22766.81</v>
      </c>
      <c r="CI551" s="2">
        <f>BY551-BZ551</f>
        <v>0</v>
      </c>
      <c r="CJ551" s="2">
        <f>ROUND(SUMIF(AA542:AA549,"=68187018",GX542:GX549),2)</f>
        <v>0</v>
      </c>
      <c r="CK551" s="2">
        <f>ROUND(SUMIF(AA542:AA549,"=68187018",GY542:GY549),2)</f>
        <v>0</v>
      </c>
      <c r="CL551" s="2">
        <f>ROUND(SUMIF(AA542:AA549,"=68187018",GZ542:GZ549),2)</f>
        <v>0</v>
      </c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>
        <v>0</v>
      </c>
    </row>
    <row r="553" spans="1:245" x14ac:dyDescent="0.4">
      <c r="A553" s="4">
        <v>50</v>
      </c>
      <c r="B553" s="4">
        <v>0</v>
      </c>
      <c r="C553" s="4">
        <v>0</v>
      </c>
      <c r="D553" s="4">
        <v>1</v>
      </c>
      <c r="E553" s="4">
        <v>201</v>
      </c>
      <c r="F553" s="4">
        <f>ROUND(Source!O551,O553)</f>
        <v>43516.07</v>
      </c>
      <c r="G553" s="4" t="s">
        <v>148</v>
      </c>
      <c r="H553" s="4" t="s">
        <v>149</v>
      </c>
      <c r="I553" s="4"/>
      <c r="J553" s="4"/>
      <c r="K553" s="4">
        <v>201</v>
      </c>
      <c r="L553" s="4">
        <v>1</v>
      </c>
      <c r="M553" s="4">
        <v>3</v>
      </c>
      <c r="N553" s="4" t="s">
        <v>3</v>
      </c>
      <c r="O553" s="4">
        <v>2</v>
      </c>
      <c r="P553" s="4"/>
      <c r="Q553" s="4"/>
      <c r="R553" s="4"/>
      <c r="S553" s="4"/>
      <c r="T553" s="4"/>
      <c r="U553" s="4"/>
      <c r="V553" s="4"/>
      <c r="W553" s="4"/>
    </row>
    <row r="554" spans="1:245" x14ac:dyDescent="0.4">
      <c r="A554" s="4">
        <v>50</v>
      </c>
      <c r="B554" s="4">
        <v>0</v>
      </c>
      <c r="C554" s="4">
        <v>0</v>
      </c>
      <c r="D554" s="4">
        <v>1</v>
      </c>
      <c r="E554" s="4">
        <v>202</v>
      </c>
      <c r="F554" s="4">
        <f>ROUND(Source!P551,O554)</f>
        <v>22766.81</v>
      </c>
      <c r="G554" s="4" t="s">
        <v>150</v>
      </c>
      <c r="H554" s="4" t="s">
        <v>151</v>
      </c>
      <c r="I554" s="4"/>
      <c r="J554" s="4"/>
      <c r="K554" s="4">
        <v>202</v>
      </c>
      <c r="L554" s="4">
        <v>2</v>
      </c>
      <c r="M554" s="4">
        <v>3</v>
      </c>
      <c r="N554" s="4" t="s">
        <v>3</v>
      </c>
      <c r="O554" s="4">
        <v>2</v>
      </c>
      <c r="P554" s="4"/>
      <c r="Q554" s="4"/>
      <c r="R554" s="4"/>
      <c r="S554" s="4"/>
      <c r="T554" s="4"/>
      <c r="U554" s="4"/>
      <c r="V554" s="4"/>
      <c r="W554" s="4"/>
    </row>
    <row r="555" spans="1:245" x14ac:dyDescent="0.4">
      <c r="A555" s="4">
        <v>50</v>
      </c>
      <c r="B555" s="4">
        <v>0</v>
      </c>
      <c r="C555" s="4">
        <v>0</v>
      </c>
      <c r="D555" s="4">
        <v>1</v>
      </c>
      <c r="E555" s="4">
        <v>222</v>
      </c>
      <c r="F555" s="4">
        <f>ROUND(Source!AO551,O555)</f>
        <v>0</v>
      </c>
      <c r="G555" s="4" t="s">
        <v>152</v>
      </c>
      <c r="H555" s="4" t="s">
        <v>153</v>
      </c>
      <c r="I555" s="4"/>
      <c r="J555" s="4"/>
      <c r="K555" s="4">
        <v>222</v>
      </c>
      <c r="L555" s="4">
        <v>3</v>
      </c>
      <c r="M555" s="4">
        <v>3</v>
      </c>
      <c r="N555" s="4" t="s">
        <v>3</v>
      </c>
      <c r="O555" s="4">
        <v>2</v>
      </c>
      <c r="P555" s="4"/>
      <c r="Q555" s="4"/>
      <c r="R555" s="4"/>
      <c r="S555" s="4"/>
      <c r="T555" s="4"/>
      <c r="U555" s="4"/>
      <c r="V555" s="4"/>
      <c r="W555" s="4"/>
    </row>
    <row r="556" spans="1:245" x14ac:dyDescent="0.4">
      <c r="A556" s="4">
        <v>50</v>
      </c>
      <c r="B556" s="4">
        <v>0</v>
      </c>
      <c r="C556" s="4">
        <v>0</v>
      </c>
      <c r="D556" s="4">
        <v>1</v>
      </c>
      <c r="E556" s="4">
        <v>225</v>
      </c>
      <c r="F556" s="4">
        <f>ROUND(Source!AV551,O556)</f>
        <v>22766.81</v>
      </c>
      <c r="G556" s="4" t="s">
        <v>154</v>
      </c>
      <c r="H556" s="4" t="s">
        <v>155</v>
      </c>
      <c r="I556" s="4"/>
      <c r="J556" s="4"/>
      <c r="K556" s="4">
        <v>225</v>
      </c>
      <c r="L556" s="4">
        <v>4</v>
      </c>
      <c r="M556" s="4">
        <v>3</v>
      </c>
      <c r="N556" s="4" t="s">
        <v>3</v>
      </c>
      <c r="O556" s="4">
        <v>2</v>
      </c>
      <c r="P556" s="4"/>
      <c r="Q556" s="4"/>
      <c r="R556" s="4"/>
      <c r="S556" s="4"/>
      <c r="T556" s="4"/>
      <c r="U556" s="4"/>
      <c r="V556" s="4"/>
      <c r="W556" s="4"/>
    </row>
    <row r="557" spans="1:245" x14ac:dyDescent="0.4">
      <c r="A557" s="4">
        <v>50</v>
      </c>
      <c r="B557" s="4">
        <v>0</v>
      </c>
      <c r="C557" s="4">
        <v>0</v>
      </c>
      <c r="D557" s="4">
        <v>1</v>
      </c>
      <c r="E557" s="4">
        <v>226</v>
      </c>
      <c r="F557" s="4">
        <f>ROUND(Source!AW551,O557)</f>
        <v>22766.81</v>
      </c>
      <c r="G557" s="4" t="s">
        <v>156</v>
      </c>
      <c r="H557" s="4" t="s">
        <v>157</v>
      </c>
      <c r="I557" s="4"/>
      <c r="J557" s="4"/>
      <c r="K557" s="4">
        <v>226</v>
      </c>
      <c r="L557" s="4">
        <v>5</v>
      </c>
      <c r="M557" s="4">
        <v>3</v>
      </c>
      <c r="N557" s="4" t="s">
        <v>3</v>
      </c>
      <c r="O557" s="4">
        <v>2</v>
      </c>
      <c r="P557" s="4"/>
      <c r="Q557" s="4"/>
      <c r="R557" s="4"/>
      <c r="S557" s="4"/>
      <c r="T557" s="4"/>
      <c r="U557" s="4"/>
      <c r="V557" s="4"/>
      <c r="W557" s="4"/>
    </row>
    <row r="558" spans="1:245" x14ac:dyDescent="0.4">
      <c r="A558" s="4">
        <v>50</v>
      </c>
      <c r="B558" s="4">
        <v>0</v>
      </c>
      <c r="C558" s="4">
        <v>0</v>
      </c>
      <c r="D558" s="4">
        <v>1</v>
      </c>
      <c r="E558" s="4">
        <v>227</v>
      </c>
      <c r="F558" s="4">
        <f>ROUND(Source!AX551,O558)</f>
        <v>0</v>
      </c>
      <c r="G558" s="4" t="s">
        <v>158</v>
      </c>
      <c r="H558" s="4" t="s">
        <v>159</v>
      </c>
      <c r="I558" s="4"/>
      <c r="J558" s="4"/>
      <c r="K558" s="4">
        <v>227</v>
      </c>
      <c r="L558" s="4">
        <v>6</v>
      </c>
      <c r="M558" s="4">
        <v>3</v>
      </c>
      <c r="N558" s="4" t="s">
        <v>3</v>
      </c>
      <c r="O558" s="4">
        <v>2</v>
      </c>
      <c r="P558" s="4"/>
      <c r="Q558" s="4"/>
      <c r="R558" s="4"/>
      <c r="S558" s="4"/>
      <c r="T558" s="4"/>
      <c r="U558" s="4"/>
      <c r="V558" s="4"/>
      <c r="W558" s="4"/>
    </row>
    <row r="559" spans="1:245" x14ac:dyDescent="0.4">
      <c r="A559" s="4">
        <v>50</v>
      </c>
      <c r="B559" s="4">
        <v>0</v>
      </c>
      <c r="C559" s="4">
        <v>0</v>
      </c>
      <c r="D559" s="4">
        <v>1</v>
      </c>
      <c r="E559" s="4">
        <v>228</v>
      </c>
      <c r="F559" s="4">
        <f>ROUND(Source!AY551,O559)</f>
        <v>22766.81</v>
      </c>
      <c r="G559" s="4" t="s">
        <v>160</v>
      </c>
      <c r="H559" s="4" t="s">
        <v>161</v>
      </c>
      <c r="I559" s="4"/>
      <c r="J559" s="4"/>
      <c r="K559" s="4">
        <v>228</v>
      </c>
      <c r="L559" s="4">
        <v>7</v>
      </c>
      <c r="M559" s="4">
        <v>3</v>
      </c>
      <c r="N559" s="4" t="s">
        <v>3</v>
      </c>
      <c r="O559" s="4">
        <v>2</v>
      </c>
      <c r="P559" s="4"/>
      <c r="Q559" s="4"/>
      <c r="R559" s="4"/>
      <c r="S559" s="4"/>
      <c r="T559" s="4"/>
      <c r="U559" s="4"/>
      <c r="V559" s="4"/>
      <c r="W559" s="4"/>
    </row>
    <row r="560" spans="1:245" x14ac:dyDescent="0.4">
      <c r="A560" s="4">
        <v>50</v>
      </c>
      <c r="B560" s="4">
        <v>0</v>
      </c>
      <c r="C560" s="4">
        <v>0</v>
      </c>
      <c r="D560" s="4">
        <v>1</v>
      </c>
      <c r="E560" s="4">
        <v>216</v>
      </c>
      <c r="F560" s="4">
        <f>ROUND(Source!AP551,O560)</f>
        <v>0</v>
      </c>
      <c r="G560" s="4" t="s">
        <v>162</v>
      </c>
      <c r="H560" s="4" t="s">
        <v>163</v>
      </c>
      <c r="I560" s="4"/>
      <c r="J560" s="4"/>
      <c r="K560" s="4">
        <v>216</v>
      </c>
      <c r="L560" s="4">
        <v>8</v>
      </c>
      <c r="M560" s="4">
        <v>3</v>
      </c>
      <c r="N560" s="4" t="s">
        <v>3</v>
      </c>
      <c r="O560" s="4">
        <v>2</v>
      </c>
      <c r="P560" s="4"/>
      <c r="Q560" s="4"/>
      <c r="R560" s="4"/>
      <c r="S560" s="4"/>
      <c r="T560" s="4"/>
      <c r="U560" s="4"/>
      <c r="V560" s="4"/>
      <c r="W560" s="4"/>
    </row>
    <row r="561" spans="1:23" x14ac:dyDescent="0.4">
      <c r="A561" s="4">
        <v>50</v>
      </c>
      <c r="B561" s="4">
        <v>0</v>
      </c>
      <c r="C561" s="4">
        <v>0</v>
      </c>
      <c r="D561" s="4">
        <v>1</v>
      </c>
      <c r="E561" s="4">
        <v>223</v>
      </c>
      <c r="F561" s="4">
        <f>ROUND(Source!AQ551,O561)</f>
        <v>0</v>
      </c>
      <c r="G561" s="4" t="s">
        <v>164</v>
      </c>
      <c r="H561" s="4" t="s">
        <v>165</v>
      </c>
      <c r="I561" s="4"/>
      <c r="J561" s="4"/>
      <c r="K561" s="4">
        <v>223</v>
      </c>
      <c r="L561" s="4">
        <v>9</v>
      </c>
      <c r="M561" s="4">
        <v>3</v>
      </c>
      <c r="N561" s="4" t="s">
        <v>3</v>
      </c>
      <c r="O561" s="4">
        <v>2</v>
      </c>
      <c r="P561" s="4"/>
      <c r="Q561" s="4"/>
      <c r="R561" s="4"/>
      <c r="S561" s="4"/>
      <c r="T561" s="4"/>
      <c r="U561" s="4"/>
      <c r="V561" s="4"/>
      <c r="W561" s="4"/>
    </row>
    <row r="562" spans="1:23" x14ac:dyDescent="0.4">
      <c r="A562" s="4">
        <v>50</v>
      </c>
      <c r="B562" s="4">
        <v>0</v>
      </c>
      <c r="C562" s="4">
        <v>0</v>
      </c>
      <c r="D562" s="4">
        <v>1</v>
      </c>
      <c r="E562" s="4">
        <v>229</v>
      </c>
      <c r="F562" s="4">
        <f>ROUND(Source!AZ551,O562)</f>
        <v>0</v>
      </c>
      <c r="G562" s="4" t="s">
        <v>166</v>
      </c>
      <c r="H562" s="4" t="s">
        <v>167</v>
      </c>
      <c r="I562" s="4"/>
      <c r="J562" s="4"/>
      <c r="K562" s="4">
        <v>229</v>
      </c>
      <c r="L562" s="4">
        <v>10</v>
      </c>
      <c r="M562" s="4">
        <v>3</v>
      </c>
      <c r="N562" s="4" t="s">
        <v>3</v>
      </c>
      <c r="O562" s="4">
        <v>2</v>
      </c>
      <c r="P562" s="4"/>
      <c r="Q562" s="4"/>
      <c r="R562" s="4"/>
      <c r="S562" s="4"/>
      <c r="T562" s="4"/>
      <c r="U562" s="4"/>
      <c r="V562" s="4"/>
      <c r="W562" s="4"/>
    </row>
    <row r="563" spans="1:23" x14ac:dyDescent="0.4">
      <c r="A563" s="4">
        <v>50</v>
      </c>
      <c r="B563" s="4">
        <v>0</v>
      </c>
      <c r="C563" s="4">
        <v>0</v>
      </c>
      <c r="D563" s="4">
        <v>1</v>
      </c>
      <c r="E563" s="4">
        <v>203</v>
      </c>
      <c r="F563" s="4">
        <f>ROUND(Source!Q551,O563)</f>
        <v>727.54</v>
      </c>
      <c r="G563" s="4" t="s">
        <v>168</v>
      </c>
      <c r="H563" s="4" t="s">
        <v>169</v>
      </c>
      <c r="I563" s="4"/>
      <c r="J563" s="4"/>
      <c r="K563" s="4">
        <v>203</v>
      </c>
      <c r="L563" s="4">
        <v>11</v>
      </c>
      <c r="M563" s="4">
        <v>3</v>
      </c>
      <c r="N563" s="4" t="s">
        <v>3</v>
      </c>
      <c r="O563" s="4">
        <v>2</v>
      </c>
      <c r="P563" s="4"/>
      <c r="Q563" s="4"/>
      <c r="R563" s="4"/>
      <c r="S563" s="4"/>
      <c r="T563" s="4"/>
      <c r="U563" s="4"/>
      <c r="V563" s="4"/>
      <c r="W563" s="4"/>
    </row>
    <row r="564" spans="1:23" x14ac:dyDescent="0.4">
      <c r="A564" s="4">
        <v>50</v>
      </c>
      <c r="B564" s="4">
        <v>0</v>
      </c>
      <c r="C564" s="4">
        <v>0</v>
      </c>
      <c r="D564" s="4">
        <v>1</v>
      </c>
      <c r="E564" s="4">
        <v>231</v>
      </c>
      <c r="F564" s="4">
        <f>ROUND(Source!BB551,O564)</f>
        <v>0</v>
      </c>
      <c r="G564" s="4" t="s">
        <v>170</v>
      </c>
      <c r="H564" s="4" t="s">
        <v>171</v>
      </c>
      <c r="I564" s="4"/>
      <c r="J564" s="4"/>
      <c r="K564" s="4">
        <v>231</v>
      </c>
      <c r="L564" s="4">
        <v>12</v>
      </c>
      <c r="M564" s="4">
        <v>3</v>
      </c>
      <c r="N564" s="4" t="s">
        <v>3</v>
      </c>
      <c r="O564" s="4">
        <v>2</v>
      </c>
      <c r="P564" s="4"/>
      <c r="Q564" s="4"/>
      <c r="R564" s="4"/>
      <c r="S564" s="4"/>
      <c r="T564" s="4"/>
      <c r="U564" s="4"/>
      <c r="V564" s="4"/>
      <c r="W564" s="4"/>
    </row>
    <row r="565" spans="1:23" x14ac:dyDescent="0.4">
      <c r="A565" s="4">
        <v>50</v>
      </c>
      <c r="B565" s="4">
        <v>0</v>
      </c>
      <c r="C565" s="4">
        <v>0</v>
      </c>
      <c r="D565" s="4">
        <v>1</v>
      </c>
      <c r="E565" s="4">
        <v>204</v>
      </c>
      <c r="F565" s="4">
        <f>ROUND(Source!R551,O565)</f>
        <v>241.9</v>
      </c>
      <c r="G565" s="4" t="s">
        <v>172</v>
      </c>
      <c r="H565" s="4" t="s">
        <v>173</v>
      </c>
      <c r="I565" s="4"/>
      <c r="J565" s="4"/>
      <c r="K565" s="4">
        <v>204</v>
      </c>
      <c r="L565" s="4">
        <v>13</v>
      </c>
      <c r="M565" s="4">
        <v>3</v>
      </c>
      <c r="N565" s="4" t="s">
        <v>3</v>
      </c>
      <c r="O565" s="4">
        <v>2</v>
      </c>
      <c r="P565" s="4"/>
      <c r="Q565" s="4"/>
      <c r="R565" s="4"/>
      <c r="S565" s="4"/>
      <c r="T565" s="4"/>
      <c r="U565" s="4"/>
      <c r="V565" s="4"/>
      <c r="W565" s="4"/>
    </row>
    <row r="566" spans="1:23" x14ac:dyDescent="0.4">
      <c r="A566" s="4">
        <v>50</v>
      </c>
      <c r="B566" s="4">
        <v>0</v>
      </c>
      <c r="C566" s="4">
        <v>0</v>
      </c>
      <c r="D566" s="4">
        <v>1</v>
      </c>
      <c r="E566" s="4">
        <v>205</v>
      </c>
      <c r="F566" s="4">
        <f>ROUND(Source!S551,O566)</f>
        <v>20021.72</v>
      </c>
      <c r="G566" s="4" t="s">
        <v>174</v>
      </c>
      <c r="H566" s="4" t="s">
        <v>175</v>
      </c>
      <c r="I566" s="4"/>
      <c r="J566" s="4"/>
      <c r="K566" s="4">
        <v>205</v>
      </c>
      <c r="L566" s="4">
        <v>14</v>
      </c>
      <c r="M566" s="4">
        <v>3</v>
      </c>
      <c r="N566" s="4" t="s">
        <v>3</v>
      </c>
      <c r="O566" s="4">
        <v>2</v>
      </c>
      <c r="P566" s="4"/>
      <c r="Q566" s="4"/>
      <c r="R566" s="4"/>
      <c r="S566" s="4"/>
      <c r="T566" s="4"/>
      <c r="U566" s="4"/>
      <c r="V566" s="4"/>
      <c r="W566" s="4"/>
    </row>
    <row r="567" spans="1:23" x14ac:dyDescent="0.4">
      <c r="A567" s="4">
        <v>50</v>
      </c>
      <c r="B567" s="4">
        <v>0</v>
      </c>
      <c r="C567" s="4">
        <v>0</v>
      </c>
      <c r="D567" s="4">
        <v>1</v>
      </c>
      <c r="E567" s="4">
        <v>232</v>
      </c>
      <c r="F567" s="4">
        <f>ROUND(Source!BC551,O567)</f>
        <v>0</v>
      </c>
      <c r="G567" s="4" t="s">
        <v>176</v>
      </c>
      <c r="H567" s="4" t="s">
        <v>177</v>
      </c>
      <c r="I567" s="4"/>
      <c r="J567" s="4"/>
      <c r="K567" s="4">
        <v>232</v>
      </c>
      <c r="L567" s="4">
        <v>15</v>
      </c>
      <c r="M567" s="4">
        <v>3</v>
      </c>
      <c r="N567" s="4" t="s">
        <v>3</v>
      </c>
      <c r="O567" s="4">
        <v>2</v>
      </c>
      <c r="P567" s="4"/>
      <c r="Q567" s="4"/>
      <c r="R567" s="4"/>
      <c r="S567" s="4"/>
      <c r="T567" s="4"/>
      <c r="U567" s="4"/>
      <c r="V567" s="4"/>
      <c r="W567" s="4"/>
    </row>
    <row r="568" spans="1:23" x14ac:dyDescent="0.4">
      <c r="A568" s="4">
        <v>50</v>
      </c>
      <c r="B568" s="4">
        <v>0</v>
      </c>
      <c r="C568" s="4">
        <v>0</v>
      </c>
      <c r="D568" s="4">
        <v>1</v>
      </c>
      <c r="E568" s="4">
        <v>214</v>
      </c>
      <c r="F568" s="4">
        <f>ROUND(Source!AS551,O568)</f>
        <v>78977.399999999994</v>
      </c>
      <c r="G568" s="4" t="s">
        <v>178</v>
      </c>
      <c r="H568" s="4" t="s">
        <v>179</v>
      </c>
      <c r="I568" s="4"/>
      <c r="J568" s="4"/>
      <c r="K568" s="4">
        <v>214</v>
      </c>
      <c r="L568" s="4">
        <v>16</v>
      </c>
      <c r="M568" s="4">
        <v>3</v>
      </c>
      <c r="N568" s="4" t="s">
        <v>3</v>
      </c>
      <c r="O568" s="4">
        <v>2</v>
      </c>
      <c r="P568" s="4"/>
      <c r="Q568" s="4"/>
      <c r="R568" s="4"/>
      <c r="S568" s="4"/>
      <c r="T568" s="4"/>
      <c r="U568" s="4"/>
      <c r="V568" s="4"/>
      <c r="W568" s="4"/>
    </row>
    <row r="569" spans="1:23" x14ac:dyDescent="0.4">
      <c r="A569" s="4">
        <v>50</v>
      </c>
      <c r="B569" s="4">
        <v>0</v>
      </c>
      <c r="C569" s="4">
        <v>0</v>
      </c>
      <c r="D569" s="4">
        <v>1</v>
      </c>
      <c r="E569" s="4">
        <v>215</v>
      </c>
      <c r="F569" s="4">
        <f>ROUND(Source!AT551,O569)</f>
        <v>0</v>
      </c>
      <c r="G569" s="4" t="s">
        <v>180</v>
      </c>
      <c r="H569" s="4" t="s">
        <v>181</v>
      </c>
      <c r="I569" s="4"/>
      <c r="J569" s="4"/>
      <c r="K569" s="4">
        <v>215</v>
      </c>
      <c r="L569" s="4">
        <v>17</v>
      </c>
      <c r="M569" s="4">
        <v>3</v>
      </c>
      <c r="N569" s="4" t="s">
        <v>3</v>
      </c>
      <c r="O569" s="4">
        <v>2</v>
      </c>
      <c r="P569" s="4"/>
      <c r="Q569" s="4"/>
      <c r="R569" s="4"/>
      <c r="S569" s="4"/>
      <c r="T569" s="4"/>
      <c r="U569" s="4"/>
      <c r="V569" s="4"/>
      <c r="W569" s="4"/>
    </row>
    <row r="570" spans="1:23" x14ac:dyDescent="0.4">
      <c r="A570" s="4">
        <v>50</v>
      </c>
      <c r="B570" s="4">
        <v>0</v>
      </c>
      <c r="C570" s="4">
        <v>0</v>
      </c>
      <c r="D570" s="4">
        <v>1</v>
      </c>
      <c r="E570" s="4">
        <v>217</v>
      </c>
      <c r="F570" s="4">
        <f>ROUND(Source!AU551,O570)</f>
        <v>0</v>
      </c>
      <c r="G570" s="4" t="s">
        <v>182</v>
      </c>
      <c r="H570" s="4" t="s">
        <v>183</v>
      </c>
      <c r="I570" s="4"/>
      <c r="J570" s="4"/>
      <c r="K570" s="4">
        <v>217</v>
      </c>
      <c r="L570" s="4">
        <v>18</v>
      </c>
      <c r="M570" s="4">
        <v>3</v>
      </c>
      <c r="N570" s="4" t="s">
        <v>3</v>
      </c>
      <c r="O570" s="4">
        <v>2</v>
      </c>
      <c r="P570" s="4"/>
      <c r="Q570" s="4"/>
      <c r="R570" s="4"/>
      <c r="S570" s="4"/>
      <c r="T570" s="4"/>
      <c r="U570" s="4"/>
      <c r="V570" s="4"/>
      <c r="W570" s="4"/>
    </row>
    <row r="571" spans="1:23" x14ac:dyDescent="0.4">
      <c r="A571" s="4">
        <v>50</v>
      </c>
      <c r="B571" s="4">
        <v>0</v>
      </c>
      <c r="C571" s="4">
        <v>0</v>
      </c>
      <c r="D571" s="4">
        <v>1</v>
      </c>
      <c r="E571" s="4">
        <v>230</v>
      </c>
      <c r="F571" s="4">
        <f>ROUND(Source!BA551,O571)</f>
        <v>0</v>
      </c>
      <c r="G571" s="4" t="s">
        <v>184</v>
      </c>
      <c r="H571" s="4" t="s">
        <v>185</v>
      </c>
      <c r="I571" s="4"/>
      <c r="J571" s="4"/>
      <c r="K571" s="4">
        <v>230</v>
      </c>
      <c r="L571" s="4">
        <v>19</v>
      </c>
      <c r="M571" s="4">
        <v>3</v>
      </c>
      <c r="N571" s="4" t="s">
        <v>3</v>
      </c>
      <c r="O571" s="4">
        <v>2</v>
      </c>
      <c r="P571" s="4"/>
      <c r="Q571" s="4"/>
      <c r="R571" s="4"/>
      <c r="S571" s="4"/>
      <c r="T571" s="4"/>
      <c r="U571" s="4"/>
      <c r="V571" s="4"/>
      <c r="W571" s="4"/>
    </row>
    <row r="572" spans="1:23" x14ac:dyDescent="0.4">
      <c r="A572" s="4">
        <v>50</v>
      </c>
      <c r="B572" s="4">
        <v>0</v>
      </c>
      <c r="C572" s="4">
        <v>0</v>
      </c>
      <c r="D572" s="4">
        <v>1</v>
      </c>
      <c r="E572" s="4">
        <v>206</v>
      </c>
      <c r="F572" s="4">
        <f>ROUND(Source!T551,O572)</f>
        <v>0</v>
      </c>
      <c r="G572" s="4" t="s">
        <v>186</v>
      </c>
      <c r="H572" s="4" t="s">
        <v>187</v>
      </c>
      <c r="I572" s="4"/>
      <c r="J572" s="4"/>
      <c r="K572" s="4">
        <v>206</v>
      </c>
      <c r="L572" s="4">
        <v>20</v>
      </c>
      <c r="M572" s="4">
        <v>3</v>
      </c>
      <c r="N572" s="4" t="s">
        <v>3</v>
      </c>
      <c r="O572" s="4">
        <v>2</v>
      </c>
      <c r="P572" s="4"/>
      <c r="Q572" s="4"/>
      <c r="R572" s="4"/>
      <c r="S572" s="4"/>
      <c r="T572" s="4"/>
      <c r="U572" s="4"/>
      <c r="V572" s="4"/>
      <c r="W572" s="4"/>
    </row>
    <row r="573" spans="1:23" x14ac:dyDescent="0.4">
      <c r="A573" s="4">
        <v>50</v>
      </c>
      <c r="B573" s="4">
        <v>0</v>
      </c>
      <c r="C573" s="4">
        <v>0</v>
      </c>
      <c r="D573" s="4">
        <v>1</v>
      </c>
      <c r="E573" s="4">
        <v>207</v>
      </c>
      <c r="F573" s="4">
        <f>Source!U551</f>
        <v>77.327888299999984</v>
      </c>
      <c r="G573" s="4" t="s">
        <v>188</v>
      </c>
      <c r="H573" s="4" t="s">
        <v>189</v>
      </c>
      <c r="I573" s="4"/>
      <c r="J573" s="4"/>
      <c r="K573" s="4">
        <v>207</v>
      </c>
      <c r="L573" s="4">
        <v>21</v>
      </c>
      <c r="M573" s="4">
        <v>3</v>
      </c>
      <c r="N573" s="4" t="s">
        <v>3</v>
      </c>
      <c r="O573" s="4">
        <v>-1</v>
      </c>
      <c r="P573" s="4"/>
      <c r="Q573" s="4"/>
      <c r="R573" s="4"/>
      <c r="S573" s="4"/>
      <c r="T573" s="4"/>
      <c r="U573" s="4"/>
      <c r="V573" s="4"/>
      <c r="W573" s="4"/>
    </row>
    <row r="574" spans="1:23" x14ac:dyDescent="0.4">
      <c r="A574" s="4">
        <v>50</v>
      </c>
      <c r="B574" s="4">
        <v>0</v>
      </c>
      <c r="C574" s="4">
        <v>0</v>
      </c>
      <c r="D574" s="4">
        <v>1</v>
      </c>
      <c r="E574" s="4">
        <v>208</v>
      </c>
      <c r="F574" s="4">
        <f>Source!V551</f>
        <v>0.7156825</v>
      </c>
      <c r="G574" s="4" t="s">
        <v>190</v>
      </c>
      <c r="H574" s="4" t="s">
        <v>191</v>
      </c>
      <c r="I574" s="4"/>
      <c r="J574" s="4"/>
      <c r="K574" s="4">
        <v>208</v>
      </c>
      <c r="L574" s="4">
        <v>22</v>
      </c>
      <c r="M574" s="4">
        <v>3</v>
      </c>
      <c r="N574" s="4" t="s">
        <v>3</v>
      </c>
      <c r="O574" s="4">
        <v>-1</v>
      </c>
      <c r="P574" s="4"/>
      <c r="Q574" s="4"/>
      <c r="R574" s="4"/>
      <c r="S574" s="4"/>
      <c r="T574" s="4"/>
      <c r="U574" s="4"/>
      <c r="V574" s="4"/>
      <c r="W574" s="4"/>
    </row>
    <row r="575" spans="1:23" x14ac:dyDescent="0.4">
      <c r="A575" s="4">
        <v>50</v>
      </c>
      <c r="B575" s="4">
        <v>0</v>
      </c>
      <c r="C575" s="4">
        <v>0</v>
      </c>
      <c r="D575" s="4">
        <v>1</v>
      </c>
      <c r="E575" s="4">
        <v>209</v>
      </c>
      <c r="F575" s="4">
        <f>ROUND(Source!W551,O575)</f>
        <v>5.71</v>
      </c>
      <c r="G575" s="4" t="s">
        <v>192</v>
      </c>
      <c r="H575" s="4" t="s">
        <v>193</v>
      </c>
      <c r="I575" s="4"/>
      <c r="J575" s="4"/>
      <c r="K575" s="4">
        <v>209</v>
      </c>
      <c r="L575" s="4">
        <v>23</v>
      </c>
      <c r="M575" s="4">
        <v>3</v>
      </c>
      <c r="N575" s="4" t="s">
        <v>3</v>
      </c>
      <c r="O575" s="4">
        <v>2</v>
      </c>
      <c r="P575" s="4"/>
      <c r="Q575" s="4"/>
      <c r="R575" s="4"/>
      <c r="S575" s="4"/>
      <c r="T575" s="4"/>
      <c r="U575" s="4"/>
      <c r="V575" s="4"/>
      <c r="W575" s="4"/>
    </row>
    <row r="576" spans="1:23" x14ac:dyDescent="0.4">
      <c r="A576" s="4">
        <v>50</v>
      </c>
      <c r="B576" s="4">
        <v>0</v>
      </c>
      <c r="C576" s="4">
        <v>0</v>
      </c>
      <c r="D576" s="4">
        <v>1</v>
      </c>
      <c r="E576" s="4">
        <v>210</v>
      </c>
      <c r="F576" s="4">
        <f>ROUND(Source!X551,O576)</f>
        <v>22492.62</v>
      </c>
      <c r="G576" s="4" t="s">
        <v>194</v>
      </c>
      <c r="H576" s="4" t="s">
        <v>195</v>
      </c>
      <c r="I576" s="4"/>
      <c r="J576" s="4"/>
      <c r="K576" s="4">
        <v>210</v>
      </c>
      <c r="L576" s="4">
        <v>24</v>
      </c>
      <c r="M576" s="4">
        <v>3</v>
      </c>
      <c r="N576" s="4" t="s">
        <v>3</v>
      </c>
      <c r="O576" s="4">
        <v>2</v>
      </c>
      <c r="P576" s="4"/>
      <c r="Q576" s="4"/>
      <c r="R576" s="4"/>
      <c r="S576" s="4"/>
      <c r="T576" s="4"/>
      <c r="U576" s="4"/>
      <c r="V576" s="4"/>
      <c r="W576" s="4"/>
    </row>
    <row r="577" spans="1:206" x14ac:dyDescent="0.4">
      <c r="A577" s="4">
        <v>50</v>
      </c>
      <c r="B577" s="4">
        <v>0</v>
      </c>
      <c r="C577" s="4">
        <v>0</v>
      </c>
      <c r="D577" s="4">
        <v>1</v>
      </c>
      <c r="E577" s="4">
        <v>211</v>
      </c>
      <c r="F577" s="4">
        <f>ROUND(Source!Y551,O577)</f>
        <v>12968.71</v>
      </c>
      <c r="G577" s="4" t="s">
        <v>196</v>
      </c>
      <c r="H577" s="4" t="s">
        <v>197</v>
      </c>
      <c r="I577" s="4"/>
      <c r="J577" s="4"/>
      <c r="K577" s="4">
        <v>211</v>
      </c>
      <c r="L577" s="4">
        <v>25</v>
      </c>
      <c r="M577" s="4">
        <v>3</v>
      </c>
      <c r="N577" s="4" t="s">
        <v>3</v>
      </c>
      <c r="O577" s="4">
        <v>2</v>
      </c>
      <c r="P577" s="4"/>
      <c r="Q577" s="4"/>
      <c r="R577" s="4"/>
      <c r="S577" s="4"/>
      <c r="T577" s="4"/>
      <c r="U577" s="4"/>
      <c r="V577" s="4"/>
      <c r="W577" s="4"/>
    </row>
    <row r="578" spans="1:206" x14ac:dyDescent="0.4">
      <c r="A578" s="4">
        <v>50</v>
      </c>
      <c r="B578" s="4">
        <v>0</v>
      </c>
      <c r="C578" s="4">
        <v>0</v>
      </c>
      <c r="D578" s="4">
        <v>1</v>
      </c>
      <c r="E578" s="4">
        <v>224</v>
      </c>
      <c r="F578" s="4">
        <f>ROUND(Source!AR551,O578)</f>
        <v>78977.399999999994</v>
      </c>
      <c r="G578" s="4" t="s">
        <v>198</v>
      </c>
      <c r="H578" s="4" t="s">
        <v>199</v>
      </c>
      <c r="I578" s="4"/>
      <c r="J578" s="4"/>
      <c r="K578" s="4">
        <v>224</v>
      </c>
      <c r="L578" s="4">
        <v>26</v>
      </c>
      <c r="M578" s="4">
        <v>3</v>
      </c>
      <c r="N578" s="4" t="s">
        <v>3</v>
      </c>
      <c r="O578" s="4">
        <v>2</v>
      </c>
      <c r="P578" s="4"/>
      <c r="Q578" s="4"/>
      <c r="R578" s="4"/>
      <c r="S578" s="4"/>
      <c r="T578" s="4"/>
      <c r="U578" s="4"/>
      <c r="V578" s="4"/>
      <c r="W578" s="4"/>
    </row>
    <row r="580" spans="1:206" x14ac:dyDescent="0.4">
      <c r="A580" s="2">
        <v>51</v>
      </c>
      <c r="B580" s="2">
        <f>B320</f>
        <v>1</v>
      </c>
      <c r="C580" s="2">
        <f>A320</f>
        <v>4</v>
      </c>
      <c r="D580" s="2">
        <f>ROW(A320)</f>
        <v>320</v>
      </c>
      <c r="E580" s="2"/>
      <c r="F580" s="2" t="str">
        <f>IF(F320&lt;&gt;"",F320,"")</f>
        <v>Новый раздел</v>
      </c>
      <c r="G580" s="2" t="str">
        <f>IF(G320&lt;&gt;"",G320,"")</f>
        <v>Помещение №2</v>
      </c>
      <c r="H580" s="2">
        <v>0</v>
      </c>
      <c r="I580" s="2"/>
      <c r="J580" s="2"/>
      <c r="K580" s="2"/>
      <c r="L580" s="2"/>
      <c r="M580" s="2"/>
      <c r="N580" s="2"/>
      <c r="O580" s="2">
        <f t="shared" ref="O580:T580" si="500">ROUND(O352+O392+O448+O509+O551+AB580,2)</f>
        <v>2312214.46</v>
      </c>
      <c r="P580" s="2">
        <f t="shared" si="500"/>
        <v>1514360.26</v>
      </c>
      <c r="Q580" s="2">
        <f t="shared" si="500"/>
        <v>60451.97</v>
      </c>
      <c r="R580" s="2">
        <f t="shared" si="500"/>
        <v>5516.47</v>
      </c>
      <c r="S580" s="2">
        <f t="shared" si="500"/>
        <v>737402.23</v>
      </c>
      <c r="T580" s="2">
        <f t="shared" si="500"/>
        <v>0</v>
      </c>
      <c r="U580" s="2">
        <f>U352+U392+U448+U509+U551+AH580</f>
        <v>2740.5122521499998</v>
      </c>
      <c r="V580" s="2">
        <f>V352+V392+V448+V509+V551+AI580</f>
        <v>14.488302812500001</v>
      </c>
      <c r="W580" s="2">
        <f>ROUND(W352+W392+W448+W509+W551+AJ580,2)</f>
        <v>564.16</v>
      </c>
      <c r="X580" s="2">
        <f>ROUND(X352+X392+X448+X509+X551+AK580,2)</f>
        <v>706684.96</v>
      </c>
      <c r="Y580" s="2">
        <f>ROUND(Y352+Y392+Y448+Y509+Y551+AL580,2)</f>
        <v>417757.14</v>
      </c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>
        <f t="shared" ref="AO580:BC580" si="501">ROUND(AO352+AO392+AO448+AO509+AO551+BX580,2)</f>
        <v>0</v>
      </c>
      <c r="AP580" s="2">
        <f t="shared" si="501"/>
        <v>0</v>
      </c>
      <c r="AQ580" s="2">
        <f t="shared" si="501"/>
        <v>0</v>
      </c>
      <c r="AR580" s="2">
        <f t="shared" si="501"/>
        <v>3436656.56</v>
      </c>
      <c r="AS580" s="2">
        <f t="shared" si="501"/>
        <v>2185122.71</v>
      </c>
      <c r="AT580" s="2">
        <f t="shared" si="501"/>
        <v>941364.99</v>
      </c>
      <c r="AU580" s="2">
        <f t="shared" si="501"/>
        <v>310168.86</v>
      </c>
      <c r="AV580" s="2">
        <f t="shared" si="501"/>
        <v>1514360.26</v>
      </c>
      <c r="AW580" s="2">
        <f t="shared" si="501"/>
        <v>1514360.26</v>
      </c>
      <c r="AX580" s="2">
        <f t="shared" si="501"/>
        <v>0</v>
      </c>
      <c r="AY580" s="2">
        <f t="shared" si="501"/>
        <v>1514360.26</v>
      </c>
      <c r="AZ580" s="2">
        <f t="shared" si="501"/>
        <v>0</v>
      </c>
      <c r="BA580" s="2">
        <f t="shared" si="501"/>
        <v>0</v>
      </c>
      <c r="BB580" s="2">
        <f t="shared" si="501"/>
        <v>0</v>
      </c>
      <c r="BC580" s="2">
        <f t="shared" si="501"/>
        <v>0</v>
      </c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>
        <v>0</v>
      </c>
    </row>
    <row r="582" spans="1:206" x14ac:dyDescent="0.4">
      <c r="A582" s="4">
        <v>50</v>
      </c>
      <c r="B582" s="4">
        <v>0</v>
      </c>
      <c r="C582" s="4">
        <v>0</v>
      </c>
      <c r="D582" s="4">
        <v>1</v>
      </c>
      <c r="E582" s="4">
        <v>201</v>
      </c>
      <c r="F582" s="4">
        <f>ROUND(Source!O580,O582)</f>
        <v>2312214.46</v>
      </c>
      <c r="G582" s="4" t="s">
        <v>148</v>
      </c>
      <c r="H582" s="4" t="s">
        <v>149</v>
      </c>
      <c r="I582" s="4"/>
      <c r="J582" s="4"/>
      <c r="K582" s="4">
        <v>201</v>
      </c>
      <c r="L582" s="4">
        <v>1</v>
      </c>
      <c r="M582" s="4">
        <v>3</v>
      </c>
      <c r="N582" s="4" t="s">
        <v>3</v>
      </c>
      <c r="O582" s="4">
        <v>2</v>
      </c>
      <c r="P582" s="4"/>
      <c r="Q582" s="4"/>
      <c r="R582" s="4"/>
      <c r="S582" s="4"/>
      <c r="T582" s="4"/>
      <c r="U582" s="4"/>
      <c r="V582" s="4"/>
      <c r="W582" s="4"/>
    </row>
    <row r="583" spans="1:206" x14ac:dyDescent="0.4">
      <c r="A583" s="4">
        <v>50</v>
      </c>
      <c r="B583" s="4">
        <v>0</v>
      </c>
      <c r="C583" s="4">
        <v>0</v>
      </c>
      <c r="D583" s="4">
        <v>1</v>
      </c>
      <c r="E583" s="4">
        <v>202</v>
      </c>
      <c r="F583" s="4">
        <f>ROUND(Source!P580,O583)</f>
        <v>1514360.26</v>
      </c>
      <c r="G583" s="4" t="s">
        <v>150</v>
      </c>
      <c r="H583" s="4" t="s">
        <v>151</v>
      </c>
      <c r="I583" s="4"/>
      <c r="J583" s="4"/>
      <c r="K583" s="4">
        <v>202</v>
      </c>
      <c r="L583" s="4">
        <v>2</v>
      </c>
      <c r="M583" s="4">
        <v>3</v>
      </c>
      <c r="N583" s="4" t="s">
        <v>3</v>
      </c>
      <c r="O583" s="4">
        <v>2</v>
      </c>
      <c r="P583" s="4"/>
      <c r="Q583" s="4"/>
      <c r="R583" s="4"/>
      <c r="S583" s="4"/>
      <c r="T583" s="4"/>
      <c r="U583" s="4"/>
      <c r="V583" s="4"/>
      <c r="W583" s="4"/>
    </row>
    <row r="584" spans="1:206" x14ac:dyDescent="0.4">
      <c r="A584" s="4">
        <v>50</v>
      </c>
      <c r="B584" s="4">
        <v>0</v>
      </c>
      <c r="C584" s="4">
        <v>0</v>
      </c>
      <c r="D584" s="4">
        <v>1</v>
      </c>
      <c r="E584" s="4">
        <v>222</v>
      </c>
      <c r="F584" s="4">
        <f>ROUND(Source!AO580,O584)</f>
        <v>0</v>
      </c>
      <c r="G584" s="4" t="s">
        <v>152</v>
      </c>
      <c r="H584" s="4" t="s">
        <v>153</v>
      </c>
      <c r="I584" s="4"/>
      <c r="J584" s="4"/>
      <c r="K584" s="4">
        <v>222</v>
      </c>
      <c r="L584" s="4">
        <v>3</v>
      </c>
      <c r="M584" s="4">
        <v>3</v>
      </c>
      <c r="N584" s="4" t="s">
        <v>3</v>
      </c>
      <c r="O584" s="4">
        <v>2</v>
      </c>
      <c r="P584" s="4"/>
      <c r="Q584" s="4"/>
      <c r="R584" s="4"/>
      <c r="S584" s="4"/>
      <c r="T584" s="4"/>
      <c r="U584" s="4"/>
      <c r="V584" s="4"/>
      <c r="W584" s="4"/>
    </row>
    <row r="585" spans="1:206" x14ac:dyDescent="0.4">
      <c r="A585" s="4">
        <v>50</v>
      </c>
      <c r="B585" s="4">
        <v>0</v>
      </c>
      <c r="C585" s="4">
        <v>0</v>
      </c>
      <c r="D585" s="4">
        <v>1</v>
      </c>
      <c r="E585" s="4">
        <v>225</v>
      </c>
      <c r="F585" s="4">
        <f>ROUND(Source!AV580,O585)</f>
        <v>1514360.26</v>
      </c>
      <c r="G585" s="4" t="s">
        <v>154</v>
      </c>
      <c r="H585" s="4" t="s">
        <v>155</v>
      </c>
      <c r="I585" s="4"/>
      <c r="J585" s="4"/>
      <c r="K585" s="4">
        <v>225</v>
      </c>
      <c r="L585" s="4">
        <v>4</v>
      </c>
      <c r="M585" s="4">
        <v>3</v>
      </c>
      <c r="N585" s="4" t="s">
        <v>3</v>
      </c>
      <c r="O585" s="4">
        <v>2</v>
      </c>
      <c r="P585" s="4"/>
      <c r="Q585" s="4"/>
      <c r="R585" s="4"/>
      <c r="S585" s="4"/>
      <c r="T585" s="4"/>
      <c r="U585" s="4"/>
      <c r="V585" s="4"/>
      <c r="W585" s="4"/>
    </row>
    <row r="586" spans="1:206" x14ac:dyDescent="0.4">
      <c r="A586" s="4">
        <v>50</v>
      </c>
      <c r="B586" s="4">
        <v>0</v>
      </c>
      <c r="C586" s="4">
        <v>0</v>
      </c>
      <c r="D586" s="4">
        <v>1</v>
      </c>
      <c r="E586" s="4">
        <v>226</v>
      </c>
      <c r="F586" s="4">
        <f>ROUND(Source!AW580,O586)</f>
        <v>1514360.26</v>
      </c>
      <c r="G586" s="4" t="s">
        <v>156</v>
      </c>
      <c r="H586" s="4" t="s">
        <v>157</v>
      </c>
      <c r="I586" s="4"/>
      <c r="J586" s="4"/>
      <c r="K586" s="4">
        <v>226</v>
      </c>
      <c r="L586" s="4">
        <v>5</v>
      </c>
      <c r="M586" s="4">
        <v>3</v>
      </c>
      <c r="N586" s="4" t="s">
        <v>3</v>
      </c>
      <c r="O586" s="4">
        <v>2</v>
      </c>
      <c r="P586" s="4"/>
      <c r="Q586" s="4"/>
      <c r="R586" s="4"/>
      <c r="S586" s="4"/>
      <c r="T586" s="4"/>
      <c r="U586" s="4"/>
      <c r="V586" s="4"/>
      <c r="W586" s="4"/>
    </row>
    <row r="587" spans="1:206" x14ac:dyDescent="0.4">
      <c r="A587" s="4">
        <v>50</v>
      </c>
      <c r="B587" s="4">
        <v>0</v>
      </c>
      <c r="C587" s="4">
        <v>0</v>
      </c>
      <c r="D587" s="4">
        <v>1</v>
      </c>
      <c r="E587" s="4">
        <v>227</v>
      </c>
      <c r="F587" s="4">
        <f>ROUND(Source!AX580,O587)</f>
        <v>0</v>
      </c>
      <c r="G587" s="4" t="s">
        <v>158</v>
      </c>
      <c r="H587" s="4" t="s">
        <v>159</v>
      </c>
      <c r="I587" s="4"/>
      <c r="J587" s="4"/>
      <c r="K587" s="4">
        <v>227</v>
      </c>
      <c r="L587" s="4">
        <v>6</v>
      </c>
      <c r="M587" s="4">
        <v>3</v>
      </c>
      <c r="N587" s="4" t="s">
        <v>3</v>
      </c>
      <c r="O587" s="4">
        <v>2</v>
      </c>
      <c r="P587" s="4"/>
      <c r="Q587" s="4"/>
      <c r="R587" s="4"/>
      <c r="S587" s="4"/>
      <c r="T587" s="4"/>
      <c r="U587" s="4"/>
      <c r="V587" s="4"/>
      <c r="W587" s="4"/>
    </row>
    <row r="588" spans="1:206" x14ac:dyDescent="0.4">
      <c r="A588" s="4">
        <v>50</v>
      </c>
      <c r="B588" s="4">
        <v>0</v>
      </c>
      <c r="C588" s="4">
        <v>0</v>
      </c>
      <c r="D588" s="4">
        <v>1</v>
      </c>
      <c r="E588" s="4">
        <v>228</v>
      </c>
      <c r="F588" s="4">
        <f>ROUND(Source!AY580,O588)</f>
        <v>1514360.26</v>
      </c>
      <c r="G588" s="4" t="s">
        <v>160</v>
      </c>
      <c r="H588" s="4" t="s">
        <v>161</v>
      </c>
      <c r="I588" s="4"/>
      <c r="J588" s="4"/>
      <c r="K588" s="4">
        <v>228</v>
      </c>
      <c r="L588" s="4">
        <v>7</v>
      </c>
      <c r="M588" s="4">
        <v>3</v>
      </c>
      <c r="N588" s="4" t="s">
        <v>3</v>
      </c>
      <c r="O588" s="4">
        <v>2</v>
      </c>
      <c r="P588" s="4"/>
      <c r="Q588" s="4"/>
      <c r="R588" s="4"/>
      <c r="S588" s="4"/>
      <c r="T588" s="4"/>
      <c r="U588" s="4"/>
      <c r="V588" s="4"/>
      <c r="W588" s="4"/>
    </row>
    <row r="589" spans="1:206" x14ac:dyDescent="0.4">
      <c r="A589" s="4">
        <v>50</v>
      </c>
      <c r="B589" s="4">
        <v>0</v>
      </c>
      <c r="C589" s="4">
        <v>0</v>
      </c>
      <c r="D589" s="4">
        <v>1</v>
      </c>
      <c r="E589" s="4">
        <v>216</v>
      </c>
      <c r="F589" s="4">
        <f>ROUND(Source!AP580,O589)</f>
        <v>0</v>
      </c>
      <c r="G589" s="4" t="s">
        <v>162</v>
      </c>
      <c r="H589" s="4" t="s">
        <v>163</v>
      </c>
      <c r="I589" s="4"/>
      <c r="J589" s="4"/>
      <c r="K589" s="4">
        <v>216</v>
      </c>
      <c r="L589" s="4">
        <v>8</v>
      </c>
      <c r="M589" s="4">
        <v>3</v>
      </c>
      <c r="N589" s="4" t="s">
        <v>3</v>
      </c>
      <c r="O589" s="4">
        <v>2</v>
      </c>
      <c r="P589" s="4"/>
      <c r="Q589" s="4"/>
      <c r="R589" s="4"/>
      <c r="S589" s="4"/>
      <c r="T589" s="4"/>
      <c r="U589" s="4"/>
      <c r="V589" s="4"/>
      <c r="W589" s="4"/>
    </row>
    <row r="590" spans="1:206" x14ac:dyDescent="0.4">
      <c r="A590" s="4">
        <v>50</v>
      </c>
      <c r="B590" s="4">
        <v>0</v>
      </c>
      <c r="C590" s="4">
        <v>0</v>
      </c>
      <c r="D590" s="4">
        <v>1</v>
      </c>
      <c r="E590" s="4">
        <v>223</v>
      </c>
      <c r="F590" s="4">
        <f>ROUND(Source!AQ580,O590)</f>
        <v>0</v>
      </c>
      <c r="G590" s="4" t="s">
        <v>164</v>
      </c>
      <c r="H590" s="4" t="s">
        <v>165</v>
      </c>
      <c r="I590" s="4"/>
      <c r="J590" s="4"/>
      <c r="K590" s="4">
        <v>223</v>
      </c>
      <c r="L590" s="4">
        <v>9</v>
      </c>
      <c r="M590" s="4">
        <v>3</v>
      </c>
      <c r="N590" s="4" t="s">
        <v>3</v>
      </c>
      <c r="O590" s="4">
        <v>2</v>
      </c>
      <c r="P590" s="4"/>
      <c r="Q590" s="4"/>
      <c r="R590" s="4"/>
      <c r="S590" s="4"/>
      <c r="T590" s="4"/>
      <c r="U590" s="4"/>
      <c r="V590" s="4"/>
      <c r="W590" s="4"/>
    </row>
    <row r="591" spans="1:206" x14ac:dyDescent="0.4">
      <c r="A591" s="4">
        <v>50</v>
      </c>
      <c r="B591" s="4">
        <v>0</v>
      </c>
      <c r="C591" s="4">
        <v>0</v>
      </c>
      <c r="D591" s="4">
        <v>1</v>
      </c>
      <c r="E591" s="4">
        <v>229</v>
      </c>
      <c r="F591" s="4">
        <f>ROUND(Source!AZ580,O591)</f>
        <v>0</v>
      </c>
      <c r="G591" s="4" t="s">
        <v>166</v>
      </c>
      <c r="H591" s="4" t="s">
        <v>167</v>
      </c>
      <c r="I591" s="4"/>
      <c r="J591" s="4"/>
      <c r="K591" s="4">
        <v>229</v>
      </c>
      <c r="L591" s="4">
        <v>10</v>
      </c>
      <c r="M591" s="4">
        <v>3</v>
      </c>
      <c r="N591" s="4" t="s">
        <v>3</v>
      </c>
      <c r="O591" s="4">
        <v>2</v>
      </c>
      <c r="P591" s="4"/>
      <c r="Q591" s="4"/>
      <c r="R591" s="4"/>
      <c r="S591" s="4"/>
      <c r="T591" s="4"/>
      <c r="U591" s="4"/>
      <c r="V591" s="4"/>
      <c r="W591" s="4"/>
    </row>
    <row r="592" spans="1:206" x14ac:dyDescent="0.4">
      <c r="A592" s="4">
        <v>50</v>
      </c>
      <c r="B592" s="4">
        <v>0</v>
      </c>
      <c r="C592" s="4">
        <v>0</v>
      </c>
      <c r="D592" s="4">
        <v>1</v>
      </c>
      <c r="E592" s="4">
        <v>203</v>
      </c>
      <c r="F592" s="4">
        <f>ROUND(Source!Q580,O592)</f>
        <v>60451.97</v>
      </c>
      <c r="G592" s="4" t="s">
        <v>168</v>
      </c>
      <c r="H592" s="4" t="s">
        <v>169</v>
      </c>
      <c r="I592" s="4"/>
      <c r="J592" s="4"/>
      <c r="K592" s="4">
        <v>203</v>
      </c>
      <c r="L592" s="4">
        <v>11</v>
      </c>
      <c r="M592" s="4">
        <v>3</v>
      </c>
      <c r="N592" s="4" t="s">
        <v>3</v>
      </c>
      <c r="O592" s="4">
        <v>2</v>
      </c>
      <c r="P592" s="4"/>
      <c r="Q592" s="4"/>
      <c r="R592" s="4"/>
      <c r="S592" s="4"/>
      <c r="T592" s="4"/>
      <c r="U592" s="4"/>
      <c r="V592" s="4"/>
      <c r="W592" s="4"/>
    </row>
    <row r="593" spans="1:23" x14ac:dyDescent="0.4">
      <c r="A593" s="4">
        <v>50</v>
      </c>
      <c r="B593" s="4">
        <v>0</v>
      </c>
      <c r="C593" s="4">
        <v>0</v>
      </c>
      <c r="D593" s="4">
        <v>1</v>
      </c>
      <c r="E593" s="4">
        <v>231</v>
      </c>
      <c r="F593" s="4">
        <f>ROUND(Source!BB580,O593)</f>
        <v>0</v>
      </c>
      <c r="G593" s="4" t="s">
        <v>170</v>
      </c>
      <c r="H593" s="4" t="s">
        <v>171</v>
      </c>
      <c r="I593" s="4"/>
      <c r="J593" s="4"/>
      <c r="K593" s="4">
        <v>231</v>
      </c>
      <c r="L593" s="4">
        <v>12</v>
      </c>
      <c r="M593" s="4">
        <v>3</v>
      </c>
      <c r="N593" s="4" t="s">
        <v>3</v>
      </c>
      <c r="O593" s="4">
        <v>2</v>
      </c>
      <c r="P593" s="4"/>
      <c r="Q593" s="4"/>
      <c r="R593" s="4"/>
      <c r="S593" s="4"/>
      <c r="T593" s="4"/>
      <c r="U593" s="4"/>
      <c r="V593" s="4"/>
      <c r="W593" s="4"/>
    </row>
    <row r="594" spans="1:23" x14ac:dyDescent="0.4">
      <c r="A594" s="4">
        <v>50</v>
      </c>
      <c r="B594" s="4">
        <v>0</v>
      </c>
      <c r="C594" s="4">
        <v>0</v>
      </c>
      <c r="D594" s="4">
        <v>1</v>
      </c>
      <c r="E594" s="4">
        <v>204</v>
      </c>
      <c r="F594" s="4">
        <f>ROUND(Source!R580,O594)</f>
        <v>5516.47</v>
      </c>
      <c r="G594" s="4" t="s">
        <v>172</v>
      </c>
      <c r="H594" s="4" t="s">
        <v>173</v>
      </c>
      <c r="I594" s="4"/>
      <c r="J594" s="4"/>
      <c r="K594" s="4">
        <v>204</v>
      </c>
      <c r="L594" s="4">
        <v>13</v>
      </c>
      <c r="M594" s="4">
        <v>3</v>
      </c>
      <c r="N594" s="4" t="s">
        <v>3</v>
      </c>
      <c r="O594" s="4">
        <v>2</v>
      </c>
      <c r="P594" s="4"/>
      <c r="Q594" s="4"/>
      <c r="R594" s="4"/>
      <c r="S594" s="4"/>
      <c r="T594" s="4"/>
      <c r="U594" s="4"/>
      <c r="V594" s="4"/>
      <c r="W594" s="4"/>
    </row>
    <row r="595" spans="1:23" x14ac:dyDescent="0.4">
      <c r="A595" s="4">
        <v>50</v>
      </c>
      <c r="B595" s="4">
        <v>0</v>
      </c>
      <c r="C595" s="4">
        <v>0</v>
      </c>
      <c r="D595" s="4">
        <v>1</v>
      </c>
      <c r="E595" s="4">
        <v>205</v>
      </c>
      <c r="F595" s="4">
        <f>ROUND(Source!S580,O595)</f>
        <v>737402.23</v>
      </c>
      <c r="G595" s="4" t="s">
        <v>174</v>
      </c>
      <c r="H595" s="4" t="s">
        <v>175</v>
      </c>
      <c r="I595" s="4"/>
      <c r="J595" s="4"/>
      <c r="K595" s="4">
        <v>205</v>
      </c>
      <c r="L595" s="4">
        <v>14</v>
      </c>
      <c r="M595" s="4">
        <v>3</v>
      </c>
      <c r="N595" s="4" t="s">
        <v>3</v>
      </c>
      <c r="O595" s="4">
        <v>2</v>
      </c>
      <c r="P595" s="4"/>
      <c r="Q595" s="4"/>
      <c r="R595" s="4"/>
      <c r="S595" s="4"/>
      <c r="T595" s="4"/>
      <c r="U595" s="4"/>
      <c r="V595" s="4"/>
      <c r="W595" s="4"/>
    </row>
    <row r="596" spans="1:23" x14ac:dyDescent="0.4">
      <c r="A596" s="4">
        <v>50</v>
      </c>
      <c r="B596" s="4">
        <v>0</v>
      </c>
      <c r="C596" s="4">
        <v>0</v>
      </c>
      <c r="D596" s="4">
        <v>1</v>
      </c>
      <c r="E596" s="4">
        <v>232</v>
      </c>
      <c r="F596" s="4">
        <f>ROUND(Source!BC580,O596)</f>
        <v>0</v>
      </c>
      <c r="G596" s="4" t="s">
        <v>176</v>
      </c>
      <c r="H596" s="4" t="s">
        <v>177</v>
      </c>
      <c r="I596" s="4"/>
      <c r="J596" s="4"/>
      <c r="K596" s="4">
        <v>232</v>
      </c>
      <c r="L596" s="4">
        <v>15</v>
      </c>
      <c r="M596" s="4">
        <v>3</v>
      </c>
      <c r="N596" s="4" t="s">
        <v>3</v>
      </c>
      <c r="O596" s="4">
        <v>2</v>
      </c>
      <c r="P596" s="4"/>
      <c r="Q596" s="4"/>
      <c r="R596" s="4"/>
      <c r="S596" s="4"/>
      <c r="T596" s="4"/>
      <c r="U596" s="4"/>
      <c r="V596" s="4"/>
      <c r="W596" s="4"/>
    </row>
    <row r="597" spans="1:23" x14ac:dyDescent="0.4">
      <c r="A597" s="4">
        <v>50</v>
      </c>
      <c r="B597" s="4">
        <v>0</v>
      </c>
      <c r="C597" s="4">
        <v>0</v>
      </c>
      <c r="D597" s="4">
        <v>1</v>
      </c>
      <c r="E597" s="4">
        <v>214</v>
      </c>
      <c r="F597" s="4">
        <f>ROUND(Source!AS580,O597)</f>
        <v>2185122.71</v>
      </c>
      <c r="G597" s="4" t="s">
        <v>178</v>
      </c>
      <c r="H597" s="4" t="s">
        <v>179</v>
      </c>
      <c r="I597" s="4"/>
      <c r="J597" s="4"/>
      <c r="K597" s="4">
        <v>214</v>
      </c>
      <c r="L597" s="4">
        <v>16</v>
      </c>
      <c r="M597" s="4">
        <v>3</v>
      </c>
      <c r="N597" s="4" t="s">
        <v>3</v>
      </c>
      <c r="O597" s="4">
        <v>2</v>
      </c>
      <c r="P597" s="4"/>
      <c r="Q597" s="4"/>
      <c r="R597" s="4"/>
      <c r="S597" s="4"/>
      <c r="T597" s="4"/>
      <c r="U597" s="4"/>
      <c r="V597" s="4"/>
      <c r="W597" s="4"/>
    </row>
    <row r="598" spans="1:23" x14ac:dyDescent="0.4">
      <c r="A598" s="4">
        <v>50</v>
      </c>
      <c r="B598" s="4">
        <v>0</v>
      </c>
      <c r="C598" s="4">
        <v>0</v>
      </c>
      <c r="D598" s="4">
        <v>1</v>
      </c>
      <c r="E598" s="4">
        <v>215</v>
      </c>
      <c r="F598" s="4">
        <f>ROUND(Source!AT580,O598)</f>
        <v>941364.99</v>
      </c>
      <c r="G598" s="4" t="s">
        <v>180</v>
      </c>
      <c r="H598" s="4" t="s">
        <v>181</v>
      </c>
      <c r="I598" s="4"/>
      <c r="J598" s="4"/>
      <c r="K598" s="4">
        <v>215</v>
      </c>
      <c r="L598" s="4">
        <v>17</v>
      </c>
      <c r="M598" s="4">
        <v>3</v>
      </c>
      <c r="N598" s="4" t="s">
        <v>3</v>
      </c>
      <c r="O598" s="4">
        <v>2</v>
      </c>
      <c r="P598" s="4"/>
      <c r="Q598" s="4"/>
      <c r="R598" s="4"/>
      <c r="S598" s="4"/>
      <c r="T598" s="4"/>
      <c r="U598" s="4"/>
      <c r="V598" s="4"/>
      <c r="W598" s="4"/>
    </row>
    <row r="599" spans="1:23" x14ac:dyDescent="0.4">
      <c r="A599" s="4">
        <v>50</v>
      </c>
      <c r="B599" s="4">
        <v>0</v>
      </c>
      <c r="C599" s="4">
        <v>0</v>
      </c>
      <c r="D599" s="4">
        <v>1</v>
      </c>
      <c r="E599" s="4">
        <v>217</v>
      </c>
      <c r="F599" s="4">
        <f>ROUND(Source!AU580,O599)</f>
        <v>310168.86</v>
      </c>
      <c r="G599" s="4" t="s">
        <v>182</v>
      </c>
      <c r="H599" s="4" t="s">
        <v>183</v>
      </c>
      <c r="I599" s="4"/>
      <c r="J599" s="4"/>
      <c r="K599" s="4">
        <v>217</v>
      </c>
      <c r="L599" s="4">
        <v>18</v>
      </c>
      <c r="M599" s="4">
        <v>3</v>
      </c>
      <c r="N599" s="4" t="s">
        <v>3</v>
      </c>
      <c r="O599" s="4">
        <v>2</v>
      </c>
      <c r="P599" s="4"/>
      <c r="Q599" s="4"/>
      <c r="R599" s="4"/>
      <c r="S599" s="4"/>
      <c r="T599" s="4"/>
      <c r="U599" s="4"/>
      <c r="V599" s="4"/>
      <c r="W599" s="4"/>
    </row>
    <row r="600" spans="1:23" x14ac:dyDescent="0.4">
      <c r="A600" s="4">
        <v>50</v>
      </c>
      <c r="B600" s="4">
        <v>0</v>
      </c>
      <c r="C600" s="4">
        <v>0</v>
      </c>
      <c r="D600" s="4">
        <v>1</v>
      </c>
      <c r="E600" s="4">
        <v>230</v>
      </c>
      <c r="F600" s="4">
        <f>ROUND(Source!BA580,O600)</f>
        <v>0</v>
      </c>
      <c r="G600" s="4" t="s">
        <v>184</v>
      </c>
      <c r="H600" s="4" t="s">
        <v>185</v>
      </c>
      <c r="I600" s="4"/>
      <c r="J600" s="4"/>
      <c r="K600" s="4">
        <v>230</v>
      </c>
      <c r="L600" s="4">
        <v>19</v>
      </c>
      <c r="M600" s="4">
        <v>3</v>
      </c>
      <c r="N600" s="4" t="s">
        <v>3</v>
      </c>
      <c r="O600" s="4">
        <v>2</v>
      </c>
      <c r="P600" s="4"/>
      <c r="Q600" s="4"/>
      <c r="R600" s="4"/>
      <c r="S600" s="4"/>
      <c r="T600" s="4"/>
      <c r="U600" s="4"/>
      <c r="V600" s="4"/>
      <c r="W600" s="4"/>
    </row>
    <row r="601" spans="1:23" x14ac:dyDescent="0.4">
      <c r="A601" s="4">
        <v>50</v>
      </c>
      <c r="B601" s="4">
        <v>0</v>
      </c>
      <c r="C601" s="4">
        <v>0</v>
      </c>
      <c r="D601" s="4">
        <v>1</v>
      </c>
      <c r="E601" s="4">
        <v>206</v>
      </c>
      <c r="F601" s="4">
        <f>ROUND(Source!T580,O601)</f>
        <v>0</v>
      </c>
      <c r="G601" s="4" t="s">
        <v>186</v>
      </c>
      <c r="H601" s="4" t="s">
        <v>187</v>
      </c>
      <c r="I601" s="4"/>
      <c r="J601" s="4"/>
      <c r="K601" s="4">
        <v>206</v>
      </c>
      <c r="L601" s="4">
        <v>20</v>
      </c>
      <c r="M601" s="4">
        <v>3</v>
      </c>
      <c r="N601" s="4" t="s">
        <v>3</v>
      </c>
      <c r="O601" s="4">
        <v>2</v>
      </c>
      <c r="P601" s="4"/>
      <c r="Q601" s="4"/>
      <c r="R601" s="4"/>
      <c r="S601" s="4"/>
      <c r="T601" s="4"/>
      <c r="U601" s="4"/>
      <c r="V601" s="4"/>
      <c r="W601" s="4"/>
    </row>
    <row r="602" spans="1:23" x14ac:dyDescent="0.4">
      <c r="A602" s="4">
        <v>50</v>
      </c>
      <c r="B602" s="4">
        <v>0</v>
      </c>
      <c r="C602" s="4">
        <v>0</v>
      </c>
      <c r="D602" s="4">
        <v>1</v>
      </c>
      <c r="E602" s="4">
        <v>207</v>
      </c>
      <c r="F602" s="4">
        <f>Source!U580</f>
        <v>2740.5122521499998</v>
      </c>
      <c r="G602" s="4" t="s">
        <v>188</v>
      </c>
      <c r="H602" s="4" t="s">
        <v>189</v>
      </c>
      <c r="I602" s="4"/>
      <c r="J602" s="4"/>
      <c r="K602" s="4">
        <v>207</v>
      </c>
      <c r="L602" s="4">
        <v>21</v>
      </c>
      <c r="M602" s="4">
        <v>3</v>
      </c>
      <c r="N602" s="4" t="s">
        <v>3</v>
      </c>
      <c r="O602" s="4">
        <v>-1</v>
      </c>
      <c r="P602" s="4"/>
      <c r="Q602" s="4"/>
      <c r="R602" s="4"/>
      <c r="S602" s="4"/>
      <c r="T602" s="4"/>
      <c r="U602" s="4"/>
      <c r="V602" s="4"/>
      <c r="W602" s="4"/>
    </row>
    <row r="603" spans="1:23" x14ac:dyDescent="0.4">
      <c r="A603" s="4">
        <v>50</v>
      </c>
      <c r="B603" s="4">
        <v>0</v>
      </c>
      <c r="C603" s="4">
        <v>0</v>
      </c>
      <c r="D603" s="4">
        <v>1</v>
      </c>
      <c r="E603" s="4">
        <v>208</v>
      </c>
      <c r="F603" s="4">
        <f>Source!V580</f>
        <v>14.488302812500001</v>
      </c>
      <c r="G603" s="4" t="s">
        <v>190</v>
      </c>
      <c r="H603" s="4" t="s">
        <v>191</v>
      </c>
      <c r="I603" s="4"/>
      <c r="J603" s="4"/>
      <c r="K603" s="4">
        <v>208</v>
      </c>
      <c r="L603" s="4">
        <v>22</v>
      </c>
      <c r="M603" s="4">
        <v>3</v>
      </c>
      <c r="N603" s="4" t="s">
        <v>3</v>
      </c>
      <c r="O603" s="4">
        <v>-1</v>
      </c>
      <c r="P603" s="4"/>
      <c r="Q603" s="4"/>
      <c r="R603" s="4"/>
      <c r="S603" s="4"/>
      <c r="T603" s="4"/>
      <c r="U603" s="4"/>
      <c r="V603" s="4"/>
      <c r="W603" s="4"/>
    </row>
    <row r="604" spans="1:23" x14ac:dyDescent="0.4">
      <c r="A604" s="4">
        <v>50</v>
      </c>
      <c r="B604" s="4">
        <v>0</v>
      </c>
      <c r="C604" s="4">
        <v>0</v>
      </c>
      <c r="D604" s="4">
        <v>1</v>
      </c>
      <c r="E604" s="4">
        <v>209</v>
      </c>
      <c r="F604" s="4">
        <f>ROUND(Source!W580,O604)</f>
        <v>564.16</v>
      </c>
      <c r="G604" s="4" t="s">
        <v>192</v>
      </c>
      <c r="H604" s="4" t="s">
        <v>193</v>
      </c>
      <c r="I604" s="4"/>
      <c r="J604" s="4"/>
      <c r="K604" s="4">
        <v>209</v>
      </c>
      <c r="L604" s="4">
        <v>23</v>
      </c>
      <c r="M604" s="4">
        <v>3</v>
      </c>
      <c r="N604" s="4" t="s">
        <v>3</v>
      </c>
      <c r="O604" s="4">
        <v>2</v>
      </c>
      <c r="P604" s="4"/>
      <c r="Q604" s="4"/>
      <c r="R604" s="4"/>
      <c r="S604" s="4"/>
      <c r="T604" s="4"/>
      <c r="U604" s="4"/>
      <c r="V604" s="4"/>
      <c r="W604" s="4"/>
    </row>
    <row r="605" spans="1:23" x14ac:dyDescent="0.4">
      <c r="A605" s="4">
        <v>50</v>
      </c>
      <c r="B605" s="4">
        <v>0</v>
      </c>
      <c r="C605" s="4">
        <v>0</v>
      </c>
      <c r="D605" s="4">
        <v>1</v>
      </c>
      <c r="E605" s="4">
        <v>210</v>
      </c>
      <c r="F605" s="4">
        <f>ROUND(Source!X580,O605)</f>
        <v>706684.96</v>
      </c>
      <c r="G605" s="4" t="s">
        <v>194</v>
      </c>
      <c r="H605" s="4" t="s">
        <v>195</v>
      </c>
      <c r="I605" s="4"/>
      <c r="J605" s="4"/>
      <c r="K605" s="4">
        <v>210</v>
      </c>
      <c r="L605" s="4">
        <v>24</v>
      </c>
      <c r="M605" s="4">
        <v>3</v>
      </c>
      <c r="N605" s="4" t="s">
        <v>3</v>
      </c>
      <c r="O605" s="4">
        <v>2</v>
      </c>
      <c r="P605" s="4"/>
      <c r="Q605" s="4"/>
      <c r="R605" s="4"/>
      <c r="S605" s="4"/>
      <c r="T605" s="4"/>
      <c r="U605" s="4"/>
      <c r="V605" s="4"/>
      <c r="W605" s="4"/>
    </row>
    <row r="606" spans="1:23" x14ac:dyDescent="0.4">
      <c r="A606" s="4">
        <v>50</v>
      </c>
      <c r="B606" s="4">
        <v>0</v>
      </c>
      <c r="C606" s="4">
        <v>0</v>
      </c>
      <c r="D606" s="4">
        <v>1</v>
      </c>
      <c r="E606" s="4">
        <v>211</v>
      </c>
      <c r="F606" s="4">
        <f>ROUND(Source!Y580,O606)</f>
        <v>417757.14</v>
      </c>
      <c r="G606" s="4" t="s">
        <v>196</v>
      </c>
      <c r="H606" s="4" t="s">
        <v>197</v>
      </c>
      <c r="I606" s="4"/>
      <c r="J606" s="4"/>
      <c r="K606" s="4">
        <v>211</v>
      </c>
      <c r="L606" s="4">
        <v>25</v>
      </c>
      <c r="M606" s="4">
        <v>3</v>
      </c>
      <c r="N606" s="4" t="s">
        <v>3</v>
      </c>
      <c r="O606" s="4">
        <v>2</v>
      </c>
      <c r="P606" s="4"/>
      <c r="Q606" s="4"/>
      <c r="R606" s="4"/>
      <c r="S606" s="4"/>
      <c r="T606" s="4"/>
      <c r="U606" s="4"/>
      <c r="V606" s="4"/>
      <c r="W606" s="4"/>
    </row>
    <row r="607" spans="1:23" x14ac:dyDescent="0.4">
      <c r="A607" s="4">
        <v>50</v>
      </c>
      <c r="B607" s="4">
        <v>0</v>
      </c>
      <c r="C607" s="4">
        <v>0</v>
      </c>
      <c r="D607" s="4">
        <v>1</v>
      </c>
      <c r="E607" s="4">
        <v>224</v>
      </c>
      <c r="F607" s="4">
        <f>ROUND(Source!AR580,O607)</f>
        <v>3436656.56</v>
      </c>
      <c r="G607" s="4" t="s">
        <v>198</v>
      </c>
      <c r="H607" s="4" t="s">
        <v>199</v>
      </c>
      <c r="I607" s="4"/>
      <c r="J607" s="4"/>
      <c r="K607" s="4">
        <v>224</v>
      </c>
      <c r="L607" s="4">
        <v>26</v>
      </c>
      <c r="M607" s="4">
        <v>3</v>
      </c>
      <c r="N607" s="4" t="s">
        <v>3</v>
      </c>
      <c r="O607" s="4">
        <v>2</v>
      </c>
      <c r="P607" s="4"/>
      <c r="Q607" s="4"/>
      <c r="R607" s="4"/>
      <c r="S607" s="4"/>
      <c r="T607" s="4"/>
      <c r="U607" s="4"/>
      <c r="V607" s="4"/>
      <c r="W607" s="4"/>
    </row>
    <row r="609" spans="1:206" x14ac:dyDescent="0.4">
      <c r="A609" s="2">
        <v>51</v>
      </c>
      <c r="B609" s="2">
        <f>B20</f>
        <v>1</v>
      </c>
      <c r="C609" s="2">
        <f>A20</f>
        <v>3</v>
      </c>
      <c r="D609" s="2">
        <f>ROW(A20)</f>
        <v>20</v>
      </c>
      <c r="E609" s="2"/>
      <c r="F609" s="2" t="str">
        <f>IF(F20&lt;&gt;"",F20,"")</f>
        <v/>
      </c>
      <c r="G609" s="2" t="str">
        <f>IF(G20&lt;&gt;"",G20,"")</f>
        <v/>
      </c>
      <c r="H609" s="2">
        <v>0</v>
      </c>
      <c r="I609" s="2"/>
      <c r="J609" s="2"/>
      <c r="K609" s="2"/>
      <c r="L609" s="2"/>
      <c r="M609" s="2"/>
      <c r="N609" s="2"/>
      <c r="O609" s="2">
        <f t="shared" ref="O609:T609" si="502">ROUND(O291+O580+AB609,2)</f>
        <v>4922062.25</v>
      </c>
      <c r="P609" s="2">
        <f t="shared" si="502"/>
        <v>3313486.85</v>
      </c>
      <c r="Q609" s="2">
        <f t="shared" si="502"/>
        <v>110095.1</v>
      </c>
      <c r="R609" s="2">
        <f t="shared" si="502"/>
        <v>9838.82</v>
      </c>
      <c r="S609" s="2">
        <f t="shared" si="502"/>
        <v>1498480.3</v>
      </c>
      <c r="T609" s="2">
        <f t="shared" si="502"/>
        <v>0</v>
      </c>
      <c r="U609" s="2">
        <f>U291+U580+AH609</f>
        <v>5604.417358499999</v>
      </c>
      <c r="V609" s="2">
        <f>V291+V580+AI609</f>
        <v>25.920235937500003</v>
      </c>
      <c r="W609" s="2">
        <f>ROUND(W291+W580+AJ609,2)</f>
        <v>1347.17</v>
      </c>
      <c r="X609" s="2">
        <f>ROUND(X291+X580+AK609,2)</f>
        <v>1448799.72</v>
      </c>
      <c r="Y609" s="2">
        <f>ROUND(Y291+Y580+AL609,2)</f>
        <v>834008.06</v>
      </c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>
        <f t="shared" ref="AO609:BC609" si="503">ROUND(AO291+AO580+BX609,2)</f>
        <v>0</v>
      </c>
      <c r="AP609" s="2">
        <f t="shared" si="503"/>
        <v>0</v>
      </c>
      <c r="AQ609" s="2">
        <f t="shared" si="503"/>
        <v>0</v>
      </c>
      <c r="AR609" s="2">
        <f t="shared" si="503"/>
        <v>7204870.0300000003</v>
      </c>
      <c r="AS609" s="2">
        <f t="shared" si="503"/>
        <v>4767727.99</v>
      </c>
      <c r="AT609" s="2">
        <f t="shared" si="503"/>
        <v>1900870.07</v>
      </c>
      <c r="AU609" s="2">
        <f t="shared" si="503"/>
        <v>536271.97</v>
      </c>
      <c r="AV609" s="2">
        <f t="shared" si="503"/>
        <v>3313486.85</v>
      </c>
      <c r="AW609" s="2">
        <f t="shared" si="503"/>
        <v>3313486.85</v>
      </c>
      <c r="AX609" s="2">
        <f t="shared" si="503"/>
        <v>0</v>
      </c>
      <c r="AY609" s="2">
        <f t="shared" si="503"/>
        <v>3313486.85</v>
      </c>
      <c r="AZ609" s="2">
        <f t="shared" si="503"/>
        <v>0</v>
      </c>
      <c r="BA609" s="2">
        <f t="shared" si="503"/>
        <v>0</v>
      </c>
      <c r="BB609" s="2">
        <f t="shared" si="503"/>
        <v>0</v>
      </c>
      <c r="BC609" s="2">
        <f t="shared" si="503"/>
        <v>0</v>
      </c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>
        <v>0</v>
      </c>
    </row>
    <row r="611" spans="1:206" x14ac:dyDescent="0.4">
      <c r="A611" s="4">
        <v>50</v>
      </c>
      <c r="B611" s="4">
        <v>0</v>
      </c>
      <c r="C611" s="4">
        <v>0</v>
      </c>
      <c r="D611" s="4">
        <v>1</v>
      </c>
      <c r="E611" s="4">
        <v>201</v>
      </c>
      <c r="F611" s="4">
        <f>ROUND(Source!O609,O611)</f>
        <v>4922062.25</v>
      </c>
      <c r="G611" s="4" t="s">
        <v>148</v>
      </c>
      <c r="H611" s="4" t="s">
        <v>149</v>
      </c>
      <c r="I611" s="4"/>
      <c r="J611" s="4"/>
      <c r="K611" s="4">
        <v>201</v>
      </c>
      <c r="L611" s="4">
        <v>1</v>
      </c>
      <c r="M611" s="4">
        <v>3</v>
      </c>
      <c r="N611" s="4" t="s">
        <v>3</v>
      </c>
      <c r="O611" s="4">
        <v>2</v>
      </c>
      <c r="P611" s="4"/>
      <c r="Q611" s="4"/>
      <c r="R611" s="4"/>
      <c r="S611" s="4"/>
      <c r="T611" s="4"/>
      <c r="U611" s="4"/>
      <c r="V611" s="4"/>
      <c r="W611" s="4"/>
    </row>
    <row r="612" spans="1:206" x14ac:dyDescent="0.4">
      <c r="A612" s="4">
        <v>50</v>
      </c>
      <c r="B612" s="4">
        <v>0</v>
      </c>
      <c r="C612" s="4">
        <v>0</v>
      </c>
      <c r="D612" s="4">
        <v>1</v>
      </c>
      <c r="E612" s="4">
        <v>202</v>
      </c>
      <c r="F612" s="4">
        <f>ROUND(Source!P609,O612)</f>
        <v>3313486.85</v>
      </c>
      <c r="G612" s="4" t="s">
        <v>150</v>
      </c>
      <c r="H612" s="4" t="s">
        <v>151</v>
      </c>
      <c r="I612" s="4"/>
      <c r="J612" s="4"/>
      <c r="K612" s="4">
        <v>202</v>
      </c>
      <c r="L612" s="4">
        <v>2</v>
      </c>
      <c r="M612" s="4">
        <v>3</v>
      </c>
      <c r="N612" s="4" t="s">
        <v>3</v>
      </c>
      <c r="O612" s="4">
        <v>2</v>
      </c>
      <c r="P612" s="4"/>
      <c r="Q612" s="4"/>
      <c r="R612" s="4"/>
      <c r="S612" s="4"/>
      <c r="T612" s="4"/>
      <c r="U612" s="4"/>
      <c r="V612" s="4"/>
      <c r="W612" s="4"/>
    </row>
    <row r="613" spans="1:206" x14ac:dyDescent="0.4">
      <c r="A613" s="4">
        <v>50</v>
      </c>
      <c r="B613" s="4">
        <v>0</v>
      </c>
      <c r="C613" s="4">
        <v>0</v>
      </c>
      <c r="D613" s="4">
        <v>1</v>
      </c>
      <c r="E613" s="4">
        <v>222</v>
      </c>
      <c r="F613" s="4">
        <f>ROUND(Source!AO609,O613)</f>
        <v>0</v>
      </c>
      <c r="G613" s="4" t="s">
        <v>152</v>
      </c>
      <c r="H613" s="4" t="s">
        <v>153</v>
      </c>
      <c r="I613" s="4"/>
      <c r="J613" s="4"/>
      <c r="K613" s="4">
        <v>222</v>
      </c>
      <c r="L613" s="4">
        <v>3</v>
      </c>
      <c r="M613" s="4">
        <v>3</v>
      </c>
      <c r="N613" s="4" t="s">
        <v>3</v>
      </c>
      <c r="O613" s="4">
        <v>2</v>
      </c>
      <c r="P613" s="4"/>
      <c r="Q613" s="4"/>
      <c r="R613" s="4"/>
      <c r="S613" s="4"/>
      <c r="T613" s="4"/>
      <c r="U613" s="4"/>
      <c r="V613" s="4"/>
      <c r="W613" s="4"/>
    </row>
    <row r="614" spans="1:206" x14ac:dyDescent="0.4">
      <c r="A614" s="4">
        <v>50</v>
      </c>
      <c r="B614" s="4">
        <v>0</v>
      </c>
      <c r="C614" s="4">
        <v>0</v>
      </c>
      <c r="D614" s="4">
        <v>1</v>
      </c>
      <c r="E614" s="4">
        <v>225</v>
      </c>
      <c r="F614" s="4">
        <f>ROUND(Source!AV609,O614)</f>
        <v>3313486.85</v>
      </c>
      <c r="G614" s="4" t="s">
        <v>154</v>
      </c>
      <c r="H614" s="4" t="s">
        <v>155</v>
      </c>
      <c r="I614" s="4"/>
      <c r="J614" s="4"/>
      <c r="K614" s="4">
        <v>225</v>
      </c>
      <c r="L614" s="4">
        <v>4</v>
      </c>
      <c r="M614" s="4">
        <v>3</v>
      </c>
      <c r="N614" s="4" t="s">
        <v>3</v>
      </c>
      <c r="O614" s="4">
        <v>2</v>
      </c>
      <c r="P614" s="4"/>
      <c r="Q614" s="4"/>
      <c r="R614" s="4"/>
      <c r="S614" s="4"/>
      <c r="T614" s="4"/>
      <c r="U614" s="4"/>
      <c r="V614" s="4"/>
      <c r="W614" s="4"/>
    </row>
    <row r="615" spans="1:206" x14ac:dyDescent="0.4">
      <c r="A615" s="4">
        <v>50</v>
      </c>
      <c r="B615" s="4">
        <v>0</v>
      </c>
      <c r="C615" s="4">
        <v>0</v>
      </c>
      <c r="D615" s="4">
        <v>1</v>
      </c>
      <c r="E615" s="4">
        <v>226</v>
      </c>
      <c r="F615" s="4">
        <f>ROUND(Source!AW609,O615)</f>
        <v>3313486.85</v>
      </c>
      <c r="G615" s="4" t="s">
        <v>156</v>
      </c>
      <c r="H615" s="4" t="s">
        <v>157</v>
      </c>
      <c r="I615" s="4"/>
      <c r="J615" s="4"/>
      <c r="K615" s="4">
        <v>226</v>
      </c>
      <c r="L615" s="4">
        <v>5</v>
      </c>
      <c r="M615" s="4">
        <v>3</v>
      </c>
      <c r="N615" s="4" t="s">
        <v>3</v>
      </c>
      <c r="O615" s="4">
        <v>2</v>
      </c>
      <c r="P615" s="4"/>
      <c r="Q615" s="4"/>
      <c r="R615" s="4"/>
      <c r="S615" s="4"/>
      <c r="T615" s="4"/>
      <c r="U615" s="4"/>
      <c r="V615" s="4"/>
      <c r="W615" s="4"/>
    </row>
    <row r="616" spans="1:206" x14ac:dyDescent="0.4">
      <c r="A616" s="4">
        <v>50</v>
      </c>
      <c r="B616" s="4">
        <v>0</v>
      </c>
      <c r="C616" s="4">
        <v>0</v>
      </c>
      <c r="D616" s="4">
        <v>1</v>
      </c>
      <c r="E616" s="4">
        <v>227</v>
      </c>
      <c r="F616" s="4">
        <f>ROUND(Source!AX609,O616)</f>
        <v>0</v>
      </c>
      <c r="G616" s="4" t="s">
        <v>158</v>
      </c>
      <c r="H616" s="4" t="s">
        <v>159</v>
      </c>
      <c r="I616" s="4"/>
      <c r="J616" s="4"/>
      <c r="K616" s="4">
        <v>227</v>
      </c>
      <c r="L616" s="4">
        <v>6</v>
      </c>
      <c r="M616" s="4">
        <v>3</v>
      </c>
      <c r="N616" s="4" t="s">
        <v>3</v>
      </c>
      <c r="O616" s="4">
        <v>2</v>
      </c>
      <c r="P616" s="4"/>
      <c r="Q616" s="4"/>
      <c r="R616" s="4"/>
      <c r="S616" s="4"/>
      <c r="T616" s="4"/>
      <c r="U616" s="4"/>
      <c r="V616" s="4"/>
      <c r="W616" s="4"/>
    </row>
    <row r="617" spans="1:206" x14ac:dyDescent="0.4">
      <c r="A617" s="4">
        <v>50</v>
      </c>
      <c r="B617" s="4">
        <v>0</v>
      </c>
      <c r="C617" s="4">
        <v>0</v>
      </c>
      <c r="D617" s="4">
        <v>1</v>
      </c>
      <c r="E617" s="4">
        <v>228</v>
      </c>
      <c r="F617" s="4">
        <f>ROUND(Source!AY609,O617)</f>
        <v>3313486.85</v>
      </c>
      <c r="G617" s="4" t="s">
        <v>160</v>
      </c>
      <c r="H617" s="4" t="s">
        <v>161</v>
      </c>
      <c r="I617" s="4"/>
      <c r="J617" s="4"/>
      <c r="K617" s="4">
        <v>228</v>
      </c>
      <c r="L617" s="4">
        <v>7</v>
      </c>
      <c r="M617" s="4">
        <v>3</v>
      </c>
      <c r="N617" s="4" t="s">
        <v>3</v>
      </c>
      <c r="O617" s="4">
        <v>2</v>
      </c>
      <c r="P617" s="4"/>
      <c r="Q617" s="4"/>
      <c r="R617" s="4"/>
      <c r="S617" s="4"/>
      <c r="T617" s="4"/>
      <c r="U617" s="4"/>
      <c r="V617" s="4"/>
      <c r="W617" s="4"/>
    </row>
    <row r="618" spans="1:206" x14ac:dyDescent="0.4">
      <c r="A618" s="4">
        <v>50</v>
      </c>
      <c r="B618" s="4">
        <v>0</v>
      </c>
      <c r="C618" s="4">
        <v>0</v>
      </c>
      <c r="D618" s="4">
        <v>1</v>
      </c>
      <c r="E618" s="4">
        <v>216</v>
      </c>
      <c r="F618" s="4">
        <f>ROUND(Source!AP609,O618)</f>
        <v>0</v>
      </c>
      <c r="G618" s="4" t="s">
        <v>162</v>
      </c>
      <c r="H618" s="4" t="s">
        <v>163</v>
      </c>
      <c r="I618" s="4"/>
      <c r="J618" s="4"/>
      <c r="K618" s="4">
        <v>216</v>
      </c>
      <c r="L618" s="4">
        <v>8</v>
      </c>
      <c r="M618" s="4">
        <v>3</v>
      </c>
      <c r="N618" s="4" t="s">
        <v>3</v>
      </c>
      <c r="O618" s="4">
        <v>2</v>
      </c>
      <c r="P618" s="4"/>
      <c r="Q618" s="4"/>
      <c r="R618" s="4"/>
      <c r="S618" s="4"/>
      <c r="T618" s="4"/>
      <c r="U618" s="4"/>
      <c r="V618" s="4"/>
      <c r="W618" s="4"/>
    </row>
    <row r="619" spans="1:206" x14ac:dyDescent="0.4">
      <c r="A619" s="4">
        <v>50</v>
      </c>
      <c r="B619" s="4">
        <v>0</v>
      </c>
      <c r="C619" s="4">
        <v>0</v>
      </c>
      <c r="D619" s="4">
        <v>1</v>
      </c>
      <c r="E619" s="4">
        <v>223</v>
      </c>
      <c r="F619" s="4">
        <f>ROUND(Source!AQ609,O619)</f>
        <v>0</v>
      </c>
      <c r="G619" s="4" t="s">
        <v>164</v>
      </c>
      <c r="H619" s="4" t="s">
        <v>165</v>
      </c>
      <c r="I619" s="4"/>
      <c r="J619" s="4"/>
      <c r="K619" s="4">
        <v>223</v>
      </c>
      <c r="L619" s="4">
        <v>9</v>
      </c>
      <c r="M619" s="4">
        <v>3</v>
      </c>
      <c r="N619" s="4" t="s">
        <v>3</v>
      </c>
      <c r="O619" s="4">
        <v>2</v>
      </c>
      <c r="P619" s="4"/>
      <c r="Q619" s="4"/>
      <c r="R619" s="4"/>
      <c r="S619" s="4"/>
      <c r="T619" s="4"/>
      <c r="U619" s="4"/>
      <c r="V619" s="4"/>
      <c r="W619" s="4"/>
    </row>
    <row r="620" spans="1:206" x14ac:dyDescent="0.4">
      <c r="A620" s="4">
        <v>50</v>
      </c>
      <c r="B620" s="4">
        <v>0</v>
      </c>
      <c r="C620" s="4">
        <v>0</v>
      </c>
      <c r="D620" s="4">
        <v>1</v>
      </c>
      <c r="E620" s="4">
        <v>229</v>
      </c>
      <c r="F620" s="4">
        <f>ROUND(Source!AZ609,O620)</f>
        <v>0</v>
      </c>
      <c r="G620" s="4" t="s">
        <v>166</v>
      </c>
      <c r="H620" s="4" t="s">
        <v>167</v>
      </c>
      <c r="I620" s="4"/>
      <c r="J620" s="4"/>
      <c r="K620" s="4">
        <v>229</v>
      </c>
      <c r="L620" s="4">
        <v>10</v>
      </c>
      <c r="M620" s="4">
        <v>3</v>
      </c>
      <c r="N620" s="4" t="s">
        <v>3</v>
      </c>
      <c r="O620" s="4">
        <v>2</v>
      </c>
      <c r="P620" s="4"/>
      <c r="Q620" s="4"/>
      <c r="R620" s="4"/>
      <c r="S620" s="4"/>
      <c r="T620" s="4"/>
      <c r="U620" s="4"/>
      <c r="V620" s="4"/>
      <c r="W620" s="4"/>
    </row>
    <row r="621" spans="1:206" x14ac:dyDescent="0.4">
      <c r="A621" s="4">
        <v>50</v>
      </c>
      <c r="B621" s="4">
        <v>0</v>
      </c>
      <c r="C621" s="4">
        <v>0</v>
      </c>
      <c r="D621" s="4">
        <v>1</v>
      </c>
      <c r="E621" s="4">
        <v>203</v>
      </c>
      <c r="F621" s="4">
        <f>ROUND(Source!Q609,O621)</f>
        <v>110095.1</v>
      </c>
      <c r="G621" s="4" t="s">
        <v>168</v>
      </c>
      <c r="H621" s="4" t="s">
        <v>169</v>
      </c>
      <c r="I621" s="4"/>
      <c r="J621" s="4"/>
      <c r="K621" s="4">
        <v>203</v>
      </c>
      <c r="L621" s="4">
        <v>11</v>
      </c>
      <c r="M621" s="4">
        <v>3</v>
      </c>
      <c r="N621" s="4" t="s">
        <v>3</v>
      </c>
      <c r="O621" s="4">
        <v>2</v>
      </c>
      <c r="P621" s="4"/>
      <c r="Q621" s="4"/>
      <c r="R621" s="4"/>
      <c r="S621" s="4"/>
      <c r="T621" s="4"/>
      <c r="U621" s="4"/>
      <c r="V621" s="4"/>
      <c r="W621" s="4"/>
    </row>
    <row r="622" spans="1:206" x14ac:dyDescent="0.4">
      <c r="A622" s="4">
        <v>50</v>
      </c>
      <c r="B622" s="4">
        <v>0</v>
      </c>
      <c r="C622" s="4">
        <v>0</v>
      </c>
      <c r="D622" s="4">
        <v>1</v>
      </c>
      <c r="E622" s="4">
        <v>231</v>
      </c>
      <c r="F622" s="4">
        <f>ROUND(Source!BB609,O622)</f>
        <v>0</v>
      </c>
      <c r="G622" s="4" t="s">
        <v>170</v>
      </c>
      <c r="H622" s="4" t="s">
        <v>171</v>
      </c>
      <c r="I622" s="4"/>
      <c r="J622" s="4"/>
      <c r="K622" s="4">
        <v>231</v>
      </c>
      <c r="L622" s="4">
        <v>12</v>
      </c>
      <c r="M622" s="4">
        <v>3</v>
      </c>
      <c r="N622" s="4" t="s">
        <v>3</v>
      </c>
      <c r="O622" s="4">
        <v>2</v>
      </c>
      <c r="P622" s="4"/>
      <c r="Q622" s="4"/>
      <c r="R622" s="4"/>
      <c r="S622" s="4"/>
      <c r="T622" s="4"/>
      <c r="U622" s="4"/>
      <c r="V622" s="4"/>
      <c r="W622" s="4"/>
    </row>
    <row r="623" spans="1:206" x14ac:dyDescent="0.4">
      <c r="A623" s="4">
        <v>50</v>
      </c>
      <c r="B623" s="4">
        <v>0</v>
      </c>
      <c r="C623" s="4">
        <v>0</v>
      </c>
      <c r="D623" s="4">
        <v>1</v>
      </c>
      <c r="E623" s="4">
        <v>204</v>
      </c>
      <c r="F623" s="4">
        <f>ROUND(Source!R609,O623)</f>
        <v>9838.82</v>
      </c>
      <c r="G623" s="4" t="s">
        <v>172</v>
      </c>
      <c r="H623" s="4" t="s">
        <v>173</v>
      </c>
      <c r="I623" s="4"/>
      <c r="J623" s="4"/>
      <c r="K623" s="4">
        <v>204</v>
      </c>
      <c r="L623" s="4">
        <v>13</v>
      </c>
      <c r="M623" s="4">
        <v>3</v>
      </c>
      <c r="N623" s="4" t="s">
        <v>3</v>
      </c>
      <c r="O623" s="4">
        <v>2</v>
      </c>
      <c r="P623" s="4"/>
      <c r="Q623" s="4"/>
      <c r="R623" s="4"/>
      <c r="S623" s="4"/>
      <c r="T623" s="4"/>
      <c r="U623" s="4"/>
      <c r="V623" s="4"/>
      <c r="W623" s="4"/>
    </row>
    <row r="624" spans="1:206" x14ac:dyDescent="0.4">
      <c r="A624" s="4">
        <v>50</v>
      </c>
      <c r="B624" s="4">
        <v>0</v>
      </c>
      <c r="C624" s="4">
        <v>0</v>
      </c>
      <c r="D624" s="4">
        <v>1</v>
      </c>
      <c r="E624" s="4">
        <v>205</v>
      </c>
      <c r="F624" s="4">
        <f>ROUND(Source!S609,O624)</f>
        <v>1498480.3</v>
      </c>
      <c r="G624" s="4" t="s">
        <v>174</v>
      </c>
      <c r="H624" s="4" t="s">
        <v>175</v>
      </c>
      <c r="I624" s="4"/>
      <c r="J624" s="4"/>
      <c r="K624" s="4">
        <v>205</v>
      </c>
      <c r="L624" s="4">
        <v>14</v>
      </c>
      <c r="M624" s="4">
        <v>3</v>
      </c>
      <c r="N624" s="4" t="s">
        <v>3</v>
      </c>
      <c r="O624" s="4">
        <v>2</v>
      </c>
      <c r="P624" s="4"/>
      <c r="Q624" s="4"/>
      <c r="R624" s="4"/>
      <c r="S624" s="4"/>
      <c r="T624" s="4"/>
      <c r="U624" s="4"/>
      <c r="V624" s="4"/>
      <c r="W624" s="4"/>
    </row>
    <row r="625" spans="1:206" x14ac:dyDescent="0.4">
      <c r="A625" s="4">
        <v>50</v>
      </c>
      <c r="B625" s="4">
        <v>0</v>
      </c>
      <c r="C625" s="4">
        <v>0</v>
      </c>
      <c r="D625" s="4">
        <v>1</v>
      </c>
      <c r="E625" s="4">
        <v>232</v>
      </c>
      <c r="F625" s="4">
        <f>ROUND(Source!BC609,O625)</f>
        <v>0</v>
      </c>
      <c r="G625" s="4" t="s">
        <v>176</v>
      </c>
      <c r="H625" s="4" t="s">
        <v>177</v>
      </c>
      <c r="I625" s="4"/>
      <c r="J625" s="4"/>
      <c r="K625" s="4">
        <v>232</v>
      </c>
      <c r="L625" s="4">
        <v>15</v>
      </c>
      <c r="M625" s="4">
        <v>3</v>
      </c>
      <c r="N625" s="4" t="s">
        <v>3</v>
      </c>
      <c r="O625" s="4">
        <v>2</v>
      </c>
      <c r="P625" s="4"/>
      <c r="Q625" s="4"/>
      <c r="R625" s="4"/>
      <c r="S625" s="4"/>
      <c r="T625" s="4"/>
      <c r="U625" s="4"/>
      <c r="V625" s="4"/>
      <c r="W625" s="4"/>
    </row>
    <row r="626" spans="1:206" x14ac:dyDescent="0.4">
      <c r="A626" s="4">
        <v>50</v>
      </c>
      <c r="B626" s="4">
        <v>0</v>
      </c>
      <c r="C626" s="4">
        <v>0</v>
      </c>
      <c r="D626" s="4">
        <v>1</v>
      </c>
      <c r="E626" s="4">
        <v>214</v>
      </c>
      <c r="F626" s="4">
        <f>ROUND(Source!AS609,O626)</f>
        <v>4767727.99</v>
      </c>
      <c r="G626" s="4" t="s">
        <v>178</v>
      </c>
      <c r="H626" s="4" t="s">
        <v>179</v>
      </c>
      <c r="I626" s="4"/>
      <c r="J626" s="4"/>
      <c r="K626" s="4">
        <v>214</v>
      </c>
      <c r="L626" s="4">
        <v>16</v>
      </c>
      <c r="M626" s="4">
        <v>3</v>
      </c>
      <c r="N626" s="4" t="s">
        <v>3</v>
      </c>
      <c r="O626" s="4">
        <v>2</v>
      </c>
      <c r="P626" s="4"/>
      <c r="Q626" s="4"/>
      <c r="R626" s="4"/>
      <c r="S626" s="4"/>
      <c r="T626" s="4"/>
      <c r="U626" s="4"/>
      <c r="V626" s="4"/>
      <c r="W626" s="4"/>
    </row>
    <row r="627" spans="1:206" x14ac:dyDescent="0.4">
      <c r="A627" s="4">
        <v>50</v>
      </c>
      <c r="B627" s="4">
        <v>0</v>
      </c>
      <c r="C627" s="4">
        <v>0</v>
      </c>
      <c r="D627" s="4">
        <v>1</v>
      </c>
      <c r="E627" s="4">
        <v>215</v>
      </c>
      <c r="F627" s="4">
        <f>ROUND(Source!AT609,O627)</f>
        <v>1900870.07</v>
      </c>
      <c r="G627" s="4" t="s">
        <v>180</v>
      </c>
      <c r="H627" s="4" t="s">
        <v>181</v>
      </c>
      <c r="I627" s="4"/>
      <c r="J627" s="4"/>
      <c r="K627" s="4">
        <v>215</v>
      </c>
      <c r="L627" s="4">
        <v>17</v>
      </c>
      <c r="M627" s="4">
        <v>3</v>
      </c>
      <c r="N627" s="4" t="s">
        <v>3</v>
      </c>
      <c r="O627" s="4">
        <v>2</v>
      </c>
      <c r="P627" s="4"/>
      <c r="Q627" s="4"/>
      <c r="R627" s="4"/>
      <c r="S627" s="4"/>
      <c r="T627" s="4"/>
      <c r="U627" s="4"/>
      <c r="V627" s="4"/>
      <c r="W627" s="4"/>
    </row>
    <row r="628" spans="1:206" x14ac:dyDescent="0.4">
      <c r="A628" s="4">
        <v>50</v>
      </c>
      <c r="B628" s="4">
        <v>0</v>
      </c>
      <c r="C628" s="4">
        <v>0</v>
      </c>
      <c r="D628" s="4">
        <v>1</v>
      </c>
      <c r="E628" s="4">
        <v>217</v>
      </c>
      <c r="F628" s="4">
        <f>ROUND(Source!AU609,O628)</f>
        <v>536271.97</v>
      </c>
      <c r="G628" s="4" t="s">
        <v>182</v>
      </c>
      <c r="H628" s="4" t="s">
        <v>183</v>
      </c>
      <c r="I628" s="4"/>
      <c r="J628" s="4"/>
      <c r="K628" s="4">
        <v>217</v>
      </c>
      <c r="L628" s="4">
        <v>18</v>
      </c>
      <c r="M628" s="4">
        <v>3</v>
      </c>
      <c r="N628" s="4" t="s">
        <v>3</v>
      </c>
      <c r="O628" s="4">
        <v>2</v>
      </c>
      <c r="P628" s="4"/>
      <c r="Q628" s="4"/>
      <c r="R628" s="4"/>
      <c r="S628" s="4"/>
      <c r="T628" s="4"/>
      <c r="U628" s="4"/>
      <c r="V628" s="4"/>
      <c r="W628" s="4"/>
    </row>
    <row r="629" spans="1:206" x14ac:dyDescent="0.4">
      <c r="A629" s="4">
        <v>50</v>
      </c>
      <c r="B629" s="4">
        <v>0</v>
      </c>
      <c r="C629" s="4">
        <v>0</v>
      </c>
      <c r="D629" s="4">
        <v>1</v>
      </c>
      <c r="E629" s="4">
        <v>230</v>
      </c>
      <c r="F629" s="4">
        <f>ROUND(Source!BA609,O629)</f>
        <v>0</v>
      </c>
      <c r="G629" s="4" t="s">
        <v>184</v>
      </c>
      <c r="H629" s="4" t="s">
        <v>185</v>
      </c>
      <c r="I629" s="4"/>
      <c r="J629" s="4"/>
      <c r="K629" s="4">
        <v>230</v>
      </c>
      <c r="L629" s="4">
        <v>19</v>
      </c>
      <c r="M629" s="4">
        <v>3</v>
      </c>
      <c r="N629" s="4" t="s">
        <v>3</v>
      </c>
      <c r="O629" s="4">
        <v>2</v>
      </c>
      <c r="P629" s="4"/>
      <c r="Q629" s="4"/>
      <c r="R629" s="4"/>
      <c r="S629" s="4"/>
      <c r="T629" s="4"/>
      <c r="U629" s="4"/>
      <c r="V629" s="4"/>
      <c r="W629" s="4"/>
    </row>
    <row r="630" spans="1:206" x14ac:dyDescent="0.4">
      <c r="A630" s="4">
        <v>50</v>
      </c>
      <c r="B630" s="4">
        <v>0</v>
      </c>
      <c r="C630" s="4">
        <v>0</v>
      </c>
      <c r="D630" s="4">
        <v>1</v>
      </c>
      <c r="E630" s="4">
        <v>206</v>
      </c>
      <c r="F630" s="4">
        <f>ROUND(Source!T609,O630)</f>
        <v>0</v>
      </c>
      <c r="G630" s="4" t="s">
        <v>186</v>
      </c>
      <c r="H630" s="4" t="s">
        <v>187</v>
      </c>
      <c r="I630" s="4"/>
      <c r="J630" s="4"/>
      <c r="K630" s="4">
        <v>206</v>
      </c>
      <c r="L630" s="4">
        <v>20</v>
      </c>
      <c r="M630" s="4">
        <v>3</v>
      </c>
      <c r="N630" s="4" t="s">
        <v>3</v>
      </c>
      <c r="O630" s="4">
        <v>2</v>
      </c>
      <c r="P630" s="4"/>
      <c r="Q630" s="4"/>
      <c r="R630" s="4"/>
      <c r="S630" s="4"/>
      <c r="T630" s="4"/>
      <c r="U630" s="4"/>
      <c r="V630" s="4"/>
      <c r="W630" s="4"/>
    </row>
    <row r="631" spans="1:206" x14ac:dyDescent="0.4">
      <c r="A631" s="4">
        <v>50</v>
      </c>
      <c r="B631" s="4">
        <v>0</v>
      </c>
      <c r="C631" s="4">
        <v>0</v>
      </c>
      <c r="D631" s="4">
        <v>1</v>
      </c>
      <c r="E631" s="4">
        <v>207</v>
      </c>
      <c r="F631" s="4">
        <f>Source!U609</f>
        <v>5604.417358499999</v>
      </c>
      <c r="G631" s="4" t="s">
        <v>188</v>
      </c>
      <c r="H631" s="4" t="s">
        <v>189</v>
      </c>
      <c r="I631" s="4"/>
      <c r="J631" s="4"/>
      <c r="K631" s="4">
        <v>207</v>
      </c>
      <c r="L631" s="4">
        <v>21</v>
      </c>
      <c r="M631" s="4">
        <v>3</v>
      </c>
      <c r="N631" s="4" t="s">
        <v>3</v>
      </c>
      <c r="O631" s="4">
        <v>-1</v>
      </c>
      <c r="P631" s="4"/>
      <c r="Q631" s="4"/>
      <c r="R631" s="4"/>
      <c r="S631" s="4"/>
      <c r="T631" s="4"/>
      <c r="U631" s="4"/>
      <c r="V631" s="4"/>
      <c r="W631" s="4"/>
    </row>
    <row r="632" spans="1:206" x14ac:dyDescent="0.4">
      <c r="A632" s="4">
        <v>50</v>
      </c>
      <c r="B632" s="4">
        <v>0</v>
      </c>
      <c r="C632" s="4">
        <v>0</v>
      </c>
      <c r="D632" s="4">
        <v>1</v>
      </c>
      <c r="E632" s="4">
        <v>208</v>
      </c>
      <c r="F632" s="4">
        <f>Source!V609</f>
        <v>25.920235937500003</v>
      </c>
      <c r="G632" s="4" t="s">
        <v>190</v>
      </c>
      <c r="H632" s="4" t="s">
        <v>191</v>
      </c>
      <c r="I632" s="4"/>
      <c r="J632" s="4"/>
      <c r="K632" s="4">
        <v>208</v>
      </c>
      <c r="L632" s="4">
        <v>22</v>
      </c>
      <c r="M632" s="4">
        <v>3</v>
      </c>
      <c r="N632" s="4" t="s">
        <v>3</v>
      </c>
      <c r="O632" s="4">
        <v>-1</v>
      </c>
      <c r="P632" s="4"/>
      <c r="Q632" s="4"/>
      <c r="R632" s="4"/>
      <c r="S632" s="4"/>
      <c r="T632" s="4"/>
      <c r="U632" s="4"/>
      <c r="V632" s="4"/>
      <c r="W632" s="4"/>
    </row>
    <row r="633" spans="1:206" x14ac:dyDescent="0.4">
      <c r="A633" s="4">
        <v>50</v>
      </c>
      <c r="B633" s="4">
        <v>0</v>
      </c>
      <c r="C633" s="4">
        <v>0</v>
      </c>
      <c r="D633" s="4">
        <v>1</v>
      </c>
      <c r="E633" s="4">
        <v>209</v>
      </c>
      <c r="F633" s="4">
        <f>ROUND(Source!W609,O633)</f>
        <v>1347.17</v>
      </c>
      <c r="G633" s="4" t="s">
        <v>192</v>
      </c>
      <c r="H633" s="4" t="s">
        <v>193</v>
      </c>
      <c r="I633" s="4"/>
      <c r="J633" s="4"/>
      <c r="K633" s="4">
        <v>209</v>
      </c>
      <c r="L633" s="4">
        <v>23</v>
      </c>
      <c r="M633" s="4">
        <v>3</v>
      </c>
      <c r="N633" s="4" t="s">
        <v>3</v>
      </c>
      <c r="O633" s="4">
        <v>2</v>
      </c>
      <c r="P633" s="4"/>
      <c r="Q633" s="4"/>
      <c r="R633" s="4"/>
      <c r="S633" s="4"/>
      <c r="T633" s="4"/>
      <c r="U633" s="4"/>
      <c r="V633" s="4"/>
      <c r="W633" s="4"/>
    </row>
    <row r="634" spans="1:206" x14ac:dyDescent="0.4">
      <c r="A634" s="4">
        <v>50</v>
      </c>
      <c r="B634" s="4">
        <v>0</v>
      </c>
      <c r="C634" s="4">
        <v>0</v>
      </c>
      <c r="D634" s="4">
        <v>1</v>
      </c>
      <c r="E634" s="4">
        <v>210</v>
      </c>
      <c r="F634" s="4">
        <f>ROUND(Source!X609,O634)</f>
        <v>1448799.72</v>
      </c>
      <c r="G634" s="4" t="s">
        <v>194</v>
      </c>
      <c r="H634" s="4" t="s">
        <v>195</v>
      </c>
      <c r="I634" s="4"/>
      <c r="J634" s="4"/>
      <c r="K634" s="4">
        <v>210</v>
      </c>
      <c r="L634" s="4">
        <v>24</v>
      </c>
      <c r="M634" s="4">
        <v>3</v>
      </c>
      <c r="N634" s="4" t="s">
        <v>3</v>
      </c>
      <c r="O634" s="4">
        <v>2</v>
      </c>
      <c r="P634" s="4"/>
      <c r="Q634" s="4"/>
      <c r="R634" s="4"/>
      <c r="S634" s="4"/>
      <c r="T634" s="4"/>
      <c r="U634" s="4"/>
      <c r="V634" s="4"/>
      <c r="W634" s="4"/>
    </row>
    <row r="635" spans="1:206" x14ac:dyDescent="0.4">
      <c r="A635" s="4">
        <v>50</v>
      </c>
      <c r="B635" s="4">
        <v>0</v>
      </c>
      <c r="C635" s="4">
        <v>0</v>
      </c>
      <c r="D635" s="4">
        <v>1</v>
      </c>
      <c r="E635" s="4">
        <v>211</v>
      </c>
      <c r="F635" s="4">
        <f>ROUND(Source!Y609,O635)</f>
        <v>834008.06</v>
      </c>
      <c r="G635" s="4" t="s">
        <v>196</v>
      </c>
      <c r="H635" s="4" t="s">
        <v>197</v>
      </c>
      <c r="I635" s="4"/>
      <c r="J635" s="4"/>
      <c r="K635" s="4">
        <v>211</v>
      </c>
      <c r="L635" s="4">
        <v>25</v>
      </c>
      <c r="M635" s="4">
        <v>3</v>
      </c>
      <c r="N635" s="4" t="s">
        <v>3</v>
      </c>
      <c r="O635" s="4">
        <v>2</v>
      </c>
      <c r="P635" s="4"/>
      <c r="Q635" s="4"/>
      <c r="R635" s="4"/>
      <c r="S635" s="4"/>
      <c r="T635" s="4"/>
      <c r="U635" s="4"/>
      <c r="V635" s="4"/>
      <c r="W635" s="4"/>
    </row>
    <row r="636" spans="1:206" x14ac:dyDescent="0.4">
      <c r="A636" s="4">
        <v>50</v>
      </c>
      <c r="B636" s="4">
        <v>0</v>
      </c>
      <c r="C636" s="4">
        <v>0</v>
      </c>
      <c r="D636" s="4">
        <v>1</v>
      </c>
      <c r="E636" s="4">
        <v>224</v>
      </c>
      <c r="F636" s="4">
        <f>ROUND(Source!AR609,O636)</f>
        <v>7204870.0300000003</v>
      </c>
      <c r="G636" s="4" t="s">
        <v>198</v>
      </c>
      <c r="H636" s="4" t="s">
        <v>199</v>
      </c>
      <c r="I636" s="4"/>
      <c r="J636" s="4"/>
      <c r="K636" s="4">
        <v>224</v>
      </c>
      <c r="L636" s="4">
        <v>26</v>
      </c>
      <c r="M636" s="4">
        <v>3</v>
      </c>
      <c r="N636" s="4" t="s">
        <v>3</v>
      </c>
      <c r="O636" s="4">
        <v>2</v>
      </c>
      <c r="P636" s="4"/>
      <c r="Q636" s="4"/>
      <c r="R636" s="4"/>
      <c r="S636" s="4"/>
      <c r="T636" s="4"/>
      <c r="U636" s="4"/>
      <c r="V636" s="4"/>
      <c r="W636" s="4"/>
    </row>
    <row r="638" spans="1:206" x14ac:dyDescent="0.4">
      <c r="A638" s="2">
        <v>51</v>
      </c>
      <c r="B638" s="2">
        <f>B12</f>
        <v>699</v>
      </c>
      <c r="C638" s="2">
        <f>A12</f>
        <v>1</v>
      </c>
      <c r="D638" s="2">
        <f>ROW(A12)</f>
        <v>12</v>
      </c>
      <c r="E638" s="2"/>
      <c r="F638" s="2" t="str">
        <f>IF(F12&lt;&gt;"",F12,"")</f>
        <v/>
      </c>
      <c r="G638" s="2" t="str">
        <f>IF(G12&lt;&gt;"",G12,"")</f>
        <v>№229-25.08.19 К ТЕР Смета на отделочные работы (Дима Скобликов)</v>
      </c>
      <c r="H638" s="2">
        <v>0</v>
      </c>
      <c r="I638" s="2"/>
      <c r="J638" s="2"/>
      <c r="K638" s="2"/>
      <c r="L638" s="2"/>
      <c r="M638" s="2"/>
      <c r="N638" s="2"/>
      <c r="O638" s="2">
        <f t="shared" ref="O638:T638" si="504">ROUND(O609,2)</f>
        <v>4922062.25</v>
      </c>
      <c r="P638" s="2">
        <f t="shared" si="504"/>
        <v>3313486.85</v>
      </c>
      <c r="Q638" s="2">
        <f t="shared" si="504"/>
        <v>110095.1</v>
      </c>
      <c r="R638" s="2">
        <f t="shared" si="504"/>
        <v>9838.82</v>
      </c>
      <c r="S638" s="2">
        <f t="shared" si="504"/>
        <v>1498480.3</v>
      </c>
      <c r="T638" s="2">
        <f t="shared" si="504"/>
        <v>0</v>
      </c>
      <c r="U638" s="2">
        <f>U609</f>
        <v>5604.417358499999</v>
      </c>
      <c r="V638" s="2">
        <f>V609</f>
        <v>25.920235937500003</v>
      </c>
      <c r="W638" s="2">
        <f>ROUND(W609,2)</f>
        <v>1347.17</v>
      </c>
      <c r="X638" s="2">
        <f>ROUND(X609,2)</f>
        <v>1448799.72</v>
      </c>
      <c r="Y638" s="2">
        <f>ROUND(Y609,2)</f>
        <v>834008.06</v>
      </c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>
        <f t="shared" ref="AO638:BC638" si="505">ROUND(AO609,2)</f>
        <v>0</v>
      </c>
      <c r="AP638" s="2">
        <f t="shared" si="505"/>
        <v>0</v>
      </c>
      <c r="AQ638" s="2">
        <f t="shared" si="505"/>
        <v>0</v>
      </c>
      <c r="AR638" s="2">
        <f t="shared" si="505"/>
        <v>7204870.0300000003</v>
      </c>
      <c r="AS638" s="2">
        <f t="shared" si="505"/>
        <v>4767727.99</v>
      </c>
      <c r="AT638" s="2">
        <f t="shared" si="505"/>
        <v>1900870.07</v>
      </c>
      <c r="AU638" s="2">
        <f t="shared" si="505"/>
        <v>536271.97</v>
      </c>
      <c r="AV638" s="2">
        <f t="shared" si="505"/>
        <v>3313486.85</v>
      </c>
      <c r="AW638" s="2">
        <f t="shared" si="505"/>
        <v>3313486.85</v>
      </c>
      <c r="AX638" s="2">
        <f t="shared" si="505"/>
        <v>0</v>
      </c>
      <c r="AY638" s="2">
        <f t="shared" si="505"/>
        <v>3313486.85</v>
      </c>
      <c r="AZ638" s="2">
        <f t="shared" si="505"/>
        <v>0</v>
      </c>
      <c r="BA638" s="2">
        <f t="shared" si="505"/>
        <v>0</v>
      </c>
      <c r="BB638" s="2">
        <f t="shared" si="505"/>
        <v>0</v>
      </c>
      <c r="BC638" s="2">
        <f t="shared" si="505"/>
        <v>0</v>
      </c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>
        <v>0</v>
      </c>
    </row>
    <row r="640" spans="1:206" x14ac:dyDescent="0.4">
      <c r="A640" s="4">
        <v>50</v>
      </c>
      <c r="B640" s="4">
        <v>0</v>
      </c>
      <c r="C640" s="4">
        <v>0</v>
      </c>
      <c r="D640" s="4">
        <v>1</v>
      </c>
      <c r="E640" s="4">
        <v>201</v>
      </c>
      <c r="F640" s="4">
        <f>ROUND(Source!O638,O640)</f>
        <v>4922062.25</v>
      </c>
      <c r="G640" s="4" t="s">
        <v>148</v>
      </c>
      <c r="H640" s="4" t="s">
        <v>149</v>
      </c>
      <c r="I640" s="4"/>
      <c r="J640" s="4"/>
      <c r="K640" s="4">
        <v>201</v>
      </c>
      <c r="L640" s="4">
        <v>1</v>
      </c>
      <c r="M640" s="4">
        <v>3</v>
      </c>
      <c r="N640" s="4" t="s">
        <v>3</v>
      </c>
      <c r="O640" s="4">
        <v>2</v>
      </c>
      <c r="P640" s="4"/>
      <c r="Q640" s="4"/>
      <c r="R640" s="4"/>
      <c r="S640" s="4"/>
      <c r="T640" s="4"/>
      <c r="U640" s="4"/>
      <c r="V640" s="4"/>
      <c r="W640" s="4"/>
    </row>
    <row r="641" spans="1:23" x14ac:dyDescent="0.4">
      <c r="A641" s="4">
        <v>50</v>
      </c>
      <c r="B641" s="4">
        <v>0</v>
      </c>
      <c r="C641" s="4">
        <v>0</v>
      </c>
      <c r="D641" s="4">
        <v>1</v>
      </c>
      <c r="E641" s="4">
        <v>202</v>
      </c>
      <c r="F641" s="4">
        <f>ROUND(Source!P638,O641)</f>
        <v>3313486.85</v>
      </c>
      <c r="G641" s="4" t="s">
        <v>150</v>
      </c>
      <c r="H641" s="4" t="s">
        <v>151</v>
      </c>
      <c r="I641" s="4"/>
      <c r="J641" s="4"/>
      <c r="K641" s="4">
        <v>202</v>
      </c>
      <c r="L641" s="4">
        <v>2</v>
      </c>
      <c r="M641" s="4">
        <v>3</v>
      </c>
      <c r="N641" s="4" t="s">
        <v>3</v>
      </c>
      <c r="O641" s="4">
        <v>2</v>
      </c>
      <c r="P641" s="4"/>
      <c r="Q641" s="4"/>
      <c r="R641" s="4"/>
      <c r="S641" s="4"/>
      <c r="T641" s="4"/>
      <c r="U641" s="4"/>
      <c r="V641" s="4"/>
      <c r="W641" s="4"/>
    </row>
    <row r="642" spans="1:23" x14ac:dyDescent="0.4">
      <c r="A642" s="4">
        <v>50</v>
      </c>
      <c r="B642" s="4">
        <v>0</v>
      </c>
      <c r="C642" s="4">
        <v>0</v>
      </c>
      <c r="D642" s="4">
        <v>1</v>
      </c>
      <c r="E642" s="4">
        <v>222</v>
      </c>
      <c r="F642" s="4">
        <f>ROUND(Source!AO638,O642)</f>
        <v>0</v>
      </c>
      <c r="G642" s="4" t="s">
        <v>152</v>
      </c>
      <c r="H642" s="4" t="s">
        <v>153</v>
      </c>
      <c r="I642" s="4"/>
      <c r="J642" s="4"/>
      <c r="K642" s="4">
        <v>222</v>
      </c>
      <c r="L642" s="4">
        <v>3</v>
      </c>
      <c r="M642" s="4">
        <v>3</v>
      </c>
      <c r="N642" s="4" t="s">
        <v>3</v>
      </c>
      <c r="O642" s="4">
        <v>2</v>
      </c>
      <c r="P642" s="4"/>
      <c r="Q642" s="4"/>
      <c r="R642" s="4"/>
      <c r="S642" s="4"/>
      <c r="T642" s="4"/>
      <c r="U642" s="4"/>
      <c r="V642" s="4"/>
      <c r="W642" s="4"/>
    </row>
    <row r="643" spans="1:23" x14ac:dyDescent="0.4">
      <c r="A643" s="4">
        <v>50</v>
      </c>
      <c r="B643" s="4">
        <v>0</v>
      </c>
      <c r="C643" s="4">
        <v>0</v>
      </c>
      <c r="D643" s="4">
        <v>1</v>
      </c>
      <c r="E643" s="4">
        <v>225</v>
      </c>
      <c r="F643" s="4">
        <f>ROUND(Source!AV638,O643)</f>
        <v>3313486.85</v>
      </c>
      <c r="G643" s="4" t="s">
        <v>154</v>
      </c>
      <c r="H643" s="4" t="s">
        <v>155</v>
      </c>
      <c r="I643" s="4"/>
      <c r="J643" s="4"/>
      <c r="K643" s="4">
        <v>225</v>
      </c>
      <c r="L643" s="4">
        <v>4</v>
      </c>
      <c r="M643" s="4">
        <v>3</v>
      </c>
      <c r="N643" s="4" t="s">
        <v>3</v>
      </c>
      <c r="O643" s="4">
        <v>2</v>
      </c>
      <c r="P643" s="4"/>
      <c r="Q643" s="4"/>
      <c r="R643" s="4"/>
      <c r="S643" s="4"/>
      <c r="T643" s="4"/>
      <c r="U643" s="4"/>
      <c r="V643" s="4"/>
      <c r="W643" s="4"/>
    </row>
    <row r="644" spans="1:23" x14ac:dyDescent="0.4">
      <c r="A644" s="4">
        <v>50</v>
      </c>
      <c r="B644" s="4">
        <v>0</v>
      </c>
      <c r="C644" s="4">
        <v>0</v>
      </c>
      <c r="D644" s="4">
        <v>1</v>
      </c>
      <c r="E644" s="4">
        <v>226</v>
      </c>
      <c r="F644" s="4">
        <f>ROUND(Source!AW638,O644)</f>
        <v>3313486.85</v>
      </c>
      <c r="G644" s="4" t="s">
        <v>156</v>
      </c>
      <c r="H644" s="4" t="s">
        <v>157</v>
      </c>
      <c r="I644" s="4"/>
      <c r="J644" s="4"/>
      <c r="K644" s="4">
        <v>226</v>
      </c>
      <c r="L644" s="4">
        <v>5</v>
      </c>
      <c r="M644" s="4">
        <v>3</v>
      </c>
      <c r="N644" s="4" t="s">
        <v>3</v>
      </c>
      <c r="O644" s="4">
        <v>2</v>
      </c>
      <c r="P644" s="4"/>
      <c r="Q644" s="4"/>
      <c r="R644" s="4"/>
      <c r="S644" s="4"/>
      <c r="T644" s="4"/>
      <c r="U644" s="4"/>
      <c r="V644" s="4"/>
      <c r="W644" s="4"/>
    </row>
    <row r="645" spans="1:23" x14ac:dyDescent="0.4">
      <c r="A645" s="4">
        <v>50</v>
      </c>
      <c r="B645" s="4">
        <v>0</v>
      </c>
      <c r="C645" s="4">
        <v>0</v>
      </c>
      <c r="D645" s="4">
        <v>1</v>
      </c>
      <c r="E645" s="4">
        <v>227</v>
      </c>
      <c r="F645" s="4">
        <f>ROUND(Source!AX638,O645)</f>
        <v>0</v>
      </c>
      <c r="G645" s="4" t="s">
        <v>158</v>
      </c>
      <c r="H645" s="4" t="s">
        <v>159</v>
      </c>
      <c r="I645" s="4"/>
      <c r="J645" s="4"/>
      <c r="K645" s="4">
        <v>227</v>
      </c>
      <c r="L645" s="4">
        <v>6</v>
      </c>
      <c r="M645" s="4">
        <v>3</v>
      </c>
      <c r="N645" s="4" t="s">
        <v>3</v>
      </c>
      <c r="O645" s="4">
        <v>2</v>
      </c>
      <c r="P645" s="4"/>
      <c r="Q645" s="4"/>
      <c r="R645" s="4"/>
      <c r="S645" s="4"/>
      <c r="T645" s="4"/>
      <c r="U645" s="4"/>
      <c r="V645" s="4"/>
      <c r="W645" s="4"/>
    </row>
    <row r="646" spans="1:23" x14ac:dyDescent="0.4">
      <c r="A646" s="4">
        <v>50</v>
      </c>
      <c r="B646" s="4">
        <v>0</v>
      </c>
      <c r="C646" s="4">
        <v>0</v>
      </c>
      <c r="D646" s="4">
        <v>1</v>
      </c>
      <c r="E646" s="4">
        <v>228</v>
      </c>
      <c r="F646" s="4">
        <f>ROUND(Source!AY638,O646)</f>
        <v>3313486.85</v>
      </c>
      <c r="G646" s="4" t="s">
        <v>160</v>
      </c>
      <c r="H646" s="4" t="s">
        <v>161</v>
      </c>
      <c r="I646" s="4"/>
      <c r="J646" s="4"/>
      <c r="K646" s="4">
        <v>228</v>
      </c>
      <c r="L646" s="4">
        <v>7</v>
      </c>
      <c r="M646" s="4">
        <v>3</v>
      </c>
      <c r="N646" s="4" t="s">
        <v>3</v>
      </c>
      <c r="O646" s="4">
        <v>2</v>
      </c>
      <c r="P646" s="4"/>
      <c r="Q646" s="4"/>
      <c r="R646" s="4"/>
      <c r="S646" s="4"/>
      <c r="T646" s="4"/>
      <c r="U646" s="4"/>
      <c r="V646" s="4"/>
      <c r="W646" s="4"/>
    </row>
    <row r="647" spans="1:23" x14ac:dyDescent="0.4">
      <c r="A647" s="4">
        <v>50</v>
      </c>
      <c r="B647" s="4">
        <v>0</v>
      </c>
      <c r="C647" s="4">
        <v>0</v>
      </c>
      <c r="D647" s="4">
        <v>1</v>
      </c>
      <c r="E647" s="4">
        <v>216</v>
      </c>
      <c r="F647" s="4">
        <f>ROUND(Source!AP638,O647)</f>
        <v>0</v>
      </c>
      <c r="G647" s="4" t="s">
        <v>162</v>
      </c>
      <c r="H647" s="4" t="s">
        <v>163</v>
      </c>
      <c r="I647" s="4"/>
      <c r="J647" s="4"/>
      <c r="K647" s="4">
        <v>216</v>
      </c>
      <c r="L647" s="4">
        <v>8</v>
      </c>
      <c r="M647" s="4">
        <v>3</v>
      </c>
      <c r="N647" s="4" t="s">
        <v>3</v>
      </c>
      <c r="O647" s="4">
        <v>2</v>
      </c>
      <c r="P647" s="4"/>
      <c r="Q647" s="4"/>
      <c r="R647" s="4"/>
      <c r="S647" s="4"/>
      <c r="T647" s="4"/>
      <c r="U647" s="4"/>
      <c r="V647" s="4"/>
      <c r="W647" s="4"/>
    </row>
    <row r="648" spans="1:23" x14ac:dyDescent="0.4">
      <c r="A648" s="4">
        <v>50</v>
      </c>
      <c r="B648" s="4">
        <v>0</v>
      </c>
      <c r="C648" s="4">
        <v>0</v>
      </c>
      <c r="D648" s="4">
        <v>1</v>
      </c>
      <c r="E648" s="4">
        <v>223</v>
      </c>
      <c r="F648" s="4">
        <f>ROUND(Source!AQ638,O648)</f>
        <v>0</v>
      </c>
      <c r="G648" s="4" t="s">
        <v>164</v>
      </c>
      <c r="H648" s="4" t="s">
        <v>165</v>
      </c>
      <c r="I648" s="4"/>
      <c r="J648" s="4"/>
      <c r="K648" s="4">
        <v>223</v>
      </c>
      <c r="L648" s="4">
        <v>9</v>
      </c>
      <c r="M648" s="4">
        <v>3</v>
      </c>
      <c r="N648" s="4" t="s">
        <v>3</v>
      </c>
      <c r="O648" s="4">
        <v>2</v>
      </c>
      <c r="P648" s="4"/>
      <c r="Q648" s="4"/>
      <c r="R648" s="4"/>
      <c r="S648" s="4"/>
      <c r="T648" s="4"/>
      <c r="U648" s="4"/>
      <c r="V648" s="4"/>
      <c r="W648" s="4"/>
    </row>
    <row r="649" spans="1:23" x14ac:dyDescent="0.4">
      <c r="A649" s="4">
        <v>50</v>
      </c>
      <c r="B649" s="4">
        <v>0</v>
      </c>
      <c r="C649" s="4">
        <v>0</v>
      </c>
      <c r="D649" s="4">
        <v>1</v>
      </c>
      <c r="E649" s="4">
        <v>229</v>
      </c>
      <c r="F649" s="4">
        <f>ROUND(Source!AZ638,O649)</f>
        <v>0</v>
      </c>
      <c r="G649" s="4" t="s">
        <v>166</v>
      </c>
      <c r="H649" s="4" t="s">
        <v>167</v>
      </c>
      <c r="I649" s="4"/>
      <c r="J649" s="4"/>
      <c r="K649" s="4">
        <v>229</v>
      </c>
      <c r="L649" s="4">
        <v>10</v>
      </c>
      <c r="M649" s="4">
        <v>3</v>
      </c>
      <c r="N649" s="4" t="s">
        <v>3</v>
      </c>
      <c r="O649" s="4">
        <v>2</v>
      </c>
      <c r="P649" s="4"/>
      <c r="Q649" s="4"/>
      <c r="R649" s="4"/>
      <c r="S649" s="4"/>
      <c r="T649" s="4"/>
      <c r="U649" s="4"/>
      <c r="V649" s="4"/>
      <c r="W649" s="4"/>
    </row>
    <row r="650" spans="1:23" x14ac:dyDescent="0.4">
      <c r="A650" s="4">
        <v>50</v>
      </c>
      <c r="B650" s="4">
        <v>0</v>
      </c>
      <c r="C650" s="4">
        <v>0</v>
      </c>
      <c r="D650" s="4">
        <v>1</v>
      </c>
      <c r="E650" s="4">
        <v>203</v>
      </c>
      <c r="F650" s="4">
        <f>ROUND(Source!Q638,O650)</f>
        <v>110095.1</v>
      </c>
      <c r="G650" s="4" t="s">
        <v>168</v>
      </c>
      <c r="H650" s="4" t="s">
        <v>169</v>
      </c>
      <c r="I650" s="4"/>
      <c r="J650" s="4"/>
      <c r="K650" s="4">
        <v>203</v>
      </c>
      <c r="L650" s="4">
        <v>11</v>
      </c>
      <c r="M650" s="4">
        <v>3</v>
      </c>
      <c r="N650" s="4" t="s">
        <v>3</v>
      </c>
      <c r="O650" s="4">
        <v>2</v>
      </c>
      <c r="P650" s="4"/>
      <c r="Q650" s="4"/>
      <c r="R650" s="4"/>
      <c r="S650" s="4"/>
      <c r="T650" s="4"/>
      <c r="U650" s="4"/>
      <c r="V650" s="4"/>
      <c r="W650" s="4"/>
    </row>
    <row r="651" spans="1:23" x14ac:dyDescent="0.4">
      <c r="A651" s="4">
        <v>50</v>
      </c>
      <c r="B651" s="4">
        <v>0</v>
      </c>
      <c r="C651" s="4">
        <v>0</v>
      </c>
      <c r="D651" s="4">
        <v>1</v>
      </c>
      <c r="E651" s="4">
        <v>231</v>
      </c>
      <c r="F651" s="4">
        <f>ROUND(Source!BB638,O651)</f>
        <v>0</v>
      </c>
      <c r="G651" s="4" t="s">
        <v>170</v>
      </c>
      <c r="H651" s="4" t="s">
        <v>171</v>
      </c>
      <c r="I651" s="4"/>
      <c r="J651" s="4"/>
      <c r="K651" s="4">
        <v>231</v>
      </c>
      <c r="L651" s="4">
        <v>12</v>
      </c>
      <c r="M651" s="4">
        <v>3</v>
      </c>
      <c r="N651" s="4" t="s">
        <v>3</v>
      </c>
      <c r="O651" s="4">
        <v>2</v>
      </c>
      <c r="P651" s="4"/>
      <c r="Q651" s="4"/>
      <c r="R651" s="4"/>
      <c r="S651" s="4"/>
      <c r="T651" s="4"/>
      <c r="U651" s="4"/>
      <c r="V651" s="4"/>
      <c r="W651" s="4"/>
    </row>
    <row r="652" spans="1:23" x14ac:dyDescent="0.4">
      <c r="A652" s="4">
        <v>50</v>
      </c>
      <c r="B652" s="4">
        <v>0</v>
      </c>
      <c r="C652" s="4">
        <v>0</v>
      </c>
      <c r="D652" s="4">
        <v>1</v>
      </c>
      <c r="E652" s="4">
        <v>204</v>
      </c>
      <c r="F652" s="4">
        <f>ROUND(Source!R638,O652)</f>
        <v>9838.82</v>
      </c>
      <c r="G652" s="4" t="s">
        <v>172</v>
      </c>
      <c r="H652" s="4" t="s">
        <v>173</v>
      </c>
      <c r="I652" s="4"/>
      <c r="J652" s="4"/>
      <c r="K652" s="4">
        <v>204</v>
      </c>
      <c r="L652" s="4">
        <v>13</v>
      </c>
      <c r="M652" s="4">
        <v>3</v>
      </c>
      <c r="N652" s="4" t="s">
        <v>3</v>
      </c>
      <c r="O652" s="4">
        <v>2</v>
      </c>
      <c r="P652" s="4"/>
      <c r="Q652" s="4"/>
      <c r="R652" s="4"/>
      <c r="S652" s="4"/>
      <c r="T652" s="4"/>
      <c r="U652" s="4"/>
      <c r="V652" s="4"/>
      <c r="W652" s="4"/>
    </row>
    <row r="653" spans="1:23" x14ac:dyDescent="0.4">
      <c r="A653" s="4">
        <v>50</v>
      </c>
      <c r="B653" s="4">
        <v>0</v>
      </c>
      <c r="C653" s="4">
        <v>0</v>
      </c>
      <c r="D653" s="4">
        <v>1</v>
      </c>
      <c r="E653" s="4">
        <v>205</v>
      </c>
      <c r="F653" s="4">
        <f>ROUND(Source!S638,O653)</f>
        <v>1498480.3</v>
      </c>
      <c r="G653" s="4" t="s">
        <v>174</v>
      </c>
      <c r="H653" s="4" t="s">
        <v>175</v>
      </c>
      <c r="I653" s="4"/>
      <c r="J653" s="4"/>
      <c r="K653" s="4">
        <v>205</v>
      </c>
      <c r="L653" s="4">
        <v>14</v>
      </c>
      <c r="M653" s="4">
        <v>3</v>
      </c>
      <c r="N653" s="4" t="s">
        <v>3</v>
      </c>
      <c r="O653" s="4">
        <v>2</v>
      </c>
      <c r="P653" s="4"/>
      <c r="Q653" s="4"/>
      <c r="R653" s="4"/>
      <c r="S653" s="4"/>
      <c r="T653" s="4"/>
      <c r="U653" s="4"/>
      <c r="V653" s="4"/>
      <c r="W653" s="4"/>
    </row>
    <row r="654" spans="1:23" x14ac:dyDescent="0.4">
      <c r="A654" s="4">
        <v>50</v>
      </c>
      <c r="B654" s="4">
        <v>0</v>
      </c>
      <c r="C654" s="4">
        <v>0</v>
      </c>
      <c r="D654" s="4">
        <v>1</v>
      </c>
      <c r="E654" s="4">
        <v>232</v>
      </c>
      <c r="F654" s="4">
        <f>ROUND(Source!BC638,O654)</f>
        <v>0</v>
      </c>
      <c r="G654" s="4" t="s">
        <v>176</v>
      </c>
      <c r="H654" s="4" t="s">
        <v>177</v>
      </c>
      <c r="I654" s="4"/>
      <c r="J654" s="4"/>
      <c r="K654" s="4">
        <v>232</v>
      </c>
      <c r="L654" s="4">
        <v>15</v>
      </c>
      <c r="M654" s="4">
        <v>3</v>
      </c>
      <c r="N654" s="4" t="s">
        <v>3</v>
      </c>
      <c r="O654" s="4">
        <v>2</v>
      </c>
      <c r="P654" s="4"/>
      <c r="Q654" s="4"/>
      <c r="R654" s="4"/>
      <c r="S654" s="4"/>
      <c r="T654" s="4"/>
      <c r="U654" s="4"/>
      <c r="V654" s="4"/>
      <c r="W654" s="4"/>
    </row>
    <row r="655" spans="1:23" x14ac:dyDescent="0.4">
      <c r="A655" s="4">
        <v>50</v>
      </c>
      <c r="B655" s="4">
        <v>0</v>
      </c>
      <c r="C655" s="4">
        <v>0</v>
      </c>
      <c r="D655" s="4">
        <v>1</v>
      </c>
      <c r="E655" s="4">
        <v>214</v>
      </c>
      <c r="F655" s="4">
        <f>ROUND(Source!AS638,O655)</f>
        <v>4767727.99</v>
      </c>
      <c r="G655" s="4" t="s">
        <v>178</v>
      </c>
      <c r="H655" s="4" t="s">
        <v>179</v>
      </c>
      <c r="I655" s="4"/>
      <c r="J655" s="4"/>
      <c r="K655" s="4">
        <v>214</v>
      </c>
      <c r="L655" s="4">
        <v>16</v>
      </c>
      <c r="M655" s="4">
        <v>3</v>
      </c>
      <c r="N655" s="4" t="s">
        <v>3</v>
      </c>
      <c r="O655" s="4">
        <v>2</v>
      </c>
      <c r="P655" s="4"/>
      <c r="Q655" s="4"/>
      <c r="R655" s="4"/>
      <c r="S655" s="4"/>
      <c r="T655" s="4"/>
      <c r="U655" s="4"/>
      <c r="V655" s="4"/>
      <c r="W655" s="4"/>
    </row>
    <row r="656" spans="1:23" x14ac:dyDescent="0.4">
      <c r="A656" s="4">
        <v>50</v>
      </c>
      <c r="B656" s="4">
        <v>0</v>
      </c>
      <c r="C656" s="4">
        <v>0</v>
      </c>
      <c r="D656" s="4">
        <v>1</v>
      </c>
      <c r="E656" s="4">
        <v>215</v>
      </c>
      <c r="F656" s="4">
        <f>ROUND(Source!AT638,O656)</f>
        <v>1900870.07</v>
      </c>
      <c r="G656" s="4" t="s">
        <v>180</v>
      </c>
      <c r="H656" s="4" t="s">
        <v>181</v>
      </c>
      <c r="I656" s="4"/>
      <c r="J656" s="4"/>
      <c r="K656" s="4">
        <v>215</v>
      </c>
      <c r="L656" s="4">
        <v>17</v>
      </c>
      <c r="M656" s="4">
        <v>3</v>
      </c>
      <c r="N656" s="4" t="s">
        <v>3</v>
      </c>
      <c r="O656" s="4">
        <v>2</v>
      </c>
      <c r="P656" s="4"/>
      <c r="Q656" s="4"/>
      <c r="R656" s="4"/>
      <c r="S656" s="4"/>
      <c r="T656" s="4"/>
      <c r="U656" s="4"/>
      <c r="V656" s="4"/>
      <c r="W656" s="4"/>
    </row>
    <row r="657" spans="1:23" x14ac:dyDescent="0.4">
      <c r="A657" s="4">
        <v>50</v>
      </c>
      <c r="B657" s="4">
        <v>0</v>
      </c>
      <c r="C657" s="4">
        <v>0</v>
      </c>
      <c r="D657" s="4">
        <v>1</v>
      </c>
      <c r="E657" s="4">
        <v>217</v>
      </c>
      <c r="F657" s="4">
        <f>ROUND(Source!AU638,O657)</f>
        <v>536271.97</v>
      </c>
      <c r="G657" s="4" t="s">
        <v>182</v>
      </c>
      <c r="H657" s="4" t="s">
        <v>183</v>
      </c>
      <c r="I657" s="4"/>
      <c r="J657" s="4"/>
      <c r="K657" s="4">
        <v>217</v>
      </c>
      <c r="L657" s="4">
        <v>18</v>
      </c>
      <c r="M657" s="4">
        <v>3</v>
      </c>
      <c r="N657" s="4" t="s">
        <v>3</v>
      </c>
      <c r="O657" s="4">
        <v>2</v>
      </c>
      <c r="P657" s="4"/>
      <c r="Q657" s="4"/>
      <c r="R657" s="4"/>
      <c r="S657" s="4"/>
      <c r="T657" s="4"/>
      <c r="U657" s="4"/>
      <c r="V657" s="4"/>
      <c r="W657" s="4"/>
    </row>
    <row r="658" spans="1:23" x14ac:dyDescent="0.4">
      <c r="A658" s="4">
        <v>50</v>
      </c>
      <c r="B658" s="4">
        <v>0</v>
      </c>
      <c r="C658" s="4">
        <v>0</v>
      </c>
      <c r="D658" s="4">
        <v>1</v>
      </c>
      <c r="E658" s="4">
        <v>230</v>
      </c>
      <c r="F658" s="4">
        <f>ROUND(Source!BA638,O658)</f>
        <v>0</v>
      </c>
      <c r="G658" s="4" t="s">
        <v>184</v>
      </c>
      <c r="H658" s="4" t="s">
        <v>185</v>
      </c>
      <c r="I658" s="4"/>
      <c r="J658" s="4"/>
      <c r="K658" s="4">
        <v>230</v>
      </c>
      <c r="L658" s="4">
        <v>19</v>
      </c>
      <c r="M658" s="4">
        <v>3</v>
      </c>
      <c r="N658" s="4" t="s">
        <v>3</v>
      </c>
      <c r="O658" s="4">
        <v>2</v>
      </c>
      <c r="P658" s="4"/>
      <c r="Q658" s="4"/>
      <c r="R658" s="4"/>
      <c r="S658" s="4"/>
      <c r="T658" s="4"/>
      <c r="U658" s="4"/>
      <c r="V658" s="4"/>
      <c r="W658" s="4"/>
    </row>
    <row r="659" spans="1:23" x14ac:dyDescent="0.4">
      <c r="A659" s="4">
        <v>50</v>
      </c>
      <c r="B659" s="4">
        <v>0</v>
      </c>
      <c r="C659" s="4">
        <v>0</v>
      </c>
      <c r="D659" s="4">
        <v>1</v>
      </c>
      <c r="E659" s="4">
        <v>206</v>
      </c>
      <c r="F659" s="4">
        <f>ROUND(Source!T638,O659)</f>
        <v>0</v>
      </c>
      <c r="G659" s="4" t="s">
        <v>186</v>
      </c>
      <c r="H659" s="4" t="s">
        <v>187</v>
      </c>
      <c r="I659" s="4"/>
      <c r="J659" s="4"/>
      <c r="K659" s="4">
        <v>206</v>
      </c>
      <c r="L659" s="4">
        <v>20</v>
      </c>
      <c r="M659" s="4">
        <v>3</v>
      </c>
      <c r="N659" s="4" t="s">
        <v>3</v>
      </c>
      <c r="O659" s="4">
        <v>2</v>
      </c>
      <c r="P659" s="4"/>
      <c r="Q659" s="4"/>
      <c r="R659" s="4"/>
      <c r="S659" s="4"/>
      <c r="T659" s="4"/>
      <c r="U659" s="4"/>
      <c r="V659" s="4"/>
      <c r="W659" s="4"/>
    </row>
    <row r="660" spans="1:23" x14ac:dyDescent="0.4">
      <c r="A660" s="4">
        <v>50</v>
      </c>
      <c r="B660" s="4">
        <v>0</v>
      </c>
      <c r="C660" s="4">
        <v>0</v>
      </c>
      <c r="D660" s="4">
        <v>1</v>
      </c>
      <c r="E660" s="4">
        <v>207</v>
      </c>
      <c r="F660" s="4">
        <f>Source!U638</f>
        <v>5604.417358499999</v>
      </c>
      <c r="G660" s="4" t="s">
        <v>188</v>
      </c>
      <c r="H660" s="4" t="s">
        <v>189</v>
      </c>
      <c r="I660" s="4"/>
      <c r="J660" s="4"/>
      <c r="K660" s="4">
        <v>207</v>
      </c>
      <c r="L660" s="4">
        <v>21</v>
      </c>
      <c r="M660" s="4">
        <v>3</v>
      </c>
      <c r="N660" s="4" t="s">
        <v>3</v>
      </c>
      <c r="O660" s="4">
        <v>-1</v>
      </c>
      <c r="P660" s="4"/>
      <c r="Q660" s="4"/>
      <c r="R660" s="4"/>
      <c r="S660" s="4"/>
      <c r="T660" s="4"/>
      <c r="U660" s="4"/>
      <c r="V660" s="4"/>
      <c r="W660" s="4"/>
    </row>
    <row r="661" spans="1:23" x14ac:dyDescent="0.4">
      <c r="A661" s="4">
        <v>50</v>
      </c>
      <c r="B661" s="4">
        <v>0</v>
      </c>
      <c r="C661" s="4">
        <v>0</v>
      </c>
      <c r="D661" s="4">
        <v>1</v>
      </c>
      <c r="E661" s="4">
        <v>208</v>
      </c>
      <c r="F661" s="4">
        <f>Source!V638</f>
        <v>25.920235937500003</v>
      </c>
      <c r="G661" s="4" t="s">
        <v>190</v>
      </c>
      <c r="H661" s="4" t="s">
        <v>191</v>
      </c>
      <c r="I661" s="4"/>
      <c r="J661" s="4"/>
      <c r="K661" s="4">
        <v>208</v>
      </c>
      <c r="L661" s="4">
        <v>22</v>
      </c>
      <c r="M661" s="4">
        <v>3</v>
      </c>
      <c r="N661" s="4" t="s">
        <v>3</v>
      </c>
      <c r="O661" s="4">
        <v>-1</v>
      </c>
      <c r="P661" s="4"/>
      <c r="Q661" s="4"/>
      <c r="R661" s="4"/>
      <c r="S661" s="4"/>
      <c r="T661" s="4"/>
      <c r="U661" s="4"/>
      <c r="V661" s="4"/>
      <c r="W661" s="4"/>
    </row>
    <row r="662" spans="1:23" x14ac:dyDescent="0.4">
      <c r="A662" s="4">
        <v>50</v>
      </c>
      <c r="B662" s="4">
        <v>0</v>
      </c>
      <c r="C662" s="4">
        <v>0</v>
      </c>
      <c r="D662" s="4">
        <v>1</v>
      </c>
      <c r="E662" s="4">
        <v>209</v>
      </c>
      <c r="F662" s="4">
        <f>ROUND(Source!W638,O662)</f>
        <v>1347.17</v>
      </c>
      <c r="G662" s="4" t="s">
        <v>192</v>
      </c>
      <c r="H662" s="4" t="s">
        <v>193</v>
      </c>
      <c r="I662" s="4"/>
      <c r="J662" s="4"/>
      <c r="K662" s="4">
        <v>209</v>
      </c>
      <c r="L662" s="4">
        <v>23</v>
      </c>
      <c r="M662" s="4">
        <v>3</v>
      </c>
      <c r="N662" s="4" t="s">
        <v>3</v>
      </c>
      <c r="O662" s="4">
        <v>2</v>
      </c>
      <c r="P662" s="4"/>
      <c r="Q662" s="4"/>
      <c r="R662" s="4"/>
      <c r="S662" s="4"/>
      <c r="T662" s="4"/>
      <c r="U662" s="4"/>
      <c r="V662" s="4"/>
      <c r="W662" s="4"/>
    </row>
    <row r="663" spans="1:23" x14ac:dyDescent="0.4">
      <c r="A663" s="4">
        <v>50</v>
      </c>
      <c r="B663" s="4">
        <v>0</v>
      </c>
      <c r="C663" s="4">
        <v>0</v>
      </c>
      <c r="D663" s="4">
        <v>1</v>
      </c>
      <c r="E663" s="4">
        <v>210</v>
      </c>
      <c r="F663" s="4">
        <f>ROUND(Source!X638,O663)</f>
        <v>1448799.72</v>
      </c>
      <c r="G663" s="4" t="s">
        <v>194</v>
      </c>
      <c r="H663" s="4" t="s">
        <v>195</v>
      </c>
      <c r="I663" s="4"/>
      <c r="J663" s="4"/>
      <c r="K663" s="4">
        <v>210</v>
      </c>
      <c r="L663" s="4">
        <v>24</v>
      </c>
      <c r="M663" s="4">
        <v>3</v>
      </c>
      <c r="N663" s="4" t="s">
        <v>3</v>
      </c>
      <c r="O663" s="4">
        <v>2</v>
      </c>
      <c r="P663" s="4"/>
      <c r="Q663" s="4"/>
      <c r="R663" s="4"/>
      <c r="S663" s="4"/>
      <c r="T663" s="4"/>
      <c r="U663" s="4"/>
      <c r="V663" s="4"/>
      <c r="W663" s="4"/>
    </row>
    <row r="664" spans="1:23" x14ac:dyDescent="0.4">
      <c r="A664" s="4">
        <v>50</v>
      </c>
      <c r="B664" s="4">
        <v>0</v>
      </c>
      <c r="C664" s="4">
        <v>0</v>
      </c>
      <c r="D664" s="4">
        <v>1</v>
      </c>
      <c r="E664" s="4">
        <v>211</v>
      </c>
      <c r="F664" s="4">
        <f>ROUND(Source!Y638,O664)</f>
        <v>834008.06</v>
      </c>
      <c r="G664" s="4" t="s">
        <v>196</v>
      </c>
      <c r="H664" s="4" t="s">
        <v>197</v>
      </c>
      <c r="I664" s="4"/>
      <c r="J664" s="4"/>
      <c r="K664" s="4">
        <v>211</v>
      </c>
      <c r="L664" s="4">
        <v>25</v>
      </c>
      <c r="M664" s="4">
        <v>3</v>
      </c>
      <c r="N664" s="4" t="s">
        <v>3</v>
      </c>
      <c r="O664" s="4">
        <v>2</v>
      </c>
      <c r="P664" s="4"/>
      <c r="Q664" s="4"/>
      <c r="R664" s="4"/>
      <c r="S664" s="4"/>
      <c r="T664" s="4"/>
      <c r="U664" s="4"/>
      <c r="V664" s="4"/>
      <c r="W664" s="4"/>
    </row>
    <row r="665" spans="1:23" x14ac:dyDescent="0.4">
      <c r="A665" s="4">
        <v>50</v>
      </c>
      <c r="B665" s="4">
        <v>0</v>
      </c>
      <c r="C665" s="4">
        <v>0</v>
      </c>
      <c r="D665" s="4">
        <v>1</v>
      </c>
      <c r="E665" s="4">
        <v>224</v>
      </c>
      <c r="F665" s="4">
        <f>ROUND(Source!AR638,O665)</f>
        <v>7204870.0300000003</v>
      </c>
      <c r="G665" s="4" t="s">
        <v>198</v>
      </c>
      <c r="H665" s="4" t="s">
        <v>199</v>
      </c>
      <c r="I665" s="4"/>
      <c r="J665" s="4"/>
      <c r="K665" s="4">
        <v>224</v>
      </c>
      <c r="L665" s="4">
        <v>26</v>
      </c>
      <c r="M665" s="4">
        <v>3</v>
      </c>
      <c r="N665" s="4" t="s">
        <v>3</v>
      </c>
      <c r="O665" s="4">
        <v>2</v>
      </c>
      <c r="P665" s="4"/>
      <c r="Q665" s="4"/>
      <c r="R665" s="4"/>
      <c r="S665" s="4"/>
      <c r="T665" s="4"/>
      <c r="U665" s="4"/>
      <c r="V665" s="4"/>
      <c r="W665" s="4"/>
    </row>
    <row r="666" spans="1:23" x14ac:dyDescent="0.4">
      <c r="A666" s="4">
        <v>50</v>
      </c>
      <c r="B666" s="4">
        <v>1</v>
      </c>
      <c r="C666" s="4">
        <v>0</v>
      </c>
      <c r="D666" s="4">
        <v>2</v>
      </c>
      <c r="E666" s="4">
        <v>0</v>
      </c>
      <c r="F666" s="4">
        <f>ROUND(F665,O666)</f>
        <v>7204870.0300000003</v>
      </c>
      <c r="G666" s="4" t="s">
        <v>15</v>
      </c>
      <c r="H666" s="4" t="s">
        <v>595</v>
      </c>
      <c r="I666" s="4"/>
      <c r="J666" s="4"/>
      <c r="K666" s="4">
        <v>212</v>
      </c>
      <c r="L666" s="4">
        <v>27</v>
      </c>
      <c r="M666" s="4">
        <v>0</v>
      </c>
      <c r="N666" s="4" t="s">
        <v>3</v>
      </c>
      <c r="O666" s="4">
        <v>2</v>
      </c>
      <c r="P666" s="4"/>
      <c r="Q666" s="4"/>
      <c r="R666" s="4"/>
      <c r="S666" s="4"/>
      <c r="T666" s="4"/>
      <c r="U666" s="4"/>
      <c r="V666" s="4"/>
      <c r="W666" s="4"/>
    </row>
    <row r="667" spans="1:23" x14ac:dyDescent="0.4">
      <c r="A667" s="4">
        <v>50</v>
      </c>
      <c r="B667" s="4">
        <v>1</v>
      </c>
      <c r="C667" s="4">
        <v>0</v>
      </c>
      <c r="D667" s="4">
        <v>2</v>
      </c>
      <c r="E667" s="4">
        <v>0</v>
      </c>
      <c r="F667" s="4">
        <f>ROUND(F666*0.2,O667)</f>
        <v>1440974.01</v>
      </c>
      <c r="G667" s="4" t="s">
        <v>44</v>
      </c>
      <c r="H667" s="4" t="s">
        <v>596</v>
      </c>
      <c r="I667" s="4"/>
      <c r="J667" s="4"/>
      <c r="K667" s="4">
        <v>212</v>
      </c>
      <c r="L667" s="4">
        <v>28</v>
      </c>
      <c r="M667" s="4">
        <v>0</v>
      </c>
      <c r="N667" s="4" t="s">
        <v>3</v>
      </c>
      <c r="O667" s="4">
        <v>2</v>
      </c>
      <c r="P667" s="4"/>
      <c r="Q667" s="4"/>
      <c r="R667" s="4"/>
      <c r="S667" s="4"/>
      <c r="T667" s="4"/>
      <c r="U667" s="4"/>
      <c r="V667" s="4"/>
      <c r="W667" s="4"/>
    </row>
    <row r="668" spans="1:23" x14ac:dyDescent="0.4">
      <c r="A668" s="4">
        <v>50</v>
      </c>
      <c r="B668" s="4">
        <v>1</v>
      </c>
      <c r="C668" s="4">
        <v>0</v>
      </c>
      <c r="D668" s="4">
        <v>2</v>
      </c>
      <c r="E668" s="4">
        <v>0</v>
      </c>
      <c r="F668" s="4">
        <f>ROUND(F666+F667,O668)</f>
        <v>8645844.0399999991</v>
      </c>
      <c r="G668" s="4" t="s">
        <v>51</v>
      </c>
      <c r="H668" s="4" t="s">
        <v>597</v>
      </c>
      <c r="I668" s="4"/>
      <c r="J668" s="4"/>
      <c r="K668" s="4">
        <v>212</v>
      </c>
      <c r="L668" s="4">
        <v>29</v>
      </c>
      <c r="M668" s="4">
        <v>0</v>
      </c>
      <c r="N668" s="4" t="s">
        <v>3</v>
      </c>
      <c r="O668" s="4">
        <v>2</v>
      </c>
      <c r="P668" s="4"/>
      <c r="Q668" s="4"/>
      <c r="R668" s="4"/>
      <c r="S668" s="4"/>
      <c r="T668" s="4"/>
      <c r="U668" s="4"/>
      <c r="V668" s="4"/>
      <c r="W668" s="4"/>
    </row>
    <row r="671" spans="1:23" x14ac:dyDescent="0.4">
      <c r="A671">
        <v>70</v>
      </c>
      <c r="B671">
        <v>1</v>
      </c>
      <c r="D671">
        <v>1</v>
      </c>
      <c r="E671" t="s">
        <v>598</v>
      </c>
      <c r="F671" t="s">
        <v>599</v>
      </c>
      <c r="G671">
        <v>0</v>
      </c>
      <c r="H671">
        <v>0</v>
      </c>
      <c r="I671" t="s">
        <v>3</v>
      </c>
      <c r="J671">
        <v>1</v>
      </c>
      <c r="K671">
        <v>0</v>
      </c>
      <c r="L671" t="s">
        <v>3</v>
      </c>
      <c r="M671" t="s">
        <v>3</v>
      </c>
      <c r="N671">
        <v>0</v>
      </c>
    </row>
    <row r="672" spans="1:23" x14ac:dyDescent="0.4">
      <c r="A672">
        <v>70</v>
      </c>
      <c r="B672">
        <v>1</v>
      </c>
      <c r="D672">
        <v>2</v>
      </c>
      <c r="E672" t="s">
        <v>600</v>
      </c>
      <c r="F672" t="s">
        <v>601</v>
      </c>
      <c r="G672">
        <v>1</v>
      </c>
      <c r="H672">
        <v>0</v>
      </c>
      <c r="I672" t="s">
        <v>3</v>
      </c>
      <c r="J672">
        <v>1</v>
      </c>
      <c r="K672">
        <v>0</v>
      </c>
      <c r="L672" t="s">
        <v>3</v>
      </c>
      <c r="M672" t="s">
        <v>3</v>
      </c>
      <c r="N672">
        <v>0</v>
      </c>
    </row>
    <row r="673" spans="1:14" x14ac:dyDescent="0.4">
      <c r="A673">
        <v>70</v>
      </c>
      <c r="B673">
        <v>1</v>
      </c>
      <c r="D673">
        <v>3</v>
      </c>
      <c r="E673" t="s">
        <v>602</v>
      </c>
      <c r="F673" t="s">
        <v>603</v>
      </c>
      <c r="G673">
        <v>0</v>
      </c>
      <c r="H673">
        <v>0</v>
      </c>
      <c r="I673" t="s">
        <v>3</v>
      </c>
      <c r="J673">
        <v>1</v>
      </c>
      <c r="K673">
        <v>0</v>
      </c>
      <c r="L673" t="s">
        <v>3</v>
      </c>
      <c r="M673" t="s">
        <v>3</v>
      </c>
      <c r="N673">
        <v>0</v>
      </c>
    </row>
    <row r="674" spans="1:14" x14ac:dyDescent="0.4">
      <c r="A674">
        <v>70</v>
      </c>
      <c r="B674">
        <v>1</v>
      </c>
      <c r="D674">
        <v>4</v>
      </c>
      <c r="E674" t="s">
        <v>604</v>
      </c>
      <c r="F674" t="s">
        <v>605</v>
      </c>
      <c r="G674">
        <v>0</v>
      </c>
      <c r="H674">
        <v>0</v>
      </c>
      <c r="I674" t="s">
        <v>606</v>
      </c>
      <c r="J674">
        <v>0</v>
      </c>
      <c r="K674">
        <v>0</v>
      </c>
      <c r="L674" t="s">
        <v>3</v>
      </c>
      <c r="M674" t="s">
        <v>3</v>
      </c>
      <c r="N674">
        <v>0</v>
      </c>
    </row>
    <row r="675" spans="1:14" x14ac:dyDescent="0.4">
      <c r="A675">
        <v>70</v>
      </c>
      <c r="B675">
        <v>1</v>
      </c>
      <c r="D675">
        <v>5</v>
      </c>
      <c r="E675" t="s">
        <v>607</v>
      </c>
      <c r="F675" t="s">
        <v>608</v>
      </c>
      <c r="G675">
        <v>0</v>
      </c>
      <c r="H675">
        <v>0</v>
      </c>
      <c r="I675" t="s">
        <v>609</v>
      </c>
      <c r="J675">
        <v>0</v>
      </c>
      <c r="K675">
        <v>0</v>
      </c>
      <c r="L675" t="s">
        <v>3</v>
      </c>
      <c r="M675" t="s">
        <v>3</v>
      </c>
      <c r="N675">
        <v>0</v>
      </c>
    </row>
    <row r="676" spans="1:14" x14ac:dyDescent="0.4">
      <c r="A676">
        <v>70</v>
      </c>
      <c r="B676">
        <v>1</v>
      </c>
      <c r="D676">
        <v>6</v>
      </c>
      <c r="E676" t="s">
        <v>610</v>
      </c>
      <c r="F676" t="s">
        <v>611</v>
      </c>
      <c r="G676">
        <v>0</v>
      </c>
      <c r="H676">
        <v>0</v>
      </c>
      <c r="I676" t="s">
        <v>612</v>
      </c>
      <c r="J676">
        <v>0</v>
      </c>
      <c r="K676">
        <v>0</v>
      </c>
      <c r="L676" t="s">
        <v>3</v>
      </c>
      <c r="M676" t="s">
        <v>3</v>
      </c>
      <c r="N676">
        <v>0</v>
      </c>
    </row>
    <row r="677" spans="1:14" x14ac:dyDescent="0.4">
      <c r="A677">
        <v>70</v>
      </c>
      <c r="B677">
        <v>1</v>
      </c>
      <c r="D677">
        <v>7</v>
      </c>
      <c r="E677" t="s">
        <v>613</v>
      </c>
      <c r="F677" t="s">
        <v>614</v>
      </c>
      <c r="G677">
        <v>1</v>
      </c>
      <c r="H677">
        <v>0</v>
      </c>
      <c r="I677" t="s">
        <v>3</v>
      </c>
      <c r="J677">
        <v>0</v>
      </c>
      <c r="K677">
        <v>0</v>
      </c>
      <c r="L677" t="s">
        <v>3</v>
      </c>
      <c r="M677" t="s">
        <v>3</v>
      </c>
      <c r="N677">
        <v>0</v>
      </c>
    </row>
    <row r="678" spans="1:14" x14ac:dyDescent="0.4">
      <c r="A678">
        <v>70</v>
      </c>
      <c r="B678">
        <v>1</v>
      </c>
      <c r="D678">
        <v>8</v>
      </c>
      <c r="E678" t="s">
        <v>615</v>
      </c>
      <c r="F678" t="s">
        <v>616</v>
      </c>
      <c r="G678">
        <v>0</v>
      </c>
      <c r="H678">
        <v>0</v>
      </c>
      <c r="I678" t="s">
        <v>617</v>
      </c>
      <c r="J678">
        <v>0</v>
      </c>
      <c r="K678">
        <v>0</v>
      </c>
      <c r="L678" t="s">
        <v>3</v>
      </c>
      <c r="M678" t="s">
        <v>3</v>
      </c>
      <c r="N678">
        <v>0</v>
      </c>
    </row>
    <row r="679" spans="1:14" x14ac:dyDescent="0.4">
      <c r="A679">
        <v>70</v>
      </c>
      <c r="B679">
        <v>1</v>
      </c>
      <c r="D679">
        <v>9</v>
      </c>
      <c r="E679" t="s">
        <v>618</v>
      </c>
      <c r="F679" t="s">
        <v>619</v>
      </c>
      <c r="G679">
        <v>0</v>
      </c>
      <c r="H679">
        <v>0</v>
      </c>
      <c r="I679" t="s">
        <v>620</v>
      </c>
      <c r="J679">
        <v>0</v>
      </c>
      <c r="K679">
        <v>0</v>
      </c>
      <c r="L679" t="s">
        <v>3</v>
      </c>
      <c r="M679" t="s">
        <v>3</v>
      </c>
      <c r="N679">
        <v>0</v>
      </c>
    </row>
    <row r="680" spans="1:14" x14ac:dyDescent="0.4">
      <c r="A680">
        <v>70</v>
      </c>
      <c r="B680">
        <v>1</v>
      </c>
      <c r="D680">
        <v>10</v>
      </c>
      <c r="E680" t="s">
        <v>621</v>
      </c>
      <c r="F680" t="s">
        <v>622</v>
      </c>
      <c r="G680">
        <v>0</v>
      </c>
      <c r="H680">
        <v>0</v>
      </c>
      <c r="I680" t="s">
        <v>623</v>
      </c>
      <c r="J680">
        <v>0</v>
      </c>
      <c r="K680">
        <v>0</v>
      </c>
      <c r="L680" t="s">
        <v>3</v>
      </c>
      <c r="M680" t="s">
        <v>3</v>
      </c>
      <c r="N680">
        <v>0</v>
      </c>
    </row>
    <row r="681" spans="1:14" x14ac:dyDescent="0.4">
      <c r="A681">
        <v>70</v>
      </c>
      <c r="B681">
        <v>1</v>
      </c>
      <c r="D681">
        <v>11</v>
      </c>
      <c r="E681" t="s">
        <v>624</v>
      </c>
      <c r="F681" t="s">
        <v>625</v>
      </c>
      <c r="G681">
        <v>0</v>
      </c>
      <c r="H681">
        <v>0</v>
      </c>
      <c r="I681" t="s">
        <v>626</v>
      </c>
      <c r="J681">
        <v>0</v>
      </c>
      <c r="K681">
        <v>0</v>
      </c>
      <c r="L681" t="s">
        <v>3</v>
      </c>
      <c r="M681" t="s">
        <v>3</v>
      </c>
      <c r="N681">
        <v>0</v>
      </c>
    </row>
    <row r="682" spans="1:14" x14ac:dyDescent="0.4">
      <c r="A682">
        <v>70</v>
      </c>
      <c r="B682">
        <v>1</v>
      </c>
      <c r="D682">
        <v>12</v>
      </c>
      <c r="E682" t="s">
        <v>627</v>
      </c>
      <c r="F682" t="s">
        <v>628</v>
      </c>
      <c r="G682">
        <v>0</v>
      </c>
      <c r="H682">
        <v>0</v>
      </c>
      <c r="I682" t="s">
        <v>3</v>
      </c>
      <c r="J682">
        <v>0</v>
      </c>
      <c r="K682">
        <v>0</v>
      </c>
      <c r="L682" t="s">
        <v>3</v>
      </c>
      <c r="M682" t="s">
        <v>3</v>
      </c>
      <c r="N682">
        <v>0</v>
      </c>
    </row>
    <row r="683" spans="1:14" x14ac:dyDescent="0.4">
      <c r="A683">
        <v>70</v>
      </c>
      <c r="B683">
        <v>1</v>
      </c>
      <c r="D683">
        <v>1</v>
      </c>
      <c r="E683" t="s">
        <v>629</v>
      </c>
      <c r="F683" t="s">
        <v>630</v>
      </c>
      <c r="G683">
        <v>0.9</v>
      </c>
      <c r="H683">
        <v>1</v>
      </c>
      <c r="I683" t="s">
        <v>631</v>
      </c>
      <c r="J683">
        <v>0</v>
      </c>
      <c r="K683">
        <v>0</v>
      </c>
      <c r="L683" t="s">
        <v>3</v>
      </c>
      <c r="M683" t="s">
        <v>3</v>
      </c>
      <c r="N683">
        <v>0</v>
      </c>
    </row>
    <row r="684" spans="1:14" x14ac:dyDescent="0.4">
      <c r="A684">
        <v>70</v>
      </c>
      <c r="B684">
        <v>1</v>
      </c>
      <c r="D684">
        <v>2</v>
      </c>
      <c r="E684" t="s">
        <v>632</v>
      </c>
      <c r="F684" t="s">
        <v>633</v>
      </c>
      <c r="G684">
        <v>0.85</v>
      </c>
      <c r="H684">
        <v>1</v>
      </c>
      <c r="I684" t="s">
        <v>634</v>
      </c>
      <c r="J684">
        <v>0</v>
      </c>
      <c r="K684">
        <v>0</v>
      </c>
      <c r="L684" t="s">
        <v>3</v>
      </c>
      <c r="M684" t="s">
        <v>3</v>
      </c>
      <c r="N684">
        <v>0</v>
      </c>
    </row>
    <row r="685" spans="1:14" x14ac:dyDescent="0.4">
      <c r="A685">
        <v>70</v>
      </c>
      <c r="B685">
        <v>1</v>
      </c>
      <c r="D685">
        <v>3</v>
      </c>
      <c r="E685" t="s">
        <v>635</v>
      </c>
      <c r="F685" t="s">
        <v>636</v>
      </c>
      <c r="G685">
        <v>1</v>
      </c>
      <c r="H685">
        <v>0.85</v>
      </c>
      <c r="I685" t="s">
        <v>637</v>
      </c>
      <c r="J685">
        <v>0</v>
      </c>
      <c r="K685">
        <v>0</v>
      </c>
      <c r="L685" t="s">
        <v>3</v>
      </c>
      <c r="M685" t="s">
        <v>3</v>
      </c>
      <c r="N685">
        <v>0</v>
      </c>
    </row>
    <row r="686" spans="1:14" x14ac:dyDescent="0.4">
      <c r="A686">
        <v>70</v>
      </c>
      <c r="B686">
        <v>1</v>
      </c>
      <c r="D686">
        <v>4</v>
      </c>
      <c r="E686" t="s">
        <v>638</v>
      </c>
      <c r="F686" t="s">
        <v>639</v>
      </c>
      <c r="G686">
        <v>1</v>
      </c>
      <c r="H686">
        <v>0</v>
      </c>
      <c r="I686" t="s">
        <v>3</v>
      </c>
      <c r="J686">
        <v>0</v>
      </c>
      <c r="K686">
        <v>0</v>
      </c>
      <c r="L686" t="s">
        <v>3</v>
      </c>
      <c r="M686" t="s">
        <v>3</v>
      </c>
      <c r="N686">
        <v>0</v>
      </c>
    </row>
    <row r="687" spans="1:14" x14ac:dyDescent="0.4">
      <c r="A687">
        <v>70</v>
      </c>
      <c r="B687">
        <v>1</v>
      </c>
      <c r="D687">
        <v>5</v>
      </c>
      <c r="E687" t="s">
        <v>640</v>
      </c>
      <c r="F687" t="s">
        <v>641</v>
      </c>
      <c r="G687">
        <v>1</v>
      </c>
      <c r="H687">
        <v>0.8</v>
      </c>
      <c r="I687" t="s">
        <v>642</v>
      </c>
      <c r="J687">
        <v>0</v>
      </c>
      <c r="K687">
        <v>0</v>
      </c>
      <c r="L687" t="s">
        <v>3</v>
      </c>
      <c r="M687" t="s">
        <v>3</v>
      </c>
      <c r="N687">
        <v>0</v>
      </c>
    </row>
    <row r="688" spans="1:14" x14ac:dyDescent="0.4">
      <c r="A688">
        <v>70</v>
      </c>
      <c r="B688">
        <v>1</v>
      </c>
      <c r="D688">
        <v>6</v>
      </c>
      <c r="E688" t="s">
        <v>643</v>
      </c>
      <c r="F688" t="s">
        <v>644</v>
      </c>
      <c r="G688">
        <v>0.85</v>
      </c>
      <c r="H688">
        <v>0</v>
      </c>
      <c r="I688" t="s">
        <v>3</v>
      </c>
      <c r="J688">
        <v>0</v>
      </c>
      <c r="K688">
        <v>0</v>
      </c>
      <c r="L688" t="s">
        <v>3</v>
      </c>
      <c r="M688" t="s">
        <v>3</v>
      </c>
      <c r="N688">
        <v>0</v>
      </c>
    </row>
    <row r="689" spans="1:27" x14ac:dyDescent="0.4">
      <c r="A689">
        <v>70</v>
      </c>
      <c r="B689">
        <v>1</v>
      </c>
      <c r="D689">
        <v>7</v>
      </c>
      <c r="E689" t="s">
        <v>645</v>
      </c>
      <c r="F689" t="s">
        <v>646</v>
      </c>
      <c r="G689">
        <v>0.8</v>
      </c>
      <c r="H689">
        <v>0</v>
      </c>
      <c r="I689" t="s">
        <v>3</v>
      </c>
      <c r="J689">
        <v>0</v>
      </c>
      <c r="K689">
        <v>0</v>
      </c>
      <c r="L689" t="s">
        <v>3</v>
      </c>
      <c r="M689" t="s">
        <v>3</v>
      </c>
      <c r="N689">
        <v>0</v>
      </c>
    </row>
    <row r="690" spans="1:27" x14ac:dyDescent="0.4">
      <c r="A690">
        <v>70</v>
      </c>
      <c r="B690">
        <v>1</v>
      </c>
      <c r="D690">
        <v>8</v>
      </c>
      <c r="E690" t="s">
        <v>647</v>
      </c>
      <c r="F690" t="s">
        <v>648</v>
      </c>
      <c r="G690">
        <v>0.7</v>
      </c>
      <c r="H690">
        <v>0</v>
      </c>
      <c r="I690" t="s">
        <v>3</v>
      </c>
      <c r="J690">
        <v>0</v>
      </c>
      <c r="K690">
        <v>0</v>
      </c>
      <c r="L690" t="s">
        <v>3</v>
      </c>
      <c r="M690" t="s">
        <v>3</v>
      </c>
      <c r="N690">
        <v>0</v>
      </c>
    </row>
    <row r="691" spans="1:27" x14ac:dyDescent="0.4">
      <c r="A691">
        <v>70</v>
      </c>
      <c r="B691">
        <v>1</v>
      </c>
      <c r="D691">
        <v>9</v>
      </c>
      <c r="E691" t="s">
        <v>649</v>
      </c>
      <c r="F691" t="s">
        <v>650</v>
      </c>
      <c r="G691">
        <v>0.9</v>
      </c>
      <c r="H691">
        <v>0</v>
      </c>
      <c r="I691" t="s">
        <v>3</v>
      </c>
      <c r="J691">
        <v>0</v>
      </c>
      <c r="K691">
        <v>0</v>
      </c>
      <c r="L691" t="s">
        <v>3</v>
      </c>
      <c r="M691" t="s">
        <v>3</v>
      </c>
      <c r="N691">
        <v>0</v>
      </c>
    </row>
    <row r="692" spans="1:27" x14ac:dyDescent="0.4">
      <c r="A692">
        <v>70</v>
      </c>
      <c r="B692">
        <v>1</v>
      </c>
      <c r="D692">
        <v>10</v>
      </c>
      <c r="E692" t="s">
        <v>651</v>
      </c>
      <c r="F692" t="s">
        <v>652</v>
      </c>
      <c r="G692">
        <v>0.6</v>
      </c>
      <c r="H692">
        <v>0</v>
      </c>
      <c r="I692" t="s">
        <v>3</v>
      </c>
      <c r="J692">
        <v>0</v>
      </c>
      <c r="K692">
        <v>0</v>
      </c>
      <c r="L692" t="s">
        <v>3</v>
      </c>
      <c r="M692" t="s">
        <v>3</v>
      </c>
      <c r="N692">
        <v>0</v>
      </c>
    </row>
    <row r="693" spans="1:27" x14ac:dyDescent="0.4">
      <c r="A693">
        <v>70</v>
      </c>
      <c r="B693">
        <v>1</v>
      </c>
      <c r="D693">
        <v>11</v>
      </c>
      <c r="E693" t="s">
        <v>653</v>
      </c>
      <c r="F693" t="s">
        <v>654</v>
      </c>
      <c r="G693">
        <v>1.2</v>
      </c>
      <c r="H693">
        <v>0</v>
      </c>
      <c r="I693" t="s">
        <v>3</v>
      </c>
      <c r="J693">
        <v>0</v>
      </c>
      <c r="K693">
        <v>0</v>
      </c>
      <c r="L693" t="s">
        <v>3</v>
      </c>
      <c r="M693" t="s">
        <v>3</v>
      </c>
      <c r="N693">
        <v>0</v>
      </c>
    </row>
    <row r="694" spans="1:27" x14ac:dyDescent="0.4">
      <c r="A694">
        <v>70</v>
      </c>
      <c r="B694">
        <v>1</v>
      </c>
      <c r="D694">
        <v>12</v>
      </c>
      <c r="E694" t="s">
        <v>655</v>
      </c>
      <c r="F694" t="s">
        <v>656</v>
      </c>
      <c r="G694">
        <v>0</v>
      </c>
      <c r="H694">
        <v>0</v>
      </c>
      <c r="I694" t="s">
        <v>3</v>
      </c>
      <c r="J694">
        <v>0</v>
      </c>
      <c r="K694">
        <v>0</v>
      </c>
      <c r="L694" t="s">
        <v>3</v>
      </c>
      <c r="M694" t="s">
        <v>3</v>
      </c>
      <c r="N694">
        <v>0</v>
      </c>
    </row>
    <row r="695" spans="1:27" x14ac:dyDescent="0.4">
      <c r="A695">
        <v>70</v>
      </c>
      <c r="B695">
        <v>1</v>
      </c>
      <c r="D695">
        <v>13</v>
      </c>
      <c r="E695" t="s">
        <v>657</v>
      </c>
      <c r="F695" t="s">
        <v>658</v>
      </c>
      <c r="G695">
        <v>1</v>
      </c>
      <c r="H695">
        <v>0</v>
      </c>
      <c r="I695" t="s">
        <v>3</v>
      </c>
      <c r="J695">
        <v>0</v>
      </c>
      <c r="K695">
        <v>0</v>
      </c>
      <c r="L695" t="s">
        <v>3</v>
      </c>
      <c r="M695" t="s">
        <v>3</v>
      </c>
      <c r="N695">
        <v>0</v>
      </c>
    </row>
    <row r="697" spans="1:27" x14ac:dyDescent="0.4">
      <c r="A697">
        <v>-1</v>
      </c>
    </row>
    <row r="699" spans="1:27" x14ac:dyDescent="0.4">
      <c r="A699" s="3">
        <v>75</v>
      </c>
      <c r="B699" s="3" t="s">
        <v>659</v>
      </c>
      <c r="C699" s="3">
        <v>2019</v>
      </c>
      <c r="D699" s="3">
        <v>0</v>
      </c>
      <c r="E699" s="3">
        <v>6</v>
      </c>
      <c r="F699" s="3">
        <v>0</v>
      </c>
      <c r="G699" s="3">
        <v>0</v>
      </c>
      <c r="H699" s="3">
        <v>1</v>
      </c>
      <c r="I699" s="3">
        <v>0</v>
      </c>
      <c r="J699" s="3">
        <v>1</v>
      </c>
      <c r="K699" s="3">
        <v>0</v>
      </c>
      <c r="L699" s="3">
        <v>0</v>
      </c>
      <c r="M699" s="3">
        <v>0</v>
      </c>
      <c r="N699" s="3">
        <v>68187018</v>
      </c>
      <c r="O699" s="3">
        <v>1</v>
      </c>
    </row>
    <row r="700" spans="1:27" x14ac:dyDescent="0.4">
      <c r="A700" s="5">
        <v>1</v>
      </c>
      <c r="B700" s="5" t="s">
        <v>660</v>
      </c>
      <c r="C700" s="5" t="s">
        <v>661</v>
      </c>
      <c r="D700" s="5">
        <v>2019</v>
      </c>
      <c r="E700" s="5">
        <v>6</v>
      </c>
      <c r="F700" s="5">
        <v>1</v>
      </c>
      <c r="G700" s="5">
        <v>1</v>
      </c>
      <c r="H700" s="5">
        <v>0</v>
      </c>
      <c r="I700" s="5">
        <v>2</v>
      </c>
      <c r="J700" s="5">
        <v>1</v>
      </c>
      <c r="K700" s="5">
        <v>1</v>
      </c>
      <c r="L700" s="5">
        <v>1</v>
      </c>
      <c r="M700" s="5">
        <v>1</v>
      </c>
      <c r="N700" s="5">
        <v>1</v>
      </c>
      <c r="O700" s="5">
        <v>1</v>
      </c>
      <c r="P700" s="5">
        <v>1</v>
      </c>
      <c r="Q700" s="5">
        <v>1</v>
      </c>
      <c r="R700" s="5" t="s">
        <v>3</v>
      </c>
      <c r="S700" s="5" t="s">
        <v>3</v>
      </c>
      <c r="T700" s="5" t="s">
        <v>3</v>
      </c>
      <c r="U700" s="5" t="s">
        <v>3</v>
      </c>
      <c r="V700" s="5" t="s">
        <v>3</v>
      </c>
      <c r="W700" s="5" t="s">
        <v>3</v>
      </c>
      <c r="X700" s="5" t="s">
        <v>3</v>
      </c>
      <c r="Y700" s="5" t="s">
        <v>3</v>
      </c>
      <c r="Z700" s="5" t="s">
        <v>3</v>
      </c>
      <c r="AA700" s="5" t="s">
        <v>3</v>
      </c>
    </row>
    <row r="704" spans="1:27" x14ac:dyDescent="0.4">
      <c r="A704">
        <v>65</v>
      </c>
      <c r="C704">
        <v>1</v>
      </c>
      <c r="D704">
        <v>0</v>
      </c>
      <c r="E70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4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33" x14ac:dyDescent="0.4">
      <c r="A1">
        <v>0</v>
      </c>
      <c r="B1" t="s">
        <v>0</v>
      </c>
      <c r="D1" t="s">
        <v>662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4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4">
      <c r="A14" s="1">
        <v>22</v>
      </c>
      <c r="B14" s="1">
        <v>0</v>
      </c>
      <c r="C14" s="1">
        <v>0</v>
      </c>
      <c r="D14" s="1">
        <v>68187018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4">
      <c r="A16" s="6">
        <v>3</v>
      </c>
      <c r="B16" s="6">
        <v>1</v>
      </c>
      <c r="C16" s="6" t="s">
        <v>3</v>
      </c>
      <c r="D16" s="6" t="s">
        <v>3</v>
      </c>
      <c r="E16" s="7">
        <f>(Source!F626)/1000</f>
        <v>4767.7279900000003</v>
      </c>
      <c r="F16" s="7">
        <f>(Source!F627)/1000</f>
        <v>1900.8700700000002</v>
      </c>
      <c r="G16" s="7">
        <f>(Source!F618)/1000</f>
        <v>0</v>
      </c>
      <c r="H16" s="7">
        <f>(Source!F628)/1000+(Source!F629)/1000</f>
        <v>536.27197000000001</v>
      </c>
      <c r="I16" s="7">
        <f>E16+F16+G16+H16</f>
        <v>7204.87003</v>
      </c>
      <c r="J16" s="7">
        <f>(Source!F624)/1000</f>
        <v>1498.4802999999999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4922062.25</v>
      </c>
      <c r="AU16" s="7">
        <v>3313486.85</v>
      </c>
      <c r="AV16" s="7">
        <v>0</v>
      </c>
      <c r="AW16" s="7">
        <v>0</v>
      </c>
      <c r="AX16" s="7">
        <v>0</v>
      </c>
      <c r="AY16" s="7">
        <v>110095.1</v>
      </c>
      <c r="AZ16" s="7">
        <v>9838.82</v>
      </c>
      <c r="BA16" s="7">
        <v>1498480.3</v>
      </c>
      <c r="BB16" s="7">
        <v>4767727.99</v>
      </c>
      <c r="BC16" s="7">
        <v>1900870.07</v>
      </c>
      <c r="BD16" s="7">
        <v>536271.97</v>
      </c>
      <c r="BE16" s="7">
        <v>0</v>
      </c>
      <c r="BF16" s="7">
        <v>5604.4173584999953</v>
      </c>
      <c r="BG16" s="7">
        <v>25.920235937499999</v>
      </c>
      <c r="BH16" s="7">
        <v>1347.17</v>
      </c>
      <c r="BI16" s="7">
        <v>1448799.72</v>
      </c>
      <c r="BJ16" s="7">
        <v>834008.06</v>
      </c>
      <c r="BK16" s="7">
        <v>7204870.0300000003</v>
      </c>
    </row>
    <row r="18" spans="1:19" x14ac:dyDescent="0.4">
      <c r="A18">
        <v>51</v>
      </c>
      <c r="E18" s="8">
        <f>SUMIF(A16:A17,3,E16:E17)</f>
        <v>4767.7279900000003</v>
      </c>
      <c r="F18" s="8">
        <f>SUMIF(A16:A17,3,F16:F17)</f>
        <v>1900.8700700000002</v>
      </c>
      <c r="G18" s="8">
        <f>SUMIF(A16:A17,3,G16:G17)</f>
        <v>0</v>
      </c>
      <c r="H18" s="8">
        <f>SUMIF(A16:A17,3,H16:H17)</f>
        <v>536.27197000000001</v>
      </c>
      <c r="I18" s="8">
        <f>SUMIF(A16:A17,3,I16:I17)</f>
        <v>7204.87003</v>
      </c>
      <c r="J18" s="8">
        <f>SUMIF(A16:A17,3,J16:J17)</f>
        <v>1498.4802999999999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4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4922062.25</v>
      </c>
      <c r="G20" s="4" t="s">
        <v>148</v>
      </c>
      <c r="H20" s="4" t="s">
        <v>149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4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3313486.85</v>
      </c>
      <c r="G21" s="4" t="s">
        <v>150</v>
      </c>
      <c r="H21" s="4" t="s">
        <v>151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4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152</v>
      </c>
      <c r="H22" s="4" t="s">
        <v>153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4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3313486.85</v>
      </c>
      <c r="G23" s="4" t="s">
        <v>154</v>
      </c>
      <c r="H23" s="4" t="s">
        <v>155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4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3313486.85</v>
      </c>
      <c r="G24" s="4" t="s">
        <v>156</v>
      </c>
      <c r="H24" s="4" t="s">
        <v>157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4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158</v>
      </c>
      <c r="H25" s="4" t="s">
        <v>159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4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3313486.85</v>
      </c>
      <c r="G26" s="4" t="s">
        <v>160</v>
      </c>
      <c r="H26" s="4" t="s">
        <v>161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4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162</v>
      </c>
      <c r="H27" s="4" t="s">
        <v>163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4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164</v>
      </c>
      <c r="H28" s="4" t="s">
        <v>165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4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166</v>
      </c>
      <c r="H29" s="4" t="s">
        <v>167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4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110095.1</v>
      </c>
      <c r="G30" s="4" t="s">
        <v>168</v>
      </c>
      <c r="H30" s="4" t="s">
        <v>169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4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170</v>
      </c>
      <c r="H31" s="4" t="s">
        <v>171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4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9838.82</v>
      </c>
      <c r="G32" s="4" t="s">
        <v>172</v>
      </c>
      <c r="H32" s="4" t="s">
        <v>173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4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1498480.3</v>
      </c>
      <c r="G33" s="4" t="s">
        <v>174</v>
      </c>
      <c r="H33" s="4" t="s">
        <v>175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4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176</v>
      </c>
      <c r="H34" s="4" t="s">
        <v>177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4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4767727.99</v>
      </c>
      <c r="G35" s="4" t="s">
        <v>178</v>
      </c>
      <c r="H35" s="4" t="s">
        <v>179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4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1900870.07</v>
      </c>
      <c r="G36" s="4" t="s">
        <v>180</v>
      </c>
      <c r="H36" s="4" t="s">
        <v>181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4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536271.97</v>
      </c>
      <c r="G37" s="4" t="s">
        <v>182</v>
      </c>
      <c r="H37" s="4" t="s">
        <v>183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4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184</v>
      </c>
      <c r="H38" s="4" t="s">
        <v>185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4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186</v>
      </c>
      <c r="H39" s="4" t="s">
        <v>187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4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5604.4173584999953</v>
      </c>
      <c r="G40" s="4" t="s">
        <v>188</v>
      </c>
      <c r="H40" s="4" t="s">
        <v>189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4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25.920235937499999</v>
      </c>
      <c r="G41" s="4" t="s">
        <v>190</v>
      </c>
      <c r="H41" s="4" t="s">
        <v>191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4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1347.17</v>
      </c>
      <c r="G42" s="4" t="s">
        <v>192</v>
      </c>
      <c r="H42" s="4" t="s">
        <v>193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4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1448799.72</v>
      </c>
      <c r="G43" s="4" t="s">
        <v>194</v>
      </c>
      <c r="H43" s="4" t="s">
        <v>195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4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834008.06</v>
      </c>
      <c r="G44" s="4" t="s">
        <v>196</v>
      </c>
      <c r="H44" s="4" t="s">
        <v>197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4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7204870.0300000003</v>
      </c>
      <c r="G45" s="4" t="s">
        <v>198</v>
      </c>
      <c r="H45" s="4" t="s">
        <v>199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4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7204870.0300000003</v>
      </c>
      <c r="G46" s="4" t="s">
        <v>15</v>
      </c>
      <c r="H46" s="4" t="s">
        <v>595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4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1440974.01</v>
      </c>
      <c r="G47" s="4" t="s">
        <v>44</v>
      </c>
      <c r="H47" s="4" t="s">
        <v>596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4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8645844.0399999991</v>
      </c>
      <c r="G48" s="4" t="s">
        <v>51</v>
      </c>
      <c r="H48" s="4" t="s">
        <v>597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4">
      <c r="A50">
        <v>-1</v>
      </c>
    </row>
    <row r="53" spans="1:27" x14ac:dyDescent="0.4">
      <c r="A53" s="3">
        <v>75</v>
      </c>
      <c r="B53" s="3" t="s">
        <v>659</v>
      </c>
      <c r="C53" s="3">
        <v>2019</v>
      </c>
      <c r="D53" s="3">
        <v>0</v>
      </c>
      <c r="E53" s="3">
        <v>6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68187018</v>
      </c>
      <c r="O53" s="3">
        <v>1</v>
      </c>
    </row>
    <row r="54" spans="1:27" x14ac:dyDescent="0.4">
      <c r="A54" s="5">
        <v>1</v>
      </c>
      <c r="B54" s="5" t="s">
        <v>660</v>
      </c>
      <c r="C54" s="5" t="s">
        <v>661</v>
      </c>
      <c r="D54" s="5">
        <v>2019</v>
      </c>
      <c r="E54" s="5">
        <v>6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917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07" x14ac:dyDescent="0.4">
      <c r="A1">
        <f>ROW(Source!A32)</f>
        <v>32</v>
      </c>
      <c r="B1">
        <v>68187018</v>
      </c>
      <c r="C1">
        <v>68187148</v>
      </c>
      <c r="D1">
        <v>18409850</v>
      </c>
      <c r="E1">
        <v>1</v>
      </c>
      <c r="F1">
        <v>1</v>
      </c>
      <c r="G1">
        <v>1</v>
      </c>
      <c r="H1">
        <v>1</v>
      </c>
      <c r="I1" t="s">
        <v>663</v>
      </c>
      <c r="J1" t="s">
        <v>3</v>
      </c>
      <c r="K1" t="s">
        <v>664</v>
      </c>
      <c r="L1">
        <v>1369</v>
      </c>
      <c r="N1">
        <v>1013</v>
      </c>
      <c r="O1" t="s">
        <v>665</v>
      </c>
      <c r="P1" t="s">
        <v>665</v>
      </c>
      <c r="Q1">
        <v>1</v>
      </c>
      <c r="W1">
        <v>0</v>
      </c>
      <c r="X1">
        <v>855544366</v>
      </c>
      <c r="Y1">
        <v>151.80000000000001</v>
      </c>
      <c r="AA1">
        <v>0</v>
      </c>
      <c r="AB1">
        <v>0</v>
      </c>
      <c r="AC1">
        <v>0</v>
      </c>
      <c r="AD1">
        <v>9.07</v>
      </c>
      <c r="AE1">
        <v>0</v>
      </c>
      <c r="AF1">
        <v>0</v>
      </c>
      <c r="AG1">
        <v>0</v>
      </c>
      <c r="AH1">
        <v>9.07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132</v>
      </c>
      <c r="AU1" t="s">
        <v>21</v>
      </c>
      <c r="AV1">
        <v>1</v>
      </c>
      <c r="AW1">
        <v>2</v>
      </c>
      <c r="AX1">
        <v>68187149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519.79356000000007</v>
      </c>
      <c r="CY1">
        <f>AD1</f>
        <v>9.07</v>
      </c>
      <c r="CZ1">
        <f>AH1</f>
        <v>9.07</v>
      </c>
      <c r="DA1">
        <f>AL1</f>
        <v>1</v>
      </c>
      <c r="DB1">
        <f>ROUND((ROUND(AT1*CZ1,2)*1.15),6)</f>
        <v>1376.826</v>
      </c>
      <c r="DC1">
        <f>ROUND((ROUND(AT1*AG1,2)*1.15),6)</f>
        <v>0</v>
      </c>
    </row>
    <row r="2" spans="1:107" x14ac:dyDescent="0.4">
      <c r="A2">
        <f>ROW(Source!A32)</f>
        <v>32</v>
      </c>
      <c r="B2">
        <v>68187018</v>
      </c>
      <c r="C2">
        <v>68187148</v>
      </c>
      <c r="D2">
        <v>64872081</v>
      </c>
      <c r="E2">
        <v>1</v>
      </c>
      <c r="F2">
        <v>1</v>
      </c>
      <c r="G2">
        <v>1</v>
      </c>
      <c r="H2">
        <v>2</v>
      </c>
      <c r="I2" t="s">
        <v>666</v>
      </c>
      <c r="J2" t="s">
        <v>667</v>
      </c>
      <c r="K2" t="s">
        <v>668</v>
      </c>
      <c r="L2">
        <v>1368</v>
      </c>
      <c r="N2">
        <v>1011</v>
      </c>
      <c r="O2" t="s">
        <v>669</v>
      </c>
      <c r="P2" t="s">
        <v>669</v>
      </c>
      <c r="Q2">
        <v>1</v>
      </c>
      <c r="W2">
        <v>0</v>
      </c>
      <c r="X2">
        <v>-1937814132</v>
      </c>
      <c r="Y2">
        <v>5.0875000000000004</v>
      </c>
      <c r="AA2">
        <v>0</v>
      </c>
      <c r="AB2">
        <v>12.45</v>
      </c>
      <c r="AC2">
        <v>0</v>
      </c>
      <c r="AD2">
        <v>0</v>
      </c>
      <c r="AE2">
        <v>0</v>
      </c>
      <c r="AF2">
        <v>3</v>
      </c>
      <c r="AG2">
        <v>0</v>
      </c>
      <c r="AH2">
        <v>0</v>
      </c>
      <c r="AI2">
        <v>1</v>
      </c>
      <c r="AJ2">
        <v>4.1500000000000004</v>
      </c>
      <c r="AK2">
        <v>28.43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4.07</v>
      </c>
      <c r="AU2" t="s">
        <v>20</v>
      </c>
      <c r="AV2">
        <v>0</v>
      </c>
      <c r="AW2">
        <v>2</v>
      </c>
      <c r="AX2">
        <v>68187150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17.420617500000002</v>
      </c>
      <c r="CY2">
        <f>AB2</f>
        <v>12.45</v>
      </c>
      <c r="CZ2">
        <f>AF2</f>
        <v>3</v>
      </c>
      <c r="DA2">
        <f>AJ2</f>
        <v>4.1500000000000004</v>
      </c>
      <c r="DB2">
        <f>ROUND((ROUND(AT2*CZ2,2)*1.25),6)</f>
        <v>15.262499999999999</v>
      </c>
      <c r="DC2">
        <f>ROUND((ROUND(AT2*AG2,2)*1.25),6)</f>
        <v>0</v>
      </c>
    </row>
    <row r="3" spans="1:107" x14ac:dyDescent="0.4">
      <c r="A3">
        <f>ROW(Source!A32)</f>
        <v>32</v>
      </c>
      <c r="B3">
        <v>68187018</v>
      </c>
      <c r="C3">
        <v>68187148</v>
      </c>
      <c r="D3">
        <v>64872832</v>
      </c>
      <c r="E3">
        <v>1</v>
      </c>
      <c r="F3">
        <v>1</v>
      </c>
      <c r="G3">
        <v>1</v>
      </c>
      <c r="H3">
        <v>2</v>
      </c>
      <c r="I3" t="s">
        <v>670</v>
      </c>
      <c r="J3" t="s">
        <v>671</v>
      </c>
      <c r="K3" t="s">
        <v>672</v>
      </c>
      <c r="L3">
        <v>1368</v>
      </c>
      <c r="N3">
        <v>1011</v>
      </c>
      <c r="O3" t="s">
        <v>669</v>
      </c>
      <c r="P3" t="s">
        <v>669</v>
      </c>
      <c r="Q3">
        <v>1</v>
      </c>
      <c r="W3">
        <v>0</v>
      </c>
      <c r="X3">
        <v>1535098105</v>
      </c>
      <c r="Y3">
        <v>0.125</v>
      </c>
      <c r="AA3">
        <v>0</v>
      </c>
      <c r="AB3">
        <v>186.42</v>
      </c>
      <c r="AC3">
        <v>0</v>
      </c>
      <c r="AD3">
        <v>0</v>
      </c>
      <c r="AE3">
        <v>0</v>
      </c>
      <c r="AF3">
        <v>33.590000000000003</v>
      </c>
      <c r="AG3">
        <v>0</v>
      </c>
      <c r="AH3">
        <v>0</v>
      </c>
      <c r="AI3">
        <v>1</v>
      </c>
      <c r="AJ3">
        <v>5.55</v>
      </c>
      <c r="AK3">
        <v>28.43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0.1</v>
      </c>
      <c r="AU3" t="s">
        <v>20</v>
      </c>
      <c r="AV3">
        <v>0</v>
      </c>
      <c r="AW3">
        <v>2</v>
      </c>
      <c r="AX3">
        <v>68187151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0.42802499999999999</v>
      </c>
      <c r="CY3">
        <f>AB3</f>
        <v>186.42</v>
      </c>
      <c r="CZ3">
        <f>AF3</f>
        <v>33.590000000000003</v>
      </c>
      <c r="DA3">
        <f>AJ3</f>
        <v>5.55</v>
      </c>
      <c r="DB3">
        <f>ROUND((ROUND(AT3*CZ3,2)*1.25),6)</f>
        <v>4.2</v>
      </c>
      <c r="DC3">
        <f>ROUND((ROUND(AT3*AG3,2)*1.25),6)</f>
        <v>0</v>
      </c>
    </row>
    <row r="4" spans="1:107" x14ac:dyDescent="0.4">
      <c r="A4">
        <f>ROW(Source!A32)</f>
        <v>32</v>
      </c>
      <c r="B4">
        <v>68187018</v>
      </c>
      <c r="C4">
        <v>68187148</v>
      </c>
      <c r="D4">
        <v>64872869</v>
      </c>
      <c r="E4">
        <v>1</v>
      </c>
      <c r="F4">
        <v>1</v>
      </c>
      <c r="G4">
        <v>1</v>
      </c>
      <c r="H4">
        <v>2</v>
      </c>
      <c r="I4" t="s">
        <v>673</v>
      </c>
      <c r="J4" t="s">
        <v>674</v>
      </c>
      <c r="K4" t="s">
        <v>675</v>
      </c>
      <c r="L4">
        <v>1368</v>
      </c>
      <c r="N4">
        <v>1011</v>
      </c>
      <c r="O4" t="s">
        <v>669</v>
      </c>
      <c r="P4" t="s">
        <v>669</v>
      </c>
      <c r="Q4">
        <v>1</v>
      </c>
      <c r="W4">
        <v>0</v>
      </c>
      <c r="X4">
        <v>-991672839</v>
      </c>
      <c r="Y4">
        <v>0.75</v>
      </c>
      <c r="AA4">
        <v>0</v>
      </c>
      <c r="AB4">
        <v>31.8</v>
      </c>
      <c r="AC4">
        <v>0</v>
      </c>
      <c r="AD4">
        <v>0</v>
      </c>
      <c r="AE4">
        <v>0</v>
      </c>
      <c r="AF4">
        <v>2.08</v>
      </c>
      <c r="AG4">
        <v>0</v>
      </c>
      <c r="AH4">
        <v>0</v>
      </c>
      <c r="AI4">
        <v>1</v>
      </c>
      <c r="AJ4">
        <v>15.29</v>
      </c>
      <c r="AK4">
        <v>28.43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0.6</v>
      </c>
      <c r="AU4" t="s">
        <v>20</v>
      </c>
      <c r="AV4">
        <v>0</v>
      </c>
      <c r="AW4">
        <v>2</v>
      </c>
      <c r="AX4">
        <v>68187152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2.5681500000000002</v>
      </c>
      <c r="CY4">
        <f>AB4</f>
        <v>31.8</v>
      </c>
      <c r="CZ4">
        <f>AF4</f>
        <v>2.08</v>
      </c>
      <c r="DA4">
        <f>AJ4</f>
        <v>15.29</v>
      </c>
      <c r="DB4">
        <f>ROUND((ROUND(AT4*CZ4,2)*1.25),6)</f>
        <v>1.5625</v>
      </c>
      <c r="DC4">
        <f>ROUND((ROUND(AT4*AG4,2)*1.25),6)</f>
        <v>0</v>
      </c>
    </row>
    <row r="5" spans="1:107" x14ac:dyDescent="0.4">
      <c r="A5">
        <f>ROW(Source!A32)</f>
        <v>32</v>
      </c>
      <c r="B5">
        <v>68187018</v>
      </c>
      <c r="C5">
        <v>68187148</v>
      </c>
      <c r="D5">
        <v>64809235</v>
      </c>
      <c r="E5">
        <v>1</v>
      </c>
      <c r="F5">
        <v>1</v>
      </c>
      <c r="G5">
        <v>1</v>
      </c>
      <c r="H5">
        <v>3</v>
      </c>
      <c r="I5" t="s">
        <v>676</v>
      </c>
      <c r="J5" t="s">
        <v>677</v>
      </c>
      <c r="K5" t="s">
        <v>678</v>
      </c>
      <c r="L5">
        <v>1346</v>
      </c>
      <c r="N5">
        <v>1009</v>
      </c>
      <c r="O5" t="s">
        <v>120</v>
      </c>
      <c r="P5" t="s">
        <v>120</v>
      </c>
      <c r="Q5">
        <v>1</v>
      </c>
      <c r="W5">
        <v>0</v>
      </c>
      <c r="X5">
        <v>-946734149</v>
      </c>
      <c r="Y5">
        <v>20</v>
      </c>
      <c r="AA5">
        <v>54.2</v>
      </c>
      <c r="AB5">
        <v>0</v>
      </c>
      <c r="AC5">
        <v>0</v>
      </c>
      <c r="AD5">
        <v>0</v>
      </c>
      <c r="AE5">
        <v>46.72</v>
      </c>
      <c r="AF5">
        <v>0</v>
      </c>
      <c r="AG5">
        <v>0</v>
      </c>
      <c r="AH5">
        <v>0</v>
      </c>
      <c r="AI5">
        <v>1.1599999999999999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20</v>
      </c>
      <c r="AU5" t="s">
        <v>3</v>
      </c>
      <c r="AV5">
        <v>0</v>
      </c>
      <c r="AW5">
        <v>2</v>
      </c>
      <c r="AX5">
        <v>68187153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68.483999999999995</v>
      </c>
      <c r="CY5">
        <f t="shared" ref="CY5:CY19" si="0">AA5</f>
        <v>54.2</v>
      </c>
      <c r="CZ5">
        <f t="shared" ref="CZ5:CZ19" si="1">AE5</f>
        <v>46.72</v>
      </c>
      <c r="DA5">
        <f t="shared" ref="DA5:DA19" si="2">AI5</f>
        <v>1.1599999999999999</v>
      </c>
      <c r="DB5">
        <f t="shared" ref="DB5:DB19" si="3">ROUND(ROUND(AT5*CZ5,2),6)</f>
        <v>934.4</v>
      </c>
      <c r="DC5">
        <f t="shared" ref="DC5:DC19" si="4">ROUND(ROUND(AT5*AG5,2),6)</f>
        <v>0</v>
      </c>
    </row>
    <row r="6" spans="1:107" x14ac:dyDescent="0.4">
      <c r="A6">
        <f>ROW(Source!A32)</f>
        <v>32</v>
      </c>
      <c r="B6">
        <v>68187018</v>
      </c>
      <c r="C6">
        <v>68187148</v>
      </c>
      <c r="D6">
        <v>64809242</v>
      </c>
      <c r="E6">
        <v>1</v>
      </c>
      <c r="F6">
        <v>1</v>
      </c>
      <c r="G6">
        <v>1</v>
      </c>
      <c r="H6">
        <v>3</v>
      </c>
      <c r="I6" t="s">
        <v>679</v>
      </c>
      <c r="J6" t="s">
        <v>680</v>
      </c>
      <c r="K6" t="s">
        <v>681</v>
      </c>
      <c r="L6">
        <v>1346</v>
      </c>
      <c r="N6">
        <v>1009</v>
      </c>
      <c r="O6" t="s">
        <v>120</v>
      </c>
      <c r="P6" t="s">
        <v>120</v>
      </c>
      <c r="Q6">
        <v>1</v>
      </c>
      <c r="W6">
        <v>0</v>
      </c>
      <c r="X6">
        <v>-1529888946</v>
      </c>
      <c r="Y6">
        <v>21</v>
      </c>
      <c r="AA6">
        <v>53.49</v>
      </c>
      <c r="AB6">
        <v>0</v>
      </c>
      <c r="AC6">
        <v>0</v>
      </c>
      <c r="AD6">
        <v>0</v>
      </c>
      <c r="AE6">
        <v>11.12</v>
      </c>
      <c r="AF6">
        <v>0</v>
      </c>
      <c r="AG6">
        <v>0</v>
      </c>
      <c r="AH6">
        <v>0</v>
      </c>
      <c r="AI6">
        <v>4.8099999999999996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21</v>
      </c>
      <c r="AU6" t="s">
        <v>3</v>
      </c>
      <c r="AV6">
        <v>0</v>
      </c>
      <c r="AW6">
        <v>2</v>
      </c>
      <c r="AX6">
        <v>68187154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71.908199999999994</v>
      </c>
      <c r="CY6">
        <f t="shared" si="0"/>
        <v>53.49</v>
      </c>
      <c r="CZ6">
        <f t="shared" si="1"/>
        <v>11.12</v>
      </c>
      <c r="DA6">
        <f t="shared" si="2"/>
        <v>4.8099999999999996</v>
      </c>
      <c r="DB6">
        <f t="shared" si="3"/>
        <v>233.52</v>
      </c>
      <c r="DC6">
        <f t="shared" si="4"/>
        <v>0</v>
      </c>
    </row>
    <row r="7" spans="1:107" x14ac:dyDescent="0.4">
      <c r="A7">
        <f>ROW(Source!A32)</f>
        <v>32</v>
      </c>
      <c r="B7">
        <v>68187018</v>
      </c>
      <c r="C7">
        <v>68187148</v>
      </c>
      <c r="D7">
        <v>64809243</v>
      </c>
      <c r="E7">
        <v>1</v>
      </c>
      <c r="F7">
        <v>1</v>
      </c>
      <c r="G7">
        <v>1</v>
      </c>
      <c r="H7">
        <v>3</v>
      </c>
      <c r="I7" t="s">
        <v>682</v>
      </c>
      <c r="J7" t="s">
        <v>683</v>
      </c>
      <c r="K7" t="s">
        <v>684</v>
      </c>
      <c r="L7">
        <v>1346</v>
      </c>
      <c r="N7">
        <v>1009</v>
      </c>
      <c r="O7" t="s">
        <v>120</v>
      </c>
      <c r="P7" t="s">
        <v>120</v>
      </c>
      <c r="Q7">
        <v>1</v>
      </c>
      <c r="W7">
        <v>0</v>
      </c>
      <c r="X7">
        <v>-936589070</v>
      </c>
      <c r="Y7">
        <v>149</v>
      </c>
      <c r="AA7">
        <v>14.95</v>
      </c>
      <c r="AB7">
        <v>0</v>
      </c>
      <c r="AC7">
        <v>0</v>
      </c>
      <c r="AD7">
        <v>0</v>
      </c>
      <c r="AE7">
        <v>4.3600000000000003</v>
      </c>
      <c r="AF7">
        <v>0</v>
      </c>
      <c r="AG7">
        <v>0</v>
      </c>
      <c r="AH7">
        <v>0</v>
      </c>
      <c r="AI7">
        <v>3.43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149</v>
      </c>
      <c r="AU7" t="s">
        <v>3</v>
      </c>
      <c r="AV7">
        <v>0</v>
      </c>
      <c r="AW7">
        <v>2</v>
      </c>
      <c r="AX7">
        <v>68187155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510.20580000000001</v>
      </c>
      <c r="CY7">
        <f t="shared" si="0"/>
        <v>14.95</v>
      </c>
      <c r="CZ7">
        <f t="shared" si="1"/>
        <v>4.3600000000000003</v>
      </c>
      <c r="DA7">
        <f t="shared" si="2"/>
        <v>3.43</v>
      </c>
      <c r="DB7">
        <f t="shared" si="3"/>
        <v>649.64</v>
      </c>
      <c r="DC7">
        <f t="shared" si="4"/>
        <v>0</v>
      </c>
    </row>
    <row r="8" spans="1:107" x14ac:dyDescent="0.4">
      <c r="A8">
        <f>ROW(Source!A32)</f>
        <v>32</v>
      </c>
      <c r="B8">
        <v>68187018</v>
      </c>
      <c r="C8">
        <v>68187148</v>
      </c>
      <c r="D8">
        <v>64809267</v>
      </c>
      <c r="E8">
        <v>1</v>
      </c>
      <c r="F8">
        <v>1</v>
      </c>
      <c r="G8">
        <v>1</v>
      </c>
      <c r="H8">
        <v>3</v>
      </c>
      <c r="I8" t="s">
        <v>685</v>
      </c>
      <c r="J8" t="s">
        <v>686</v>
      </c>
      <c r="K8" t="s">
        <v>687</v>
      </c>
      <c r="L8">
        <v>1301</v>
      </c>
      <c r="N8">
        <v>1003</v>
      </c>
      <c r="O8" t="s">
        <v>507</v>
      </c>
      <c r="P8" t="s">
        <v>507</v>
      </c>
      <c r="Q8">
        <v>1</v>
      </c>
      <c r="W8">
        <v>0</v>
      </c>
      <c r="X8">
        <v>-1957188591</v>
      </c>
      <c r="Y8">
        <v>152</v>
      </c>
      <c r="AA8">
        <v>1.1000000000000001</v>
      </c>
      <c r="AB8">
        <v>0</v>
      </c>
      <c r="AC8">
        <v>0</v>
      </c>
      <c r="AD8">
        <v>0</v>
      </c>
      <c r="AE8">
        <v>0.17</v>
      </c>
      <c r="AF8">
        <v>0</v>
      </c>
      <c r="AG8">
        <v>0</v>
      </c>
      <c r="AH8">
        <v>0</v>
      </c>
      <c r="AI8">
        <v>6.47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152</v>
      </c>
      <c r="AU8" t="s">
        <v>3</v>
      </c>
      <c r="AV8">
        <v>0</v>
      </c>
      <c r="AW8">
        <v>2</v>
      </c>
      <c r="AX8">
        <v>68187156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520.47839999999997</v>
      </c>
      <c r="CY8">
        <f t="shared" si="0"/>
        <v>1.1000000000000001</v>
      </c>
      <c r="CZ8">
        <f t="shared" si="1"/>
        <v>0.17</v>
      </c>
      <c r="DA8">
        <f t="shared" si="2"/>
        <v>6.47</v>
      </c>
      <c r="DB8">
        <f t="shared" si="3"/>
        <v>25.84</v>
      </c>
      <c r="DC8">
        <f t="shared" si="4"/>
        <v>0</v>
      </c>
    </row>
    <row r="9" spans="1:107" x14ac:dyDescent="0.4">
      <c r="A9">
        <f>ROW(Source!A32)</f>
        <v>32</v>
      </c>
      <c r="B9">
        <v>68187018</v>
      </c>
      <c r="C9">
        <v>68187148</v>
      </c>
      <c r="D9">
        <v>64809273</v>
      </c>
      <c r="E9">
        <v>1</v>
      </c>
      <c r="F9">
        <v>1</v>
      </c>
      <c r="G9">
        <v>1</v>
      </c>
      <c r="H9">
        <v>3</v>
      </c>
      <c r="I9" t="s">
        <v>688</v>
      </c>
      <c r="J9" t="s">
        <v>689</v>
      </c>
      <c r="K9" t="s">
        <v>690</v>
      </c>
      <c r="L9">
        <v>1308</v>
      </c>
      <c r="N9">
        <v>1003</v>
      </c>
      <c r="O9" t="s">
        <v>259</v>
      </c>
      <c r="P9" t="s">
        <v>259</v>
      </c>
      <c r="Q9">
        <v>100</v>
      </c>
      <c r="W9">
        <v>0</v>
      </c>
      <c r="X9">
        <v>-2072982832</v>
      </c>
      <c r="Y9">
        <v>1.77</v>
      </c>
      <c r="AA9">
        <v>1524.24</v>
      </c>
      <c r="AB9">
        <v>0</v>
      </c>
      <c r="AC9">
        <v>0</v>
      </c>
      <c r="AD9">
        <v>0</v>
      </c>
      <c r="AE9">
        <v>174</v>
      </c>
      <c r="AF9">
        <v>0</v>
      </c>
      <c r="AG9">
        <v>0</v>
      </c>
      <c r="AH9">
        <v>0</v>
      </c>
      <c r="AI9">
        <v>8.76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1.77</v>
      </c>
      <c r="AU9" t="s">
        <v>3</v>
      </c>
      <c r="AV9">
        <v>0</v>
      </c>
      <c r="AW9">
        <v>2</v>
      </c>
      <c r="AX9">
        <v>68187157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6.0608339999999998</v>
      </c>
      <c r="CY9">
        <f t="shared" si="0"/>
        <v>1524.24</v>
      </c>
      <c r="CZ9">
        <f t="shared" si="1"/>
        <v>174</v>
      </c>
      <c r="DA9">
        <f t="shared" si="2"/>
        <v>8.76</v>
      </c>
      <c r="DB9">
        <f t="shared" si="3"/>
        <v>307.98</v>
      </c>
      <c r="DC9">
        <f t="shared" si="4"/>
        <v>0</v>
      </c>
    </row>
    <row r="10" spans="1:107" x14ac:dyDescent="0.4">
      <c r="A10">
        <f>ROW(Source!A32)</f>
        <v>32</v>
      </c>
      <c r="B10">
        <v>68187018</v>
      </c>
      <c r="C10">
        <v>68187148</v>
      </c>
      <c r="D10">
        <v>64809278</v>
      </c>
      <c r="E10">
        <v>1</v>
      </c>
      <c r="F10">
        <v>1</v>
      </c>
      <c r="G10">
        <v>1</v>
      </c>
      <c r="H10">
        <v>3</v>
      </c>
      <c r="I10" t="s">
        <v>691</v>
      </c>
      <c r="J10" t="s">
        <v>692</v>
      </c>
      <c r="K10" t="s">
        <v>693</v>
      </c>
      <c r="L10">
        <v>1301</v>
      </c>
      <c r="N10">
        <v>1003</v>
      </c>
      <c r="O10" t="s">
        <v>507</v>
      </c>
      <c r="P10" t="s">
        <v>507</v>
      </c>
      <c r="Q10">
        <v>1</v>
      </c>
      <c r="W10">
        <v>0</v>
      </c>
      <c r="X10">
        <v>781211409</v>
      </c>
      <c r="Y10">
        <v>126</v>
      </c>
      <c r="AA10">
        <v>4.5</v>
      </c>
      <c r="AB10">
        <v>0</v>
      </c>
      <c r="AC10">
        <v>0</v>
      </c>
      <c r="AD10">
        <v>0</v>
      </c>
      <c r="AE10">
        <v>0.6</v>
      </c>
      <c r="AF10">
        <v>0</v>
      </c>
      <c r="AG10">
        <v>0</v>
      </c>
      <c r="AH10">
        <v>0</v>
      </c>
      <c r="AI10">
        <v>7.5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126</v>
      </c>
      <c r="AU10" t="s">
        <v>3</v>
      </c>
      <c r="AV10">
        <v>0</v>
      </c>
      <c r="AW10">
        <v>2</v>
      </c>
      <c r="AX10">
        <v>68187158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431.44919999999996</v>
      </c>
      <c r="CY10">
        <f t="shared" si="0"/>
        <v>4.5</v>
      </c>
      <c r="CZ10">
        <f t="shared" si="1"/>
        <v>0.6</v>
      </c>
      <c r="DA10">
        <f t="shared" si="2"/>
        <v>7.5</v>
      </c>
      <c r="DB10">
        <f t="shared" si="3"/>
        <v>75.599999999999994</v>
      </c>
      <c r="DC10">
        <f t="shared" si="4"/>
        <v>0</v>
      </c>
    </row>
    <row r="11" spans="1:107" x14ac:dyDescent="0.4">
      <c r="A11">
        <f>ROW(Source!A32)</f>
        <v>32</v>
      </c>
      <c r="B11">
        <v>68187018</v>
      </c>
      <c r="C11">
        <v>68187148</v>
      </c>
      <c r="D11">
        <v>64809300</v>
      </c>
      <c r="E11">
        <v>1</v>
      </c>
      <c r="F11">
        <v>1</v>
      </c>
      <c r="G11">
        <v>1</v>
      </c>
      <c r="H11">
        <v>3</v>
      </c>
      <c r="I11" t="s">
        <v>37</v>
      </c>
      <c r="J11" t="s">
        <v>39</v>
      </c>
      <c r="K11" t="s">
        <v>38</v>
      </c>
      <c r="L11">
        <v>1327</v>
      </c>
      <c r="N11">
        <v>1005</v>
      </c>
      <c r="O11" t="s">
        <v>31</v>
      </c>
      <c r="P11" t="s">
        <v>31</v>
      </c>
      <c r="Q11">
        <v>1</v>
      </c>
      <c r="W11">
        <v>1</v>
      </c>
      <c r="X11">
        <v>1477604143</v>
      </c>
      <c r="Y11">
        <v>-421</v>
      </c>
      <c r="AA11">
        <v>73.040000000000006</v>
      </c>
      <c r="AB11">
        <v>0</v>
      </c>
      <c r="AC11">
        <v>0</v>
      </c>
      <c r="AD11">
        <v>0</v>
      </c>
      <c r="AE11">
        <v>15.06</v>
      </c>
      <c r="AF11">
        <v>0</v>
      </c>
      <c r="AG11">
        <v>0</v>
      </c>
      <c r="AH11">
        <v>0</v>
      </c>
      <c r="AI11">
        <v>4.8499999999999996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-421</v>
      </c>
      <c r="AU11" t="s">
        <v>3</v>
      </c>
      <c r="AV11">
        <v>0</v>
      </c>
      <c r="AW11">
        <v>2</v>
      </c>
      <c r="AX11">
        <v>68187159</v>
      </c>
      <c r="AY11">
        <v>1</v>
      </c>
      <c r="AZ11">
        <v>6144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-1441.5881999999999</v>
      </c>
      <c r="CY11">
        <f t="shared" si="0"/>
        <v>73.040000000000006</v>
      </c>
      <c r="CZ11">
        <f t="shared" si="1"/>
        <v>15.06</v>
      </c>
      <c r="DA11">
        <f t="shared" si="2"/>
        <v>4.8499999999999996</v>
      </c>
      <c r="DB11">
        <f t="shared" si="3"/>
        <v>-6340.26</v>
      </c>
      <c r="DC11">
        <f t="shared" si="4"/>
        <v>0</v>
      </c>
    </row>
    <row r="12" spans="1:107" x14ac:dyDescent="0.4">
      <c r="A12">
        <f>ROW(Source!A32)</f>
        <v>32</v>
      </c>
      <c r="B12">
        <v>68187018</v>
      </c>
      <c r="C12">
        <v>68187148</v>
      </c>
      <c r="D12">
        <v>64809303</v>
      </c>
      <c r="E12">
        <v>1</v>
      </c>
      <c r="F12">
        <v>1</v>
      </c>
      <c r="G12">
        <v>1</v>
      </c>
      <c r="H12">
        <v>3</v>
      </c>
      <c r="I12" t="s">
        <v>41</v>
      </c>
      <c r="J12" t="s">
        <v>43</v>
      </c>
      <c r="K12" t="s">
        <v>42</v>
      </c>
      <c r="L12">
        <v>1327</v>
      </c>
      <c r="N12">
        <v>1005</v>
      </c>
      <c r="O12" t="s">
        <v>31</v>
      </c>
      <c r="P12" t="s">
        <v>31</v>
      </c>
      <c r="Q12">
        <v>1</v>
      </c>
      <c r="W12">
        <v>0</v>
      </c>
      <c r="X12">
        <v>1528749664</v>
      </c>
      <c r="Y12">
        <v>421</v>
      </c>
      <c r="AA12">
        <v>99.11</v>
      </c>
      <c r="AB12">
        <v>0</v>
      </c>
      <c r="AC12">
        <v>0</v>
      </c>
      <c r="AD12">
        <v>0</v>
      </c>
      <c r="AE12">
        <v>20.52</v>
      </c>
      <c r="AF12">
        <v>0</v>
      </c>
      <c r="AG12">
        <v>0</v>
      </c>
      <c r="AH12">
        <v>0</v>
      </c>
      <c r="AI12">
        <v>4.83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3</v>
      </c>
      <c r="AT12">
        <v>421</v>
      </c>
      <c r="AU12" t="s">
        <v>3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1441.5881999999999</v>
      </c>
      <c r="CY12">
        <f t="shared" si="0"/>
        <v>99.11</v>
      </c>
      <c r="CZ12">
        <f t="shared" si="1"/>
        <v>20.52</v>
      </c>
      <c r="DA12">
        <f t="shared" si="2"/>
        <v>4.83</v>
      </c>
      <c r="DB12">
        <f t="shared" si="3"/>
        <v>8638.92</v>
      </c>
      <c r="DC12">
        <f t="shared" si="4"/>
        <v>0</v>
      </c>
    </row>
    <row r="13" spans="1:107" x14ac:dyDescent="0.4">
      <c r="A13">
        <f>ROW(Source!A32)</f>
        <v>32</v>
      </c>
      <c r="B13">
        <v>68187018</v>
      </c>
      <c r="C13">
        <v>68187148</v>
      </c>
      <c r="D13">
        <v>64809368</v>
      </c>
      <c r="E13">
        <v>1</v>
      </c>
      <c r="F13">
        <v>1</v>
      </c>
      <c r="G13">
        <v>1</v>
      </c>
      <c r="H13">
        <v>3</v>
      </c>
      <c r="I13" t="s">
        <v>694</v>
      </c>
      <c r="J13" t="s">
        <v>695</v>
      </c>
      <c r="K13" t="s">
        <v>696</v>
      </c>
      <c r="L13">
        <v>1355</v>
      </c>
      <c r="N13">
        <v>1010</v>
      </c>
      <c r="O13" t="s">
        <v>235</v>
      </c>
      <c r="P13" t="s">
        <v>235</v>
      </c>
      <c r="Q13">
        <v>100</v>
      </c>
      <c r="W13">
        <v>0</v>
      </c>
      <c r="X13">
        <v>-1181903992</v>
      </c>
      <c r="Y13">
        <v>13.53</v>
      </c>
      <c r="AA13">
        <v>30.3</v>
      </c>
      <c r="AB13">
        <v>0</v>
      </c>
      <c r="AC13">
        <v>0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15.15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13.53</v>
      </c>
      <c r="AU13" t="s">
        <v>3</v>
      </c>
      <c r="AV13">
        <v>0</v>
      </c>
      <c r="AW13">
        <v>2</v>
      </c>
      <c r="AX13">
        <v>68187160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46.329425999999998</v>
      </c>
      <c r="CY13">
        <f t="shared" si="0"/>
        <v>30.3</v>
      </c>
      <c r="CZ13">
        <f t="shared" si="1"/>
        <v>2</v>
      </c>
      <c r="DA13">
        <f t="shared" si="2"/>
        <v>15.15</v>
      </c>
      <c r="DB13">
        <f t="shared" si="3"/>
        <v>27.06</v>
      </c>
      <c r="DC13">
        <f t="shared" si="4"/>
        <v>0</v>
      </c>
    </row>
    <row r="14" spans="1:107" x14ac:dyDescent="0.4">
      <c r="A14">
        <f>ROW(Source!A32)</f>
        <v>32</v>
      </c>
      <c r="B14">
        <v>68187018</v>
      </c>
      <c r="C14">
        <v>68187148</v>
      </c>
      <c r="D14">
        <v>64809369</v>
      </c>
      <c r="E14">
        <v>1</v>
      </c>
      <c r="F14">
        <v>1</v>
      </c>
      <c r="G14">
        <v>1</v>
      </c>
      <c r="H14">
        <v>3</v>
      </c>
      <c r="I14" t="s">
        <v>697</v>
      </c>
      <c r="J14" t="s">
        <v>698</v>
      </c>
      <c r="K14" t="s">
        <v>699</v>
      </c>
      <c r="L14">
        <v>1355</v>
      </c>
      <c r="N14">
        <v>1010</v>
      </c>
      <c r="O14" t="s">
        <v>235</v>
      </c>
      <c r="P14" t="s">
        <v>235</v>
      </c>
      <c r="Q14">
        <v>100</v>
      </c>
      <c r="W14">
        <v>0</v>
      </c>
      <c r="X14">
        <v>-1764455655</v>
      </c>
      <c r="Y14">
        <v>35.33</v>
      </c>
      <c r="AA14">
        <v>37.35</v>
      </c>
      <c r="AB14">
        <v>0</v>
      </c>
      <c r="AC14">
        <v>0</v>
      </c>
      <c r="AD14">
        <v>0</v>
      </c>
      <c r="AE14">
        <v>3</v>
      </c>
      <c r="AF14">
        <v>0</v>
      </c>
      <c r="AG14">
        <v>0</v>
      </c>
      <c r="AH14">
        <v>0</v>
      </c>
      <c r="AI14">
        <v>12.45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35.33</v>
      </c>
      <c r="AU14" t="s">
        <v>3</v>
      </c>
      <c r="AV14">
        <v>0</v>
      </c>
      <c r="AW14">
        <v>2</v>
      </c>
      <c r="AX14">
        <v>68187161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120.976986</v>
      </c>
      <c r="CY14">
        <f t="shared" si="0"/>
        <v>37.35</v>
      </c>
      <c r="CZ14">
        <f t="shared" si="1"/>
        <v>3</v>
      </c>
      <c r="DA14">
        <f t="shared" si="2"/>
        <v>12.45</v>
      </c>
      <c r="DB14">
        <f t="shared" si="3"/>
        <v>105.99</v>
      </c>
      <c r="DC14">
        <f t="shared" si="4"/>
        <v>0</v>
      </c>
    </row>
    <row r="15" spans="1:107" x14ac:dyDescent="0.4">
      <c r="A15">
        <f>ROW(Source!A32)</f>
        <v>32</v>
      </c>
      <c r="B15">
        <v>68187018</v>
      </c>
      <c r="C15">
        <v>68187148</v>
      </c>
      <c r="D15">
        <v>64809375</v>
      </c>
      <c r="E15">
        <v>1</v>
      </c>
      <c r="F15">
        <v>1</v>
      </c>
      <c r="G15">
        <v>1</v>
      </c>
      <c r="H15">
        <v>3</v>
      </c>
      <c r="I15" t="s">
        <v>700</v>
      </c>
      <c r="J15" t="s">
        <v>701</v>
      </c>
      <c r="K15" t="s">
        <v>702</v>
      </c>
      <c r="L15">
        <v>1355</v>
      </c>
      <c r="N15">
        <v>1010</v>
      </c>
      <c r="O15" t="s">
        <v>235</v>
      </c>
      <c r="P15" t="s">
        <v>235</v>
      </c>
      <c r="Q15">
        <v>100</v>
      </c>
      <c r="W15">
        <v>0</v>
      </c>
      <c r="X15">
        <v>62995597</v>
      </c>
      <c r="Y15">
        <v>1.69</v>
      </c>
      <c r="AA15">
        <v>32.340000000000003</v>
      </c>
      <c r="AB15">
        <v>0</v>
      </c>
      <c r="AC15">
        <v>0</v>
      </c>
      <c r="AD15">
        <v>0</v>
      </c>
      <c r="AE15">
        <v>7</v>
      </c>
      <c r="AF15">
        <v>0</v>
      </c>
      <c r="AG15">
        <v>0</v>
      </c>
      <c r="AH15">
        <v>0</v>
      </c>
      <c r="AI15">
        <v>4.62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1.69</v>
      </c>
      <c r="AU15" t="s">
        <v>3</v>
      </c>
      <c r="AV15">
        <v>0</v>
      </c>
      <c r="AW15">
        <v>2</v>
      </c>
      <c r="AX15">
        <v>68187162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5.7868979999999999</v>
      </c>
      <c r="CY15">
        <f t="shared" si="0"/>
        <v>32.340000000000003</v>
      </c>
      <c r="CZ15">
        <f t="shared" si="1"/>
        <v>7</v>
      </c>
      <c r="DA15">
        <f t="shared" si="2"/>
        <v>4.62</v>
      </c>
      <c r="DB15">
        <f t="shared" si="3"/>
        <v>11.83</v>
      </c>
      <c r="DC15">
        <f t="shared" si="4"/>
        <v>0</v>
      </c>
    </row>
    <row r="16" spans="1:107" x14ac:dyDescent="0.4">
      <c r="A16">
        <f>ROW(Source!A32)</f>
        <v>32</v>
      </c>
      <c r="B16">
        <v>68187018</v>
      </c>
      <c r="C16">
        <v>68187148</v>
      </c>
      <c r="D16">
        <v>64818006</v>
      </c>
      <c r="E16">
        <v>1</v>
      </c>
      <c r="F16">
        <v>1</v>
      </c>
      <c r="G16">
        <v>1</v>
      </c>
      <c r="H16">
        <v>3</v>
      </c>
      <c r="I16" t="s">
        <v>29</v>
      </c>
      <c r="J16" t="s">
        <v>32</v>
      </c>
      <c r="K16" t="s">
        <v>30</v>
      </c>
      <c r="L16">
        <v>1327</v>
      </c>
      <c r="N16">
        <v>1005</v>
      </c>
      <c r="O16" t="s">
        <v>31</v>
      </c>
      <c r="P16" t="s">
        <v>31</v>
      </c>
      <c r="Q16">
        <v>1</v>
      </c>
      <c r="W16">
        <v>0</v>
      </c>
      <c r="X16">
        <v>-1993068365</v>
      </c>
      <c r="Y16">
        <v>103</v>
      </c>
      <c r="AA16">
        <v>93.5</v>
      </c>
      <c r="AB16">
        <v>0</v>
      </c>
      <c r="AC16">
        <v>0</v>
      </c>
      <c r="AD16">
        <v>0</v>
      </c>
      <c r="AE16">
        <v>20.37</v>
      </c>
      <c r="AF16">
        <v>0</v>
      </c>
      <c r="AG16">
        <v>0</v>
      </c>
      <c r="AH16">
        <v>0</v>
      </c>
      <c r="AI16">
        <v>4.59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3</v>
      </c>
      <c r="AT16">
        <v>103</v>
      </c>
      <c r="AU16" t="s">
        <v>3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352.69259999999997</v>
      </c>
      <c r="CY16">
        <f t="shared" si="0"/>
        <v>93.5</v>
      </c>
      <c r="CZ16">
        <f t="shared" si="1"/>
        <v>20.37</v>
      </c>
      <c r="DA16">
        <f t="shared" si="2"/>
        <v>4.59</v>
      </c>
      <c r="DB16">
        <f t="shared" si="3"/>
        <v>2098.11</v>
      </c>
      <c r="DC16">
        <f t="shared" si="4"/>
        <v>0</v>
      </c>
    </row>
    <row r="17" spans="1:107" x14ac:dyDescent="0.4">
      <c r="A17">
        <f>ROW(Source!A32)</f>
        <v>32</v>
      </c>
      <c r="B17">
        <v>68187018</v>
      </c>
      <c r="C17">
        <v>68187148</v>
      </c>
      <c r="D17">
        <v>64827606</v>
      </c>
      <c r="E17">
        <v>1</v>
      </c>
      <c r="F17">
        <v>1</v>
      </c>
      <c r="G17">
        <v>1</v>
      </c>
      <c r="H17">
        <v>3</v>
      </c>
      <c r="I17" t="s">
        <v>703</v>
      </c>
      <c r="J17" t="s">
        <v>704</v>
      </c>
      <c r="K17" t="s">
        <v>705</v>
      </c>
      <c r="L17">
        <v>1301</v>
      </c>
      <c r="N17">
        <v>1003</v>
      </c>
      <c r="O17" t="s">
        <v>507</v>
      </c>
      <c r="P17" t="s">
        <v>507</v>
      </c>
      <c r="Q17">
        <v>1</v>
      </c>
      <c r="W17">
        <v>0</v>
      </c>
      <c r="X17">
        <v>-1149950003</v>
      </c>
      <c r="Y17">
        <v>76</v>
      </c>
      <c r="AA17">
        <v>40.89</v>
      </c>
      <c r="AB17">
        <v>0</v>
      </c>
      <c r="AC17">
        <v>0</v>
      </c>
      <c r="AD17">
        <v>0</v>
      </c>
      <c r="AE17">
        <v>6.44</v>
      </c>
      <c r="AF17">
        <v>0</v>
      </c>
      <c r="AG17">
        <v>0</v>
      </c>
      <c r="AH17">
        <v>0</v>
      </c>
      <c r="AI17">
        <v>6.35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76</v>
      </c>
      <c r="AU17" t="s">
        <v>3</v>
      </c>
      <c r="AV17">
        <v>0</v>
      </c>
      <c r="AW17">
        <v>2</v>
      </c>
      <c r="AX17">
        <v>68187164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260.23919999999998</v>
      </c>
      <c r="CY17">
        <f t="shared" si="0"/>
        <v>40.89</v>
      </c>
      <c r="CZ17">
        <f t="shared" si="1"/>
        <v>6.44</v>
      </c>
      <c r="DA17">
        <f t="shared" si="2"/>
        <v>6.35</v>
      </c>
      <c r="DB17">
        <f t="shared" si="3"/>
        <v>489.44</v>
      </c>
      <c r="DC17">
        <f t="shared" si="4"/>
        <v>0</v>
      </c>
    </row>
    <row r="18" spans="1:107" x14ac:dyDescent="0.4">
      <c r="A18">
        <f>ROW(Source!A32)</f>
        <v>32</v>
      </c>
      <c r="B18">
        <v>68187018</v>
      </c>
      <c r="C18">
        <v>68187148</v>
      </c>
      <c r="D18">
        <v>64827621</v>
      </c>
      <c r="E18">
        <v>1</v>
      </c>
      <c r="F18">
        <v>1</v>
      </c>
      <c r="G18">
        <v>1</v>
      </c>
      <c r="H18">
        <v>3</v>
      </c>
      <c r="I18" t="s">
        <v>706</v>
      </c>
      <c r="J18" t="s">
        <v>707</v>
      </c>
      <c r="K18" t="s">
        <v>708</v>
      </c>
      <c r="L18">
        <v>1301</v>
      </c>
      <c r="N18">
        <v>1003</v>
      </c>
      <c r="O18" t="s">
        <v>507</v>
      </c>
      <c r="P18" t="s">
        <v>507</v>
      </c>
      <c r="Q18">
        <v>1</v>
      </c>
      <c r="W18">
        <v>0</v>
      </c>
      <c r="X18">
        <v>-1898297911</v>
      </c>
      <c r="Y18">
        <v>204</v>
      </c>
      <c r="AA18">
        <v>52.41</v>
      </c>
      <c r="AB18">
        <v>0</v>
      </c>
      <c r="AC18">
        <v>0</v>
      </c>
      <c r="AD18">
        <v>0</v>
      </c>
      <c r="AE18">
        <v>7.18</v>
      </c>
      <c r="AF18">
        <v>0</v>
      </c>
      <c r="AG18">
        <v>0</v>
      </c>
      <c r="AH18">
        <v>0</v>
      </c>
      <c r="AI18">
        <v>7.3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204</v>
      </c>
      <c r="AU18" t="s">
        <v>3</v>
      </c>
      <c r="AV18">
        <v>0</v>
      </c>
      <c r="AW18">
        <v>2</v>
      </c>
      <c r="AX18">
        <v>68187165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698.53679999999997</v>
      </c>
      <c r="CY18">
        <f t="shared" si="0"/>
        <v>52.41</v>
      </c>
      <c r="CZ18">
        <f t="shared" si="1"/>
        <v>7.18</v>
      </c>
      <c r="DA18">
        <f t="shared" si="2"/>
        <v>7.3</v>
      </c>
      <c r="DB18">
        <f t="shared" si="3"/>
        <v>1464.72</v>
      </c>
      <c r="DC18">
        <f t="shared" si="4"/>
        <v>0</v>
      </c>
    </row>
    <row r="19" spans="1:107" x14ac:dyDescent="0.4">
      <c r="A19">
        <f>ROW(Source!A32)</f>
        <v>32</v>
      </c>
      <c r="B19">
        <v>68187018</v>
      </c>
      <c r="C19">
        <v>68187148</v>
      </c>
      <c r="D19">
        <v>64847311</v>
      </c>
      <c r="E19">
        <v>1</v>
      </c>
      <c r="F19">
        <v>1</v>
      </c>
      <c r="G19">
        <v>1</v>
      </c>
      <c r="H19">
        <v>3</v>
      </c>
      <c r="I19" t="s">
        <v>709</v>
      </c>
      <c r="J19" t="s">
        <v>710</v>
      </c>
      <c r="K19" t="s">
        <v>711</v>
      </c>
      <c r="L19">
        <v>1339</v>
      </c>
      <c r="N19">
        <v>1007</v>
      </c>
      <c r="O19" t="s">
        <v>712</v>
      </c>
      <c r="P19" t="s">
        <v>712</v>
      </c>
      <c r="Q19">
        <v>1</v>
      </c>
      <c r="W19">
        <v>0</v>
      </c>
      <c r="X19">
        <v>619799737</v>
      </c>
      <c r="Y19">
        <v>0.13</v>
      </c>
      <c r="AA19">
        <v>19.57</v>
      </c>
      <c r="AB19">
        <v>0</v>
      </c>
      <c r="AC19">
        <v>0</v>
      </c>
      <c r="AD19">
        <v>0</v>
      </c>
      <c r="AE19">
        <v>2.44</v>
      </c>
      <c r="AF19">
        <v>0</v>
      </c>
      <c r="AG19">
        <v>0</v>
      </c>
      <c r="AH19">
        <v>0</v>
      </c>
      <c r="AI19">
        <v>8.02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0.13</v>
      </c>
      <c r="AU19" t="s">
        <v>3</v>
      </c>
      <c r="AV19">
        <v>0</v>
      </c>
      <c r="AW19">
        <v>2</v>
      </c>
      <c r="AX19">
        <v>68187166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0.44514599999999999</v>
      </c>
      <c r="CY19">
        <f t="shared" si="0"/>
        <v>19.57</v>
      </c>
      <c r="CZ19">
        <f t="shared" si="1"/>
        <v>2.44</v>
      </c>
      <c r="DA19">
        <f t="shared" si="2"/>
        <v>8.02</v>
      </c>
      <c r="DB19">
        <f t="shared" si="3"/>
        <v>0.32</v>
      </c>
      <c r="DC19">
        <f t="shared" si="4"/>
        <v>0</v>
      </c>
    </row>
    <row r="20" spans="1:107" x14ac:dyDescent="0.4">
      <c r="A20">
        <f>ROW(Source!A36)</f>
        <v>36</v>
      </c>
      <c r="B20">
        <v>68187018</v>
      </c>
      <c r="C20">
        <v>68188387</v>
      </c>
      <c r="D20">
        <v>18410171</v>
      </c>
      <c r="E20">
        <v>1</v>
      </c>
      <c r="F20">
        <v>1</v>
      </c>
      <c r="G20">
        <v>1</v>
      </c>
      <c r="H20">
        <v>1</v>
      </c>
      <c r="I20" t="s">
        <v>713</v>
      </c>
      <c r="J20" t="s">
        <v>3</v>
      </c>
      <c r="K20" t="s">
        <v>714</v>
      </c>
      <c r="L20">
        <v>1369</v>
      </c>
      <c r="N20">
        <v>1013</v>
      </c>
      <c r="O20" t="s">
        <v>665</v>
      </c>
      <c r="P20" t="s">
        <v>665</v>
      </c>
      <c r="Q20">
        <v>1</v>
      </c>
      <c r="W20">
        <v>0</v>
      </c>
      <c r="X20">
        <v>1151098980</v>
      </c>
      <c r="Y20">
        <v>22.54</v>
      </c>
      <c r="AA20">
        <v>0</v>
      </c>
      <c r="AB20">
        <v>0</v>
      </c>
      <c r="AC20">
        <v>0</v>
      </c>
      <c r="AD20">
        <v>8.9700000000000006</v>
      </c>
      <c r="AE20">
        <v>0</v>
      </c>
      <c r="AF20">
        <v>0</v>
      </c>
      <c r="AG20">
        <v>0</v>
      </c>
      <c r="AH20">
        <v>8.9700000000000006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19.600000000000001</v>
      </c>
      <c r="AU20" t="s">
        <v>21</v>
      </c>
      <c r="AV20">
        <v>1</v>
      </c>
      <c r="AW20">
        <v>2</v>
      </c>
      <c r="AX20">
        <v>68188388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47.334000000000003</v>
      </c>
      <c r="CY20">
        <f>AD20</f>
        <v>8.9700000000000006</v>
      </c>
      <c r="CZ20">
        <f>AH20</f>
        <v>8.9700000000000006</v>
      </c>
      <c r="DA20">
        <f>AL20</f>
        <v>1</v>
      </c>
      <c r="DB20">
        <f>ROUND((ROUND(AT20*CZ20,2)*1.15),6)</f>
        <v>202.1815</v>
      </c>
      <c r="DC20">
        <f>ROUND((ROUND(AT20*AG20,2)*1.15),6)</f>
        <v>0</v>
      </c>
    </row>
    <row r="21" spans="1:107" x14ac:dyDescent="0.4">
      <c r="A21">
        <f>ROW(Source!A36)</f>
        <v>36</v>
      </c>
      <c r="B21">
        <v>68187018</v>
      </c>
      <c r="C21">
        <v>68188387</v>
      </c>
      <c r="D21">
        <v>64873129</v>
      </c>
      <c r="E21">
        <v>1</v>
      </c>
      <c r="F21">
        <v>1</v>
      </c>
      <c r="G21">
        <v>1</v>
      </c>
      <c r="H21">
        <v>2</v>
      </c>
      <c r="I21" t="s">
        <v>715</v>
      </c>
      <c r="J21" t="s">
        <v>716</v>
      </c>
      <c r="K21" t="s">
        <v>717</v>
      </c>
      <c r="L21">
        <v>1368</v>
      </c>
      <c r="N21">
        <v>1011</v>
      </c>
      <c r="O21" t="s">
        <v>669</v>
      </c>
      <c r="P21" t="s">
        <v>669</v>
      </c>
      <c r="Q21">
        <v>1</v>
      </c>
      <c r="W21">
        <v>0</v>
      </c>
      <c r="X21">
        <v>1230759911</v>
      </c>
      <c r="Y21">
        <v>1.2500000000000001E-2</v>
      </c>
      <c r="AA21">
        <v>0</v>
      </c>
      <c r="AB21">
        <v>851.65</v>
      </c>
      <c r="AC21">
        <v>329.79</v>
      </c>
      <c r="AD21">
        <v>0</v>
      </c>
      <c r="AE21">
        <v>0</v>
      </c>
      <c r="AF21">
        <v>87.17</v>
      </c>
      <c r="AG21">
        <v>11.6</v>
      </c>
      <c r="AH21">
        <v>0</v>
      </c>
      <c r="AI21">
        <v>1</v>
      </c>
      <c r="AJ21">
        <v>9.77</v>
      </c>
      <c r="AK21">
        <v>28.43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0.01</v>
      </c>
      <c r="AU21" t="s">
        <v>20</v>
      </c>
      <c r="AV21">
        <v>0</v>
      </c>
      <c r="AW21">
        <v>2</v>
      </c>
      <c r="AX21">
        <v>68188389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2.6250000000000002E-2</v>
      </c>
      <c r="CY21">
        <f>AB21</f>
        <v>851.65</v>
      </c>
      <c r="CZ21">
        <f>AF21</f>
        <v>87.17</v>
      </c>
      <c r="DA21">
        <f>AJ21</f>
        <v>9.77</v>
      </c>
      <c r="DB21">
        <f>ROUND((ROUND(AT21*CZ21,2)*1.25),6)</f>
        <v>1.0874999999999999</v>
      </c>
      <c r="DC21">
        <f>ROUND((ROUND(AT21*AG21,2)*1.25),6)</f>
        <v>0.15</v>
      </c>
    </row>
    <row r="22" spans="1:107" x14ac:dyDescent="0.4">
      <c r="A22">
        <f>ROW(Source!A36)</f>
        <v>36</v>
      </c>
      <c r="B22">
        <v>68187018</v>
      </c>
      <c r="C22">
        <v>68188387</v>
      </c>
      <c r="D22">
        <v>64808996</v>
      </c>
      <c r="E22">
        <v>1</v>
      </c>
      <c r="F22">
        <v>1</v>
      </c>
      <c r="G22">
        <v>1</v>
      </c>
      <c r="H22">
        <v>3</v>
      </c>
      <c r="I22" t="s">
        <v>718</v>
      </c>
      <c r="J22" t="s">
        <v>719</v>
      </c>
      <c r="K22" t="s">
        <v>720</v>
      </c>
      <c r="L22">
        <v>1301</v>
      </c>
      <c r="N22">
        <v>1003</v>
      </c>
      <c r="O22" t="s">
        <v>507</v>
      </c>
      <c r="P22" t="s">
        <v>507</v>
      </c>
      <c r="Q22">
        <v>1</v>
      </c>
      <c r="W22">
        <v>0</v>
      </c>
      <c r="X22">
        <v>1431666801</v>
      </c>
      <c r="Y22">
        <v>105</v>
      </c>
      <c r="AA22">
        <v>29.34</v>
      </c>
      <c r="AB22">
        <v>0</v>
      </c>
      <c r="AC22">
        <v>0</v>
      </c>
      <c r="AD22">
        <v>0</v>
      </c>
      <c r="AE22">
        <v>7.07</v>
      </c>
      <c r="AF22">
        <v>0</v>
      </c>
      <c r="AG22">
        <v>0</v>
      </c>
      <c r="AH22">
        <v>0</v>
      </c>
      <c r="AI22">
        <v>4.1500000000000004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105</v>
      </c>
      <c r="AU22" t="s">
        <v>3</v>
      </c>
      <c r="AV22">
        <v>0</v>
      </c>
      <c r="AW22">
        <v>2</v>
      </c>
      <c r="AX22">
        <v>68188390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220.5</v>
      </c>
      <c r="CY22">
        <f>AA22</f>
        <v>29.34</v>
      </c>
      <c r="CZ22">
        <f>AE22</f>
        <v>7.07</v>
      </c>
      <c r="DA22">
        <f>AI22</f>
        <v>4.1500000000000004</v>
      </c>
      <c r="DB22">
        <f>ROUND(ROUND(AT22*CZ22,2),6)</f>
        <v>742.35</v>
      </c>
      <c r="DC22">
        <f>ROUND(ROUND(AT22*AG22,2),6)</f>
        <v>0</v>
      </c>
    </row>
    <row r="23" spans="1:107" x14ac:dyDescent="0.4">
      <c r="A23">
        <f>ROW(Source!A37)</f>
        <v>37</v>
      </c>
      <c r="B23">
        <v>68187018</v>
      </c>
      <c r="C23">
        <v>68189392</v>
      </c>
      <c r="D23">
        <v>18413593</v>
      </c>
      <c r="E23">
        <v>1</v>
      </c>
      <c r="F23">
        <v>1</v>
      </c>
      <c r="G23">
        <v>1</v>
      </c>
      <c r="H23">
        <v>1</v>
      </c>
      <c r="I23" t="s">
        <v>721</v>
      </c>
      <c r="J23" t="s">
        <v>3</v>
      </c>
      <c r="K23" t="s">
        <v>722</v>
      </c>
      <c r="L23">
        <v>1369</v>
      </c>
      <c r="N23">
        <v>1013</v>
      </c>
      <c r="O23" t="s">
        <v>665</v>
      </c>
      <c r="P23" t="s">
        <v>665</v>
      </c>
      <c r="Q23">
        <v>1</v>
      </c>
      <c r="W23">
        <v>0</v>
      </c>
      <c r="X23">
        <v>770741471</v>
      </c>
      <c r="Y23">
        <v>373.54300000000001</v>
      </c>
      <c r="AA23">
        <v>0</v>
      </c>
      <c r="AB23">
        <v>0</v>
      </c>
      <c r="AC23">
        <v>0</v>
      </c>
      <c r="AD23">
        <v>10.06</v>
      </c>
      <c r="AE23">
        <v>0</v>
      </c>
      <c r="AF23">
        <v>0</v>
      </c>
      <c r="AG23">
        <v>0</v>
      </c>
      <c r="AH23">
        <v>10.06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324.82</v>
      </c>
      <c r="AU23" t="s">
        <v>21</v>
      </c>
      <c r="AV23">
        <v>1</v>
      </c>
      <c r="AW23">
        <v>2</v>
      </c>
      <c r="AX23">
        <v>68189393</v>
      </c>
      <c r="AY23">
        <v>1</v>
      </c>
      <c r="AZ23">
        <v>0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109.9710592</v>
      </c>
      <c r="CY23">
        <f>AD23</f>
        <v>10.06</v>
      </c>
      <c r="CZ23">
        <f>AH23</f>
        <v>10.06</v>
      </c>
      <c r="DA23">
        <f>AL23</f>
        <v>1</v>
      </c>
      <c r="DB23">
        <f>ROUND((ROUND(AT23*CZ23,2)*1.15),6)</f>
        <v>3757.8434999999999</v>
      </c>
      <c r="DC23">
        <f>ROUND((ROUND(AT23*AG23,2)*1.15),6)</f>
        <v>0</v>
      </c>
    </row>
    <row r="24" spans="1:107" x14ac:dyDescent="0.4">
      <c r="A24">
        <f>ROW(Source!A37)</f>
        <v>37</v>
      </c>
      <c r="B24">
        <v>68187018</v>
      </c>
      <c r="C24">
        <v>68189392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44</v>
      </c>
      <c r="J24" t="s">
        <v>3</v>
      </c>
      <c r="K24" t="s">
        <v>723</v>
      </c>
      <c r="L24">
        <v>608254</v>
      </c>
      <c r="N24">
        <v>1013</v>
      </c>
      <c r="O24" t="s">
        <v>724</v>
      </c>
      <c r="P24" t="s">
        <v>724</v>
      </c>
      <c r="Q24">
        <v>1</v>
      </c>
      <c r="W24">
        <v>0</v>
      </c>
      <c r="X24">
        <v>-185737400</v>
      </c>
      <c r="Y24">
        <v>2.75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2.2000000000000002</v>
      </c>
      <c r="AU24" t="s">
        <v>20</v>
      </c>
      <c r="AV24">
        <v>2</v>
      </c>
      <c r="AW24">
        <v>2</v>
      </c>
      <c r="AX24">
        <v>68189394</v>
      </c>
      <c r="AY24">
        <v>1</v>
      </c>
      <c r="AZ24">
        <v>0</v>
      </c>
      <c r="BA24">
        <v>23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0.80959999999999999</v>
      </c>
      <c r="CY24">
        <f>AD24</f>
        <v>0</v>
      </c>
      <c r="CZ24">
        <f>AH24</f>
        <v>0</v>
      </c>
      <c r="DA24">
        <f>AL24</f>
        <v>1</v>
      </c>
      <c r="DB24">
        <f>ROUND((ROUND(AT24*CZ24,2)*1.25),6)</f>
        <v>0</v>
      </c>
      <c r="DC24">
        <f>ROUND((ROUND(AT24*AG24,2)*1.25),6)</f>
        <v>0</v>
      </c>
    </row>
    <row r="25" spans="1:107" x14ac:dyDescent="0.4">
      <c r="A25">
        <f>ROW(Source!A37)</f>
        <v>37</v>
      </c>
      <c r="B25">
        <v>68187018</v>
      </c>
      <c r="C25">
        <v>68189392</v>
      </c>
      <c r="D25">
        <v>64871277</v>
      </c>
      <c r="E25">
        <v>1</v>
      </c>
      <c r="F25">
        <v>1</v>
      </c>
      <c r="G25">
        <v>1</v>
      </c>
      <c r="H25">
        <v>2</v>
      </c>
      <c r="I25" t="s">
        <v>725</v>
      </c>
      <c r="J25" t="s">
        <v>726</v>
      </c>
      <c r="K25" t="s">
        <v>727</v>
      </c>
      <c r="L25">
        <v>1368</v>
      </c>
      <c r="N25">
        <v>1011</v>
      </c>
      <c r="O25" t="s">
        <v>669</v>
      </c>
      <c r="P25" t="s">
        <v>669</v>
      </c>
      <c r="Q25">
        <v>1</v>
      </c>
      <c r="W25">
        <v>0</v>
      </c>
      <c r="X25">
        <v>1106923569</v>
      </c>
      <c r="Y25">
        <v>2.75</v>
      </c>
      <c r="AA25">
        <v>0</v>
      </c>
      <c r="AB25">
        <v>1000.16</v>
      </c>
      <c r="AC25">
        <v>383.81</v>
      </c>
      <c r="AD25">
        <v>0</v>
      </c>
      <c r="AE25">
        <v>0</v>
      </c>
      <c r="AF25">
        <v>112</v>
      </c>
      <c r="AG25">
        <v>13.5</v>
      </c>
      <c r="AH25">
        <v>0</v>
      </c>
      <c r="AI25">
        <v>1</v>
      </c>
      <c r="AJ25">
        <v>8.93</v>
      </c>
      <c r="AK25">
        <v>28.43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2.2000000000000002</v>
      </c>
      <c r="AU25" t="s">
        <v>20</v>
      </c>
      <c r="AV25">
        <v>0</v>
      </c>
      <c r="AW25">
        <v>2</v>
      </c>
      <c r="AX25">
        <v>68189395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0.80959999999999999</v>
      </c>
      <c r="CY25">
        <f>AB25</f>
        <v>1000.16</v>
      </c>
      <c r="CZ25">
        <f>AF25</f>
        <v>112</v>
      </c>
      <c r="DA25">
        <f>AJ25</f>
        <v>8.93</v>
      </c>
      <c r="DB25">
        <f>ROUND((ROUND(AT25*CZ25,2)*1.25),6)</f>
        <v>308</v>
      </c>
      <c r="DC25">
        <f>ROUND((ROUND(AT25*AG25,2)*1.25),6)</f>
        <v>37.125</v>
      </c>
    </row>
    <row r="26" spans="1:107" x14ac:dyDescent="0.4">
      <c r="A26">
        <f>ROW(Source!A37)</f>
        <v>37</v>
      </c>
      <c r="B26">
        <v>68187018</v>
      </c>
      <c r="C26">
        <v>68189392</v>
      </c>
      <c r="D26">
        <v>64871376</v>
      </c>
      <c r="E26">
        <v>1</v>
      </c>
      <c r="F26">
        <v>1</v>
      </c>
      <c r="G26">
        <v>1</v>
      </c>
      <c r="H26">
        <v>2</v>
      </c>
      <c r="I26" t="s">
        <v>728</v>
      </c>
      <c r="J26" t="s">
        <v>729</v>
      </c>
      <c r="K26" t="s">
        <v>730</v>
      </c>
      <c r="L26">
        <v>1368</v>
      </c>
      <c r="N26">
        <v>1011</v>
      </c>
      <c r="O26" t="s">
        <v>669</v>
      </c>
      <c r="P26" t="s">
        <v>669</v>
      </c>
      <c r="Q26">
        <v>1</v>
      </c>
      <c r="W26">
        <v>0</v>
      </c>
      <c r="X26">
        <v>1843081982</v>
      </c>
      <c r="Y26">
        <v>54.875</v>
      </c>
      <c r="AA26">
        <v>0</v>
      </c>
      <c r="AB26">
        <v>72.040000000000006</v>
      </c>
      <c r="AC26">
        <v>0</v>
      </c>
      <c r="AD26">
        <v>0</v>
      </c>
      <c r="AE26">
        <v>0</v>
      </c>
      <c r="AF26">
        <v>6.9</v>
      </c>
      <c r="AG26">
        <v>0</v>
      </c>
      <c r="AH26">
        <v>0</v>
      </c>
      <c r="AI26">
        <v>1</v>
      </c>
      <c r="AJ26">
        <v>10.44</v>
      </c>
      <c r="AK26">
        <v>28.43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43.9</v>
      </c>
      <c r="AU26" t="s">
        <v>20</v>
      </c>
      <c r="AV26">
        <v>0</v>
      </c>
      <c r="AW26">
        <v>2</v>
      </c>
      <c r="AX26">
        <v>68189396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16.155200000000001</v>
      </c>
      <c r="CY26">
        <f>AB26</f>
        <v>72.040000000000006</v>
      </c>
      <c r="CZ26">
        <f>AF26</f>
        <v>6.9</v>
      </c>
      <c r="DA26">
        <f>AJ26</f>
        <v>10.44</v>
      </c>
      <c r="DB26">
        <f>ROUND((ROUND(AT26*CZ26,2)*1.25),6)</f>
        <v>378.63749999999999</v>
      </c>
      <c r="DC26">
        <f>ROUND((ROUND(AT26*AG26,2)*1.25),6)</f>
        <v>0</v>
      </c>
    </row>
    <row r="27" spans="1:107" x14ac:dyDescent="0.4">
      <c r="A27">
        <f>ROW(Source!A37)</f>
        <v>37</v>
      </c>
      <c r="B27">
        <v>68187018</v>
      </c>
      <c r="C27">
        <v>68189392</v>
      </c>
      <c r="D27">
        <v>64873129</v>
      </c>
      <c r="E27">
        <v>1</v>
      </c>
      <c r="F27">
        <v>1</v>
      </c>
      <c r="G27">
        <v>1</v>
      </c>
      <c r="H27">
        <v>2</v>
      </c>
      <c r="I27" t="s">
        <v>715</v>
      </c>
      <c r="J27" t="s">
        <v>716</v>
      </c>
      <c r="K27" t="s">
        <v>717</v>
      </c>
      <c r="L27">
        <v>1368</v>
      </c>
      <c r="N27">
        <v>1011</v>
      </c>
      <c r="O27" t="s">
        <v>669</v>
      </c>
      <c r="P27" t="s">
        <v>669</v>
      </c>
      <c r="Q27">
        <v>1</v>
      </c>
      <c r="W27">
        <v>0</v>
      </c>
      <c r="X27">
        <v>1230759911</v>
      </c>
      <c r="Y27">
        <v>0.35</v>
      </c>
      <c r="AA27">
        <v>0</v>
      </c>
      <c r="AB27">
        <v>851.65</v>
      </c>
      <c r="AC27">
        <v>329.79</v>
      </c>
      <c r="AD27">
        <v>0</v>
      </c>
      <c r="AE27">
        <v>0</v>
      </c>
      <c r="AF27">
        <v>87.17</v>
      </c>
      <c r="AG27">
        <v>11.6</v>
      </c>
      <c r="AH27">
        <v>0</v>
      </c>
      <c r="AI27">
        <v>1</v>
      </c>
      <c r="AJ27">
        <v>9.77</v>
      </c>
      <c r="AK27">
        <v>28.43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0.28000000000000003</v>
      </c>
      <c r="AU27" t="s">
        <v>20</v>
      </c>
      <c r="AV27">
        <v>0</v>
      </c>
      <c r="AW27">
        <v>2</v>
      </c>
      <c r="AX27">
        <v>68189397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0.10303999999999999</v>
      </c>
      <c r="CY27">
        <f>AB27</f>
        <v>851.65</v>
      </c>
      <c r="CZ27">
        <f>AF27</f>
        <v>87.17</v>
      </c>
      <c r="DA27">
        <f>AJ27</f>
        <v>9.77</v>
      </c>
      <c r="DB27">
        <f>ROUND((ROUND(AT27*CZ27,2)*1.25),6)</f>
        <v>30.512499999999999</v>
      </c>
      <c r="DC27">
        <f>ROUND((ROUND(AT27*AG27,2)*1.25),6)</f>
        <v>4.0625</v>
      </c>
    </row>
    <row r="28" spans="1:107" x14ac:dyDescent="0.4">
      <c r="A28">
        <f>ROW(Source!A37)</f>
        <v>37</v>
      </c>
      <c r="B28">
        <v>68187018</v>
      </c>
      <c r="C28">
        <v>68189392</v>
      </c>
      <c r="D28">
        <v>64807528</v>
      </c>
      <c r="E28">
        <v>1</v>
      </c>
      <c r="F28">
        <v>1</v>
      </c>
      <c r="G28">
        <v>1</v>
      </c>
      <c r="H28">
        <v>3</v>
      </c>
      <c r="I28" t="s">
        <v>731</v>
      </c>
      <c r="J28" t="s">
        <v>732</v>
      </c>
      <c r="K28" t="s">
        <v>733</v>
      </c>
      <c r="L28">
        <v>1348</v>
      </c>
      <c r="N28">
        <v>1009</v>
      </c>
      <c r="O28" t="s">
        <v>133</v>
      </c>
      <c r="P28" t="s">
        <v>133</v>
      </c>
      <c r="Q28">
        <v>1000</v>
      </c>
      <c r="W28">
        <v>0</v>
      </c>
      <c r="X28">
        <v>-399561490</v>
      </c>
      <c r="Y28">
        <v>1.15E-3</v>
      </c>
      <c r="AA28">
        <v>190637</v>
      </c>
      <c r="AB28">
        <v>0</v>
      </c>
      <c r="AC28">
        <v>0</v>
      </c>
      <c r="AD28">
        <v>0</v>
      </c>
      <c r="AE28">
        <v>37900</v>
      </c>
      <c r="AF28">
        <v>0</v>
      </c>
      <c r="AG28">
        <v>0</v>
      </c>
      <c r="AH28">
        <v>0</v>
      </c>
      <c r="AI28">
        <v>5.03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1.15E-3</v>
      </c>
      <c r="AU28" t="s">
        <v>3</v>
      </c>
      <c r="AV28">
        <v>0</v>
      </c>
      <c r="AW28">
        <v>2</v>
      </c>
      <c r="AX28">
        <v>68189398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3.3856000000000001E-4</v>
      </c>
      <c r="CY28">
        <f>AA28</f>
        <v>190637</v>
      </c>
      <c r="CZ28">
        <f>AE28</f>
        <v>37900</v>
      </c>
      <c r="DA28">
        <f>AI28</f>
        <v>5.03</v>
      </c>
      <c r="DB28">
        <f>ROUND(ROUND(AT28*CZ28,2),6)</f>
        <v>43.59</v>
      </c>
      <c r="DC28">
        <f>ROUND(ROUND(AT28*AG28,2),6)</f>
        <v>0</v>
      </c>
    </row>
    <row r="29" spans="1:107" x14ac:dyDescent="0.4">
      <c r="A29">
        <f>ROW(Source!A37)</f>
        <v>37</v>
      </c>
      <c r="B29">
        <v>68187018</v>
      </c>
      <c r="C29">
        <v>68189392</v>
      </c>
      <c r="D29">
        <v>64811625</v>
      </c>
      <c r="E29">
        <v>1</v>
      </c>
      <c r="F29">
        <v>1</v>
      </c>
      <c r="G29">
        <v>1</v>
      </c>
      <c r="H29">
        <v>3</v>
      </c>
      <c r="I29" t="s">
        <v>59</v>
      </c>
      <c r="J29" t="s">
        <v>61</v>
      </c>
      <c r="K29" t="s">
        <v>60</v>
      </c>
      <c r="L29">
        <v>1327</v>
      </c>
      <c r="N29">
        <v>1005</v>
      </c>
      <c r="O29" t="s">
        <v>31</v>
      </c>
      <c r="P29" t="s">
        <v>31</v>
      </c>
      <c r="Q29">
        <v>1</v>
      </c>
      <c r="W29">
        <v>0</v>
      </c>
      <c r="X29">
        <v>1857014117</v>
      </c>
      <c r="Y29">
        <v>200</v>
      </c>
      <c r="AA29">
        <v>738.34</v>
      </c>
      <c r="AB29">
        <v>0</v>
      </c>
      <c r="AC29">
        <v>0</v>
      </c>
      <c r="AD29">
        <v>0</v>
      </c>
      <c r="AE29">
        <v>109.06</v>
      </c>
      <c r="AF29">
        <v>0</v>
      </c>
      <c r="AG29">
        <v>0</v>
      </c>
      <c r="AH29">
        <v>0</v>
      </c>
      <c r="AI29">
        <v>6.77</v>
      </c>
      <c r="AJ29">
        <v>1</v>
      </c>
      <c r="AK29">
        <v>1</v>
      </c>
      <c r="AL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200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58.879999999999995</v>
      </c>
      <c r="CY29">
        <f>AA29</f>
        <v>738.34</v>
      </c>
      <c r="CZ29">
        <f>AE29</f>
        <v>109.06</v>
      </c>
      <c r="DA29">
        <f>AI29</f>
        <v>6.77</v>
      </c>
      <c r="DB29">
        <f>ROUND(ROUND(AT29*CZ29,2),6)</f>
        <v>21812</v>
      </c>
      <c r="DC29">
        <f>ROUND(ROUND(AT29*AG29,2),6)</f>
        <v>0</v>
      </c>
    </row>
    <row r="30" spans="1:107" x14ac:dyDescent="0.4">
      <c r="A30">
        <f>ROW(Source!A37)</f>
        <v>37</v>
      </c>
      <c r="B30">
        <v>68187018</v>
      </c>
      <c r="C30">
        <v>68189392</v>
      </c>
      <c r="D30">
        <v>64814679</v>
      </c>
      <c r="E30">
        <v>1</v>
      </c>
      <c r="F30">
        <v>1</v>
      </c>
      <c r="G30">
        <v>1</v>
      </c>
      <c r="H30">
        <v>3</v>
      </c>
      <c r="I30" t="s">
        <v>734</v>
      </c>
      <c r="J30" t="s">
        <v>735</v>
      </c>
      <c r="K30" t="s">
        <v>736</v>
      </c>
      <c r="L30">
        <v>1339</v>
      </c>
      <c r="N30">
        <v>1007</v>
      </c>
      <c r="O30" t="s">
        <v>712</v>
      </c>
      <c r="P30" t="s">
        <v>712</v>
      </c>
      <c r="Q30">
        <v>1</v>
      </c>
      <c r="W30">
        <v>0</v>
      </c>
      <c r="X30">
        <v>-312411735</v>
      </c>
      <c r="Y30">
        <v>0.04</v>
      </c>
      <c r="AA30">
        <v>8380.9500000000007</v>
      </c>
      <c r="AB30">
        <v>0</v>
      </c>
      <c r="AC30">
        <v>0</v>
      </c>
      <c r="AD30">
        <v>0</v>
      </c>
      <c r="AE30">
        <v>1699.99</v>
      </c>
      <c r="AF30">
        <v>0</v>
      </c>
      <c r="AG30">
        <v>0</v>
      </c>
      <c r="AH30">
        <v>0</v>
      </c>
      <c r="AI30">
        <v>4.93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0.04</v>
      </c>
      <c r="AU30" t="s">
        <v>3</v>
      </c>
      <c r="AV30">
        <v>0</v>
      </c>
      <c r="AW30">
        <v>2</v>
      </c>
      <c r="AX30">
        <v>68189402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1.1776E-2</v>
      </c>
      <c r="CY30">
        <f>AA30</f>
        <v>8380.9500000000007</v>
      </c>
      <c r="CZ30">
        <f>AE30</f>
        <v>1699.99</v>
      </c>
      <c r="DA30">
        <f>AI30</f>
        <v>4.93</v>
      </c>
      <c r="DB30">
        <f>ROUND(ROUND(AT30*CZ30,2),6)</f>
        <v>68</v>
      </c>
      <c r="DC30">
        <f>ROUND(ROUND(AT30*AG30,2),6)</f>
        <v>0</v>
      </c>
    </row>
    <row r="31" spans="1:107" x14ac:dyDescent="0.4">
      <c r="A31">
        <f>ROW(Source!A37)</f>
        <v>37</v>
      </c>
      <c r="B31">
        <v>68187018</v>
      </c>
      <c r="C31">
        <v>68189392</v>
      </c>
      <c r="D31">
        <v>64827577</v>
      </c>
      <c r="E31">
        <v>1</v>
      </c>
      <c r="F31">
        <v>1</v>
      </c>
      <c r="G31">
        <v>1</v>
      </c>
      <c r="H31">
        <v>3</v>
      </c>
      <c r="I31" t="s">
        <v>737</v>
      </c>
      <c r="J31" t="s">
        <v>738</v>
      </c>
      <c r="K31" t="s">
        <v>739</v>
      </c>
      <c r="L31">
        <v>1348</v>
      </c>
      <c r="N31">
        <v>1009</v>
      </c>
      <c r="O31" t="s">
        <v>133</v>
      </c>
      <c r="P31" t="s">
        <v>133</v>
      </c>
      <c r="Q31">
        <v>1000</v>
      </c>
      <c r="W31">
        <v>0</v>
      </c>
      <c r="X31">
        <v>49960543</v>
      </c>
      <c r="Y31">
        <v>0.02</v>
      </c>
      <c r="AA31">
        <v>59073.919999999998</v>
      </c>
      <c r="AB31">
        <v>0</v>
      </c>
      <c r="AC31">
        <v>0</v>
      </c>
      <c r="AD31">
        <v>0</v>
      </c>
      <c r="AE31">
        <v>7712</v>
      </c>
      <c r="AF31">
        <v>0</v>
      </c>
      <c r="AG31">
        <v>0</v>
      </c>
      <c r="AH31">
        <v>0</v>
      </c>
      <c r="AI31">
        <v>7.66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0.02</v>
      </c>
      <c r="AU31" t="s">
        <v>3</v>
      </c>
      <c r="AV31">
        <v>0</v>
      </c>
      <c r="AW31">
        <v>2</v>
      </c>
      <c r="AX31">
        <v>68189403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5.888E-3</v>
      </c>
      <c r="CY31">
        <f>AA31</f>
        <v>59073.919999999998</v>
      </c>
      <c r="CZ31">
        <f>AE31</f>
        <v>7712</v>
      </c>
      <c r="DA31">
        <f>AI31</f>
        <v>7.66</v>
      </c>
      <c r="DB31">
        <f>ROUND(ROUND(AT31*CZ31,2),6)</f>
        <v>154.24</v>
      </c>
      <c r="DC31">
        <f>ROUND(ROUND(AT31*AG31,2),6)</f>
        <v>0</v>
      </c>
    </row>
    <row r="32" spans="1:107" x14ac:dyDescent="0.4">
      <c r="A32">
        <f>ROW(Source!A37)</f>
        <v>37</v>
      </c>
      <c r="B32">
        <v>68187018</v>
      </c>
      <c r="C32">
        <v>68189392</v>
      </c>
      <c r="D32">
        <v>64861666</v>
      </c>
      <c r="E32">
        <v>1</v>
      </c>
      <c r="F32">
        <v>1</v>
      </c>
      <c r="G32">
        <v>1</v>
      </c>
      <c r="H32">
        <v>3</v>
      </c>
      <c r="I32" t="s">
        <v>740</v>
      </c>
      <c r="J32" t="s">
        <v>741</v>
      </c>
      <c r="K32" t="s">
        <v>742</v>
      </c>
      <c r="L32">
        <v>1302</v>
      </c>
      <c r="N32">
        <v>1003</v>
      </c>
      <c r="O32" t="s">
        <v>288</v>
      </c>
      <c r="P32" t="s">
        <v>288</v>
      </c>
      <c r="Q32">
        <v>10</v>
      </c>
      <c r="W32">
        <v>0</v>
      </c>
      <c r="X32">
        <v>838327806</v>
      </c>
      <c r="Y32">
        <v>0.2</v>
      </c>
      <c r="AA32">
        <v>386.05</v>
      </c>
      <c r="AB32">
        <v>0</v>
      </c>
      <c r="AC32">
        <v>0</v>
      </c>
      <c r="AD32">
        <v>0</v>
      </c>
      <c r="AE32">
        <v>71.489999999999995</v>
      </c>
      <c r="AF32">
        <v>0</v>
      </c>
      <c r="AG32">
        <v>0</v>
      </c>
      <c r="AH32">
        <v>0</v>
      </c>
      <c r="AI32">
        <v>5.4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</v>
      </c>
      <c r="AU32" t="s">
        <v>3</v>
      </c>
      <c r="AV32">
        <v>0</v>
      </c>
      <c r="AW32">
        <v>2</v>
      </c>
      <c r="AX32">
        <v>68189405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5.8880000000000002E-2</v>
      </c>
      <c r="CY32">
        <f>AA32</f>
        <v>386.05</v>
      </c>
      <c r="CZ32">
        <f>AE32</f>
        <v>71.489999999999995</v>
      </c>
      <c r="DA32">
        <f>AI32</f>
        <v>5.4</v>
      </c>
      <c r="DB32">
        <f>ROUND(ROUND(AT32*CZ32,2),6)</f>
        <v>14.3</v>
      </c>
      <c r="DC32">
        <f>ROUND(ROUND(AT32*AG32,2),6)</f>
        <v>0</v>
      </c>
    </row>
    <row r="33" spans="1:107" x14ac:dyDescent="0.4">
      <c r="A33">
        <f>ROW(Source!A39)</f>
        <v>39</v>
      </c>
      <c r="B33">
        <v>68187018</v>
      </c>
      <c r="C33">
        <v>68189837</v>
      </c>
      <c r="D33">
        <v>18410171</v>
      </c>
      <c r="E33">
        <v>1</v>
      </c>
      <c r="F33">
        <v>1</v>
      </c>
      <c r="G33">
        <v>1</v>
      </c>
      <c r="H33">
        <v>1</v>
      </c>
      <c r="I33" t="s">
        <v>713</v>
      </c>
      <c r="J33" t="s">
        <v>3</v>
      </c>
      <c r="K33" t="s">
        <v>714</v>
      </c>
      <c r="L33">
        <v>1369</v>
      </c>
      <c r="N33">
        <v>1013</v>
      </c>
      <c r="O33" t="s">
        <v>665</v>
      </c>
      <c r="P33" t="s">
        <v>665</v>
      </c>
      <c r="Q33">
        <v>1</v>
      </c>
      <c r="W33">
        <v>0</v>
      </c>
      <c r="X33">
        <v>1151098980</v>
      </c>
      <c r="Y33">
        <v>2.0470000000000002</v>
      </c>
      <c r="AA33">
        <v>0</v>
      </c>
      <c r="AB33">
        <v>0</v>
      </c>
      <c r="AC33">
        <v>0</v>
      </c>
      <c r="AD33">
        <v>8.9700000000000006</v>
      </c>
      <c r="AE33">
        <v>0</v>
      </c>
      <c r="AF33">
        <v>0</v>
      </c>
      <c r="AG33">
        <v>0</v>
      </c>
      <c r="AH33">
        <v>8.9700000000000006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1.78</v>
      </c>
      <c r="AU33" t="s">
        <v>21</v>
      </c>
      <c r="AV33">
        <v>1</v>
      </c>
      <c r="AW33">
        <v>2</v>
      </c>
      <c r="AX33">
        <v>68189838</v>
      </c>
      <c r="AY33">
        <v>1</v>
      </c>
      <c r="AZ33">
        <v>0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8.1880000000000006</v>
      </c>
      <c r="CY33">
        <f>AD33</f>
        <v>8.9700000000000006</v>
      </c>
      <c r="CZ33">
        <f>AH33</f>
        <v>8.9700000000000006</v>
      </c>
      <c r="DA33">
        <f>AL33</f>
        <v>1</v>
      </c>
      <c r="DB33">
        <f>ROUND((ROUND(AT33*CZ33,2)*1.15),6)</f>
        <v>18.365500000000001</v>
      </c>
      <c r="DC33">
        <f>ROUND((ROUND(AT33*AG33,2)*1.15),6)</f>
        <v>0</v>
      </c>
    </row>
    <row r="34" spans="1:107" x14ac:dyDescent="0.4">
      <c r="A34">
        <f>ROW(Source!A39)</f>
        <v>39</v>
      </c>
      <c r="B34">
        <v>68187018</v>
      </c>
      <c r="C34">
        <v>68189837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44</v>
      </c>
      <c r="J34" t="s">
        <v>3</v>
      </c>
      <c r="K34" t="s">
        <v>723</v>
      </c>
      <c r="L34">
        <v>608254</v>
      </c>
      <c r="N34">
        <v>1013</v>
      </c>
      <c r="O34" t="s">
        <v>724</v>
      </c>
      <c r="P34" t="s">
        <v>724</v>
      </c>
      <c r="Q34">
        <v>1</v>
      </c>
      <c r="W34">
        <v>0</v>
      </c>
      <c r="X34">
        <v>-185737400</v>
      </c>
      <c r="Y34">
        <v>1.2500000000000001E-2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0.01</v>
      </c>
      <c r="AU34" t="s">
        <v>20</v>
      </c>
      <c r="AV34">
        <v>2</v>
      </c>
      <c r="AW34">
        <v>2</v>
      </c>
      <c r="AX34">
        <v>68189839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0.05</v>
      </c>
      <c r="CY34">
        <f>AD34</f>
        <v>0</v>
      </c>
      <c r="CZ34">
        <f>AH34</f>
        <v>0</v>
      </c>
      <c r="DA34">
        <f>AL34</f>
        <v>1</v>
      </c>
      <c r="DB34">
        <f>ROUND((ROUND(AT34*CZ34,2)*1.25),6)</f>
        <v>0</v>
      </c>
      <c r="DC34">
        <f>ROUND((ROUND(AT34*AG34,2)*1.25),6)</f>
        <v>0</v>
      </c>
    </row>
    <row r="35" spans="1:107" x14ac:dyDescent="0.4">
      <c r="A35">
        <f>ROW(Source!A39)</f>
        <v>39</v>
      </c>
      <c r="B35">
        <v>68187018</v>
      </c>
      <c r="C35">
        <v>68189837</v>
      </c>
      <c r="D35">
        <v>64871277</v>
      </c>
      <c r="E35">
        <v>1</v>
      </c>
      <c r="F35">
        <v>1</v>
      </c>
      <c r="G35">
        <v>1</v>
      </c>
      <c r="H35">
        <v>2</v>
      </c>
      <c r="I35" t="s">
        <v>725</v>
      </c>
      <c r="J35" t="s">
        <v>726</v>
      </c>
      <c r="K35" t="s">
        <v>727</v>
      </c>
      <c r="L35">
        <v>1368</v>
      </c>
      <c r="N35">
        <v>1011</v>
      </c>
      <c r="O35" t="s">
        <v>669</v>
      </c>
      <c r="P35" t="s">
        <v>669</v>
      </c>
      <c r="Q35">
        <v>1</v>
      </c>
      <c r="W35">
        <v>0</v>
      </c>
      <c r="X35">
        <v>1106923569</v>
      </c>
      <c r="Y35">
        <v>1.2500000000000001E-2</v>
      </c>
      <c r="AA35">
        <v>0</v>
      </c>
      <c r="AB35">
        <v>1000.16</v>
      </c>
      <c r="AC35">
        <v>383.81</v>
      </c>
      <c r="AD35">
        <v>0</v>
      </c>
      <c r="AE35">
        <v>0</v>
      </c>
      <c r="AF35">
        <v>112</v>
      </c>
      <c r="AG35">
        <v>13.5</v>
      </c>
      <c r="AH35">
        <v>0</v>
      </c>
      <c r="AI35">
        <v>1</v>
      </c>
      <c r="AJ35">
        <v>8.93</v>
      </c>
      <c r="AK35">
        <v>28.43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0.01</v>
      </c>
      <c r="AU35" t="s">
        <v>20</v>
      </c>
      <c r="AV35">
        <v>0</v>
      </c>
      <c r="AW35">
        <v>2</v>
      </c>
      <c r="AX35">
        <v>68189840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0.05</v>
      </c>
      <c r="CY35">
        <f>AB35</f>
        <v>1000.16</v>
      </c>
      <c r="CZ35">
        <f>AF35</f>
        <v>112</v>
      </c>
      <c r="DA35">
        <f>AJ35</f>
        <v>8.93</v>
      </c>
      <c r="DB35">
        <f>ROUND((ROUND(AT35*CZ35,2)*1.25),6)</f>
        <v>1.4</v>
      </c>
      <c r="DC35">
        <f>ROUND((ROUND(AT35*AG35,2)*1.25),6)</f>
        <v>0.17499999999999999</v>
      </c>
    </row>
    <row r="36" spans="1:107" x14ac:dyDescent="0.4">
      <c r="A36">
        <f>ROW(Source!A39)</f>
        <v>39</v>
      </c>
      <c r="B36">
        <v>68187018</v>
      </c>
      <c r="C36">
        <v>68189837</v>
      </c>
      <c r="D36">
        <v>64871481</v>
      </c>
      <c r="E36">
        <v>1</v>
      </c>
      <c r="F36">
        <v>1</v>
      </c>
      <c r="G36">
        <v>1</v>
      </c>
      <c r="H36">
        <v>2</v>
      </c>
      <c r="I36" t="s">
        <v>743</v>
      </c>
      <c r="J36" t="s">
        <v>744</v>
      </c>
      <c r="K36" t="s">
        <v>745</v>
      </c>
      <c r="L36">
        <v>1368</v>
      </c>
      <c r="N36">
        <v>1011</v>
      </c>
      <c r="O36" t="s">
        <v>669</v>
      </c>
      <c r="P36" t="s">
        <v>669</v>
      </c>
      <c r="Q36">
        <v>1</v>
      </c>
      <c r="W36">
        <v>0</v>
      </c>
      <c r="X36">
        <v>1474986261</v>
      </c>
      <c r="Y36">
        <v>0.15</v>
      </c>
      <c r="AA36">
        <v>0</v>
      </c>
      <c r="AB36">
        <v>56.7</v>
      </c>
      <c r="AC36">
        <v>0</v>
      </c>
      <c r="AD36">
        <v>0</v>
      </c>
      <c r="AE36">
        <v>0</v>
      </c>
      <c r="AF36">
        <v>8.1</v>
      </c>
      <c r="AG36">
        <v>0</v>
      </c>
      <c r="AH36">
        <v>0</v>
      </c>
      <c r="AI36">
        <v>1</v>
      </c>
      <c r="AJ36">
        <v>7</v>
      </c>
      <c r="AK36">
        <v>28.43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0.12</v>
      </c>
      <c r="AU36" t="s">
        <v>20</v>
      </c>
      <c r="AV36">
        <v>0</v>
      </c>
      <c r="AW36">
        <v>2</v>
      </c>
      <c r="AX36">
        <v>68189841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0.6</v>
      </c>
      <c r="CY36">
        <f>AB36</f>
        <v>56.7</v>
      </c>
      <c r="CZ36">
        <f>AF36</f>
        <v>8.1</v>
      </c>
      <c r="DA36">
        <f>AJ36</f>
        <v>7</v>
      </c>
      <c r="DB36">
        <f>ROUND((ROUND(AT36*CZ36,2)*1.25),6)</f>
        <v>1.2124999999999999</v>
      </c>
      <c r="DC36">
        <f>ROUND((ROUND(AT36*AG36,2)*1.25),6)</f>
        <v>0</v>
      </c>
    </row>
    <row r="37" spans="1:107" x14ac:dyDescent="0.4">
      <c r="A37">
        <f>ROW(Source!A39)</f>
        <v>39</v>
      </c>
      <c r="B37">
        <v>68187018</v>
      </c>
      <c r="C37">
        <v>68189837</v>
      </c>
      <c r="D37">
        <v>64872800</v>
      </c>
      <c r="E37">
        <v>1</v>
      </c>
      <c r="F37">
        <v>1</v>
      </c>
      <c r="G37">
        <v>1</v>
      </c>
      <c r="H37">
        <v>2</v>
      </c>
      <c r="I37" t="s">
        <v>746</v>
      </c>
      <c r="J37" t="s">
        <v>747</v>
      </c>
      <c r="K37" t="s">
        <v>748</v>
      </c>
      <c r="L37">
        <v>1368</v>
      </c>
      <c r="N37">
        <v>1011</v>
      </c>
      <c r="O37" t="s">
        <v>669</v>
      </c>
      <c r="P37" t="s">
        <v>669</v>
      </c>
      <c r="Q37">
        <v>1</v>
      </c>
      <c r="W37">
        <v>0</v>
      </c>
      <c r="X37">
        <v>-1867053656</v>
      </c>
      <c r="Y37">
        <v>0.4375</v>
      </c>
      <c r="AA37">
        <v>0</v>
      </c>
      <c r="AB37">
        <v>7.18</v>
      </c>
      <c r="AC37">
        <v>0</v>
      </c>
      <c r="AD37">
        <v>0</v>
      </c>
      <c r="AE37">
        <v>0</v>
      </c>
      <c r="AF37">
        <v>1.95</v>
      </c>
      <c r="AG37">
        <v>0</v>
      </c>
      <c r="AH37">
        <v>0</v>
      </c>
      <c r="AI37">
        <v>1</v>
      </c>
      <c r="AJ37">
        <v>3.68</v>
      </c>
      <c r="AK37">
        <v>28.43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0.35</v>
      </c>
      <c r="AU37" t="s">
        <v>20</v>
      </c>
      <c r="AV37">
        <v>0</v>
      </c>
      <c r="AW37">
        <v>2</v>
      </c>
      <c r="AX37">
        <v>68189842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1.75</v>
      </c>
      <c r="CY37">
        <f>AB37</f>
        <v>7.18</v>
      </c>
      <c r="CZ37">
        <f>AF37</f>
        <v>1.95</v>
      </c>
      <c r="DA37">
        <f>AJ37</f>
        <v>3.68</v>
      </c>
      <c r="DB37">
        <f>ROUND((ROUND(AT37*CZ37,2)*1.25),6)</f>
        <v>0.85</v>
      </c>
      <c r="DC37">
        <f>ROUND((ROUND(AT37*AG37,2)*1.25),6)</f>
        <v>0</v>
      </c>
    </row>
    <row r="38" spans="1:107" x14ac:dyDescent="0.4">
      <c r="A38">
        <f>ROW(Source!A39)</f>
        <v>39</v>
      </c>
      <c r="B38">
        <v>68187018</v>
      </c>
      <c r="C38">
        <v>68189837</v>
      </c>
      <c r="D38">
        <v>64873129</v>
      </c>
      <c r="E38">
        <v>1</v>
      </c>
      <c r="F38">
        <v>1</v>
      </c>
      <c r="G38">
        <v>1</v>
      </c>
      <c r="H38">
        <v>2</v>
      </c>
      <c r="I38" t="s">
        <v>715</v>
      </c>
      <c r="J38" t="s">
        <v>716</v>
      </c>
      <c r="K38" t="s">
        <v>717</v>
      </c>
      <c r="L38">
        <v>1368</v>
      </c>
      <c r="N38">
        <v>1011</v>
      </c>
      <c r="O38" t="s">
        <v>669</v>
      </c>
      <c r="P38" t="s">
        <v>669</v>
      </c>
      <c r="Q38">
        <v>1</v>
      </c>
      <c r="W38">
        <v>0</v>
      </c>
      <c r="X38">
        <v>1230759911</v>
      </c>
      <c r="Y38">
        <v>1.2500000000000001E-2</v>
      </c>
      <c r="AA38">
        <v>0</v>
      </c>
      <c r="AB38">
        <v>851.65</v>
      </c>
      <c r="AC38">
        <v>329.79</v>
      </c>
      <c r="AD38">
        <v>0</v>
      </c>
      <c r="AE38">
        <v>0</v>
      </c>
      <c r="AF38">
        <v>87.17</v>
      </c>
      <c r="AG38">
        <v>11.6</v>
      </c>
      <c r="AH38">
        <v>0</v>
      </c>
      <c r="AI38">
        <v>1</v>
      </c>
      <c r="AJ38">
        <v>9.77</v>
      </c>
      <c r="AK38">
        <v>28.43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0.01</v>
      </c>
      <c r="AU38" t="s">
        <v>20</v>
      </c>
      <c r="AV38">
        <v>0</v>
      </c>
      <c r="AW38">
        <v>2</v>
      </c>
      <c r="AX38">
        <v>68189843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0.05</v>
      </c>
      <c r="CY38">
        <f>AB38</f>
        <v>851.65</v>
      </c>
      <c r="CZ38">
        <f>AF38</f>
        <v>87.17</v>
      </c>
      <c r="DA38">
        <f>AJ38</f>
        <v>9.77</v>
      </c>
      <c r="DB38">
        <f>ROUND((ROUND(AT38*CZ38,2)*1.25),6)</f>
        <v>1.0874999999999999</v>
      </c>
      <c r="DC38">
        <f>ROUND((ROUND(AT38*AG38,2)*1.25),6)</f>
        <v>0.15</v>
      </c>
    </row>
    <row r="39" spans="1:107" x14ac:dyDescent="0.4">
      <c r="A39">
        <f>ROW(Source!A39)</f>
        <v>39</v>
      </c>
      <c r="B39">
        <v>68187018</v>
      </c>
      <c r="C39">
        <v>68189837</v>
      </c>
      <c r="D39">
        <v>64808457</v>
      </c>
      <c r="E39">
        <v>1</v>
      </c>
      <c r="F39">
        <v>1</v>
      </c>
      <c r="G39">
        <v>1</v>
      </c>
      <c r="H39">
        <v>3</v>
      </c>
      <c r="I39" t="s">
        <v>749</v>
      </c>
      <c r="J39" t="s">
        <v>750</v>
      </c>
      <c r="K39" t="s">
        <v>751</v>
      </c>
      <c r="L39">
        <v>1348</v>
      </c>
      <c r="N39">
        <v>1009</v>
      </c>
      <c r="O39" t="s">
        <v>133</v>
      </c>
      <c r="P39" t="s">
        <v>133</v>
      </c>
      <c r="Q39">
        <v>1000</v>
      </c>
      <c r="W39">
        <v>0</v>
      </c>
      <c r="X39">
        <v>-2063358494</v>
      </c>
      <c r="Y39">
        <v>1.1E-4</v>
      </c>
      <c r="AA39">
        <v>93568.86</v>
      </c>
      <c r="AB39">
        <v>0</v>
      </c>
      <c r="AC39">
        <v>0</v>
      </c>
      <c r="AD39">
        <v>0</v>
      </c>
      <c r="AE39">
        <v>10362</v>
      </c>
      <c r="AF39">
        <v>0</v>
      </c>
      <c r="AG39">
        <v>0</v>
      </c>
      <c r="AH39">
        <v>0</v>
      </c>
      <c r="AI39">
        <v>9.0299999999999994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1.1E-4</v>
      </c>
      <c r="AU39" t="s">
        <v>3</v>
      </c>
      <c r="AV39">
        <v>0</v>
      </c>
      <c r="AW39">
        <v>2</v>
      </c>
      <c r="AX39">
        <v>68189844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Y39*Source!I39</f>
        <v>4.4000000000000002E-4</v>
      </c>
      <c r="CY39">
        <f>AA39</f>
        <v>93568.86</v>
      </c>
      <c r="CZ39">
        <f>AE39</f>
        <v>10362</v>
      </c>
      <c r="DA39">
        <f>AI39</f>
        <v>9.0299999999999994</v>
      </c>
      <c r="DB39">
        <f>ROUND(ROUND(AT39*CZ39,2),6)</f>
        <v>1.1399999999999999</v>
      </c>
      <c r="DC39">
        <f>ROUND(ROUND(AT39*AG39,2),6)</f>
        <v>0</v>
      </c>
    </row>
    <row r="40" spans="1:107" x14ac:dyDescent="0.4">
      <c r="A40">
        <f>ROW(Source!A39)</f>
        <v>39</v>
      </c>
      <c r="B40">
        <v>68187018</v>
      </c>
      <c r="C40">
        <v>68189837</v>
      </c>
      <c r="D40">
        <v>64808626</v>
      </c>
      <c r="E40">
        <v>1</v>
      </c>
      <c r="F40">
        <v>1</v>
      </c>
      <c r="G40">
        <v>1</v>
      </c>
      <c r="H40">
        <v>3</v>
      </c>
      <c r="I40" t="s">
        <v>752</v>
      </c>
      <c r="J40" t="s">
        <v>753</v>
      </c>
      <c r="K40" t="s">
        <v>754</v>
      </c>
      <c r="L40">
        <v>1348</v>
      </c>
      <c r="N40">
        <v>1009</v>
      </c>
      <c r="O40" t="s">
        <v>133</v>
      </c>
      <c r="P40" t="s">
        <v>133</v>
      </c>
      <c r="Q40">
        <v>1000</v>
      </c>
      <c r="W40">
        <v>0</v>
      </c>
      <c r="X40">
        <v>969423507</v>
      </c>
      <c r="Y40">
        <v>4.0000000000000002E-4</v>
      </c>
      <c r="AA40">
        <v>78286.490000000005</v>
      </c>
      <c r="AB40">
        <v>0</v>
      </c>
      <c r="AC40">
        <v>0</v>
      </c>
      <c r="AD40">
        <v>0</v>
      </c>
      <c r="AE40">
        <v>9040.01</v>
      </c>
      <c r="AF40">
        <v>0</v>
      </c>
      <c r="AG40">
        <v>0</v>
      </c>
      <c r="AH40">
        <v>0</v>
      </c>
      <c r="AI40">
        <v>8.66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4.0000000000000002E-4</v>
      </c>
      <c r="AU40" t="s">
        <v>3</v>
      </c>
      <c r="AV40">
        <v>0</v>
      </c>
      <c r="AW40">
        <v>2</v>
      </c>
      <c r="AX40">
        <v>68189845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Y40*Source!I39</f>
        <v>1.6000000000000001E-3</v>
      </c>
      <c r="CY40">
        <f>AA40</f>
        <v>78286.490000000005</v>
      </c>
      <c r="CZ40">
        <f>AE40</f>
        <v>9040.01</v>
      </c>
      <c r="DA40">
        <f>AI40</f>
        <v>8.66</v>
      </c>
      <c r="DB40">
        <f>ROUND(ROUND(AT40*CZ40,2),6)</f>
        <v>3.62</v>
      </c>
      <c r="DC40">
        <f>ROUND(ROUND(AT40*AG40,2),6)</f>
        <v>0</v>
      </c>
    </row>
    <row r="41" spans="1:107" x14ac:dyDescent="0.4">
      <c r="A41">
        <f>ROW(Source!A39)</f>
        <v>39</v>
      </c>
      <c r="B41">
        <v>68187018</v>
      </c>
      <c r="C41">
        <v>68189837</v>
      </c>
      <c r="D41">
        <v>64830300</v>
      </c>
      <c r="E41">
        <v>1</v>
      </c>
      <c r="F41">
        <v>1</v>
      </c>
      <c r="G41">
        <v>1</v>
      </c>
      <c r="H41">
        <v>3</v>
      </c>
      <c r="I41" t="s">
        <v>755</v>
      </c>
      <c r="J41" t="s">
        <v>756</v>
      </c>
      <c r="K41" t="s">
        <v>757</v>
      </c>
      <c r="L41">
        <v>1348</v>
      </c>
      <c r="N41">
        <v>1009</v>
      </c>
      <c r="O41" t="s">
        <v>133</v>
      </c>
      <c r="P41" t="s">
        <v>133</v>
      </c>
      <c r="Q41">
        <v>1000</v>
      </c>
      <c r="W41">
        <v>0</v>
      </c>
      <c r="X41">
        <v>1970784338</v>
      </c>
      <c r="Y41">
        <v>4.2999999999999999E-4</v>
      </c>
      <c r="AA41">
        <v>36144.86</v>
      </c>
      <c r="AB41">
        <v>0</v>
      </c>
      <c r="AC41">
        <v>0</v>
      </c>
      <c r="AD41">
        <v>0</v>
      </c>
      <c r="AE41">
        <v>6014.12</v>
      </c>
      <c r="AF41">
        <v>0</v>
      </c>
      <c r="AG41">
        <v>0</v>
      </c>
      <c r="AH41">
        <v>0</v>
      </c>
      <c r="AI41">
        <v>6.01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4.2999999999999999E-4</v>
      </c>
      <c r="AU41" t="s">
        <v>3</v>
      </c>
      <c r="AV41">
        <v>0</v>
      </c>
      <c r="AW41">
        <v>2</v>
      </c>
      <c r="AX41">
        <v>68189846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Y41*Source!I39</f>
        <v>1.72E-3</v>
      </c>
      <c r="CY41">
        <f>AA41</f>
        <v>36144.86</v>
      </c>
      <c r="CZ41">
        <f>AE41</f>
        <v>6014.12</v>
      </c>
      <c r="DA41">
        <f>AI41</f>
        <v>6.01</v>
      </c>
      <c r="DB41">
        <f>ROUND(ROUND(AT41*CZ41,2),6)</f>
        <v>2.59</v>
      </c>
      <c r="DC41">
        <f>ROUND(ROUND(AT41*AG41,2),6)</f>
        <v>0</v>
      </c>
    </row>
    <row r="42" spans="1:107" x14ac:dyDescent="0.4">
      <c r="A42">
        <f>ROW(Source!A39)</f>
        <v>39</v>
      </c>
      <c r="B42">
        <v>68187018</v>
      </c>
      <c r="C42">
        <v>68189837</v>
      </c>
      <c r="D42">
        <v>64835618</v>
      </c>
      <c r="E42">
        <v>1</v>
      </c>
      <c r="F42">
        <v>1</v>
      </c>
      <c r="G42">
        <v>1</v>
      </c>
      <c r="H42">
        <v>3</v>
      </c>
      <c r="I42" t="s">
        <v>70</v>
      </c>
      <c r="J42" t="s">
        <v>73</v>
      </c>
      <c r="K42" t="s">
        <v>71</v>
      </c>
      <c r="L42">
        <v>1354</v>
      </c>
      <c r="N42">
        <v>1010</v>
      </c>
      <c r="O42" t="s">
        <v>72</v>
      </c>
      <c r="P42" t="s">
        <v>72</v>
      </c>
      <c r="Q42">
        <v>1</v>
      </c>
      <c r="W42">
        <v>0</v>
      </c>
      <c r="X42">
        <v>201019826</v>
      </c>
      <c r="Y42">
        <v>1</v>
      </c>
      <c r="AA42">
        <v>4952.8500000000004</v>
      </c>
      <c r="AB42">
        <v>0</v>
      </c>
      <c r="AC42">
        <v>0</v>
      </c>
      <c r="AD42">
        <v>0</v>
      </c>
      <c r="AE42">
        <v>732.67</v>
      </c>
      <c r="AF42">
        <v>0</v>
      </c>
      <c r="AG42">
        <v>0</v>
      </c>
      <c r="AH42">
        <v>0</v>
      </c>
      <c r="AI42">
        <v>6.76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3</v>
      </c>
      <c r="AT42">
        <v>1</v>
      </c>
      <c r="AU42" t="s">
        <v>3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Y42*Source!I39</f>
        <v>4</v>
      </c>
      <c r="CY42">
        <f>AA42</f>
        <v>4952.8500000000004</v>
      </c>
      <c r="CZ42">
        <f>AE42</f>
        <v>732.67</v>
      </c>
      <c r="DA42">
        <f>AI42</f>
        <v>6.76</v>
      </c>
      <c r="DB42">
        <f>ROUND(ROUND(AT42*CZ42,2),6)</f>
        <v>732.67</v>
      </c>
      <c r="DC42">
        <f>ROUND(ROUND(AT42*AG42,2),6)</f>
        <v>0</v>
      </c>
    </row>
    <row r="43" spans="1:107" x14ac:dyDescent="0.4">
      <c r="A43">
        <f>ROW(Source!A39)</f>
        <v>39</v>
      </c>
      <c r="B43">
        <v>68187018</v>
      </c>
      <c r="C43">
        <v>68189837</v>
      </c>
      <c r="D43">
        <v>64842727</v>
      </c>
      <c r="E43">
        <v>1</v>
      </c>
      <c r="F43">
        <v>1</v>
      </c>
      <c r="G43">
        <v>1</v>
      </c>
      <c r="H43">
        <v>3</v>
      </c>
      <c r="I43" t="s">
        <v>758</v>
      </c>
      <c r="J43" t="s">
        <v>759</v>
      </c>
      <c r="K43" t="s">
        <v>760</v>
      </c>
      <c r="L43">
        <v>1339</v>
      </c>
      <c r="N43">
        <v>1007</v>
      </c>
      <c r="O43" t="s">
        <v>712</v>
      </c>
      <c r="P43" t="s">
        <v>712</v>
      </c>
      <c r="Q43">
        <v>1</v>
      </c>
      <c r="W43">
        <v>0</v>
      </c>
      <c r="X43">
        <v>-211956249</v>
      </c>
      <c r="Y43">
        <v>2.9999999999999997E-4</v>
      </c>
      <c r="AA43">
        <v>3279.94</v>
      </c>
      <c r="AB43">
        <v>0</v>
      </c>
      <c r="AC43">
        <v>0</v>
      </c>
      <c r="AD43">
        <v>0</v>
      </c>
      <c r="AE43">
        <v>519.79999999999995</v>
      </c>
      <c r="AF43">
        <v>0</v>
      </c>
      <c r="AG43">
        <v>0</v>
      </c>
      <c r="AH43">
        <v>0</v>
      </c>
      <c r="AI43">
        <v>6.31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2.9999999999999997E-4</v>
      </c>
      <c r="AU43" t="s">
        <v>3</v>
      </c>
      <c r="AV43">
        <v>0</v>
      </c>
      <c r="AW43">
        <v>2</v>
      </c>
      <c r="AX43">
        <v>68189848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1.1999999999999999E-3</v>
      </c>
      <c r="CY43">
        <f>AA43</f>
        <v>3279.94</v>
      </c>
      <c r="CZ43">
        <f>AE43</f>
        <v>519.79999999999995</v>
      </c>
      <c r="DA43">
        <f>AI43</f>
        <v>6.31</v>
      </c>
      <c r="DB43">
        <f>ROUND(ROUND(AT43*CZ43,2),6)</f>
        <v>0.16</v>
      </c>
      <c r="DC43">
        <f>ROUND(ROUND(AT43*AG43,2),6)</f>
        <v>0</v>
      </c>
    </row>
    <row r="44" spans="1:107" x14ac:dyDescent="0.4">
      <c r="A44">
        <f>ROW(Source!A41)</f>
        <v>41</v>
      </c>
      <c r="B44">
        <v>68187018</v>
      </c>
      <c r="C44">
        <v>68189902</v>
      </c>
      <c r="D44">
        <v>18410171</v>
      </c>
      <c r="E44">
        <v>1</v>
      </c>
      <c r="F44">
        <v>1</v>
      </c>
      <c r="G44">
        <v>1</v>
      </c>
      <c r="H44">
        <v>1</v>
      </c>
      <c r="I44" t="s">
        <v>713</v>
      </c>
      <c r="J44" t="s">
        <v>3</v>
      </c>
      <c r="K44" t="s">
        <v>714</v>
      </c>
      <c r="L44">
        <v>1369</v>
      </c>
      <c r="N44">
        <v>1013</v>
      </c>
      <c r="O44" t="s">
        <v>665</v>
      </c>
      <c r="P44" t="s">
        <v>665</v>
      </c>
      <c r="Q44">
        <v>1</v>
      </c>
      <c r="W44">
        <v>0</v>
      </c>
      <c r="X44">
        <v>1151098980</v>
      </c>
      <c r="Y44">
        <v>132.25</v>
      </c>
      <c r="AA44">
        <v>0</v>
      </c>
      <c r="AB44">
        <v>0</v>
      </c>
      <c r="AC44">
        <v>0</v>
      </c>
      <c r="AD44">
        <v>8.9700000000000006</v>
      </c>
      <c r="AE44">
        <v>0</v>
      </c>
      <c r="AF44">
        <v>0</v>
      </c>
      <c r="AG44">
        <v>0</v>
      </c>
      <c r="AH44">
        <v>8.9700000000000006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115</v>
      </c>
      <c r="AU44" t="s">
        <v>21</v>
      </c>
      <c r="AV44">
        <v>1</v>
      </c>
      <c r="AW44">
        <v>2</v>
      </c>
      <c r="AX44">
        <v>68189903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29.094999999999999</v>
      </c>
      <c r="CY44">
        <f>AD44</f>
        <v>8.9700000000000006</v>
      </c>
      <c r="CZ44">
        <f>AH44</f>
        <v>8.9700000000000006</v>
      </c>
      <c r="DA44">
        <f>AL44</f>
        <v>1</v>
      </c>
      <c r="DB44">
        <f>ROUND((ROUND(AT44*CZ44,2)*1.15),6)</f>
        <v>1186.2825</v>
      </c>
      <c r="DC44">
        <f>ROUND((ROUND(AT44*AG44,2)*1.15),6)</f>
        <v>0</v>
      </c>
    </row>
    <row r="45" spans="1:107" x14ac:dyDescent="0.4">
      <c r="A45">
        <f>ROW(Source!A41)</f>
        <v>41</v>
      </c>
      <c r="B45">
        <v>68187018</v>
      </c>
      <c r="C45">
        <v>68189902</v>
      </c>
      <c r="D45">
        <v>64873129</v>
      </c>
      <c r="E45">
        <v>1</v>
      </c>
      <c r="F45">
        <v>1</v>
      </c>
      <c r="G45">
        <v>1</v>
      </c>
      <c r="H45">
        <v>2</v>
      </c>
      <c r="I45" t="s">
        <v>715</v>
      </c>
      <c r="J45" t="s">
        <v>716</v>
      </c>
      <c r="K45" t="s">
        <v>717</v>
      </c>
      <c r="L45">
        <v>1368</v>
      </c>
      <c r="N45">
        <v>1011</v>
      </c>
      <c r="O45" t="s">
        <v>669</v>
      </c>
      <c r="P45" t="s">
        <v>669</v>
      </c>
      <c r="Q45">
        <v>1</v>
      </c>
      <c r="W45">
        <v>0</v>
      </c>
      <c r="X45">
        <v>1230759911</v>
      </c>
      <c r="Y45">
        <v>4.875</v>
      </c>
      <c r="AA45">
        <v>0</v>
      </c>
      <c r="AB45">
        <v>851.65</v>
      </c>
      <c r="AC45">
        <v>329.79</v>
      </c>
      <c r="AD45">
        <v>0</v>
      </c>
      <c r="AE45">
        <v>0</v>
      </c>
      <c r="AF45">
        <v>87.17</v>
      </c>
      <c r="AG45">
        <v>11.6</v>
      </c>
      <c r="AH45">
        <v>0</v>
      </c>
      <c r="AI45">
        <v>1</v>
      </c>
      <c r="AJ45">
        <v>9.77</v>
      </c>
      <c r="AK45">
        <v>28.43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3.9</v>
      </c>
      <c r="AU45" t="s">
        <v>20</v>
      </c>
      <c r="AV45">
        <v>0</v>
      </c>
      <c r="AW45">
        <v>2</v>
      </c>
      <c r="AX45">
        <v>68189904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1.0725</v>
      </c>
      <c r="CY45">
        <f>AB45</f>
        <v>851.65</v>
      </c>
      <c r="CZ45">
        <f>AF45</f>
        <v>87.17</v>
      </c>
      <c r="DA45">
        <f>AJ45</f>
        <v>9.77</v>
      </c>
      <c r="DB45">
        <f>ROUND((ROUND(AT45*CZ45,2)*1.25),6)</f>
        <v>424.95</v>
      </c>
      <c r="DC45">
        <f>ROUND((ROUND(AT45*AG45,2)*1.25),6)</f>
        <v>56.55</v>
      </c>
    </row>
    <row r="46" spans="1:107" x14ac:dyDescent="0.4">
      <c r="A46">
        <f>ROW(Source!A41)</f>
        <v>41</v>
      </c>
      <c r="B46">
        <v>68187018</v>
      </c>
      <c r="C46">
        <v>68189902</v>
      </c>
      <c r="D46">
        <v>64808617</v>
      </c>
      <c r="E46">
        <v>1</v>
      </c>
      <c r="F46">
        <v>1</v>
      </c>
      <c r="G46">
        <v>1</v>
      </c>
      <c r="H46">
        <v>3</v>
      </c>
      <c r="I46" t="s">
        <v>761</v>
      </c>
      <c r="J46" t="s">
        <v>762</v>
      </c>
      <c r="K46" t="s">
        <v>763</v>
      </c>
      <c r="L46">
        <v>1346</v>
      </c>
      <c r="N46">
        <v>1009</v>
      </c>
      <c r="O46" t="s">
        <v>120</v>
      </c>
      <c r="P46" t="s">
        <v>120</v>
      </c>
      <c r="Q46">
        <v>1</v>
      </c>
      <c r="W46">
        <v>0</v>
      </c>
      <c r="X46">
        <v>-1980359651</v>
      </c>
      <c r="Y46">
        <v>108</v>
      </c>
      <c r="AA46">
        <v>86.42</v>
      </c>
      <c r="AB46">
        <v>0</v>
      </c>
      <c r="AC46">
        <v>0</v>
      </c>
      <c r="AD46">
        <v>0</v>
      </c>
      <c r="AE46">
        <v>9.0399999999999991</v>
      </c>
      <c r="AF46">
        <v>0</v>
      </c>
      <c r="AG46">
        <v>0</v>
      </c>
      <c r="AH46">
        <v>0</v>
      </c>
      <c r="AI46">
        <v>9.56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108</v>
      </c>
      <c r="AU46" t="s">
        <v>3</v>
      </c>
      <c r="AV46">
        <v>0</v>
      </c>
      <c r="AW46">
        <v>2</v>
      </c>
      <c r="AX46">
        <v>68189905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23.76</v>
      </c>
      <c r="CY46">
        <f t="shared" ref="CY46:CY51" si="5">AA46</f>
        <v>86.42</v>
      </c>
      <c r="CZ46">
        <f t="shared" ref="CZ46:CZ51" si="6">AE46</f>
        <v>9.0399999999999991</v>
      </c>
      <c r="DA46">
        <f t="shared" ref="DA46:DA51" si="7">AI46</f>
        <v>9.56</v>
      </c>
      <c r="DB46">
        <f t="shared" ref="DB46:DB51" si="8">ROUND(ROUND(AT46*CZ46,2),6)</f>
        <v>976.32</v>
      </c>
      <c r="DC46">
        <f t="shared" ref="DC46:DC51" si="9">ROUND(ROUND(AT46*AG46,2),6)</f>
        <v>0</v>
      </c>
    </row>
    <row r="47" spans="1:107" x14ac:dyDescent="0.4">
      <c r="A47">
        <f>ROW(Source!A41)</f>
        <v>41</v>
      </c>
      <c r="B47">
        <v>68187018</v>
      </c>
      <c r="C47">
        <v>68189902</v>
      </c>
      <c r="D47">
        <v>64808704</v>
      </c>
      <c r="E47">
        <v>1</v>
      </c>
      <c r="F47">
        <v>1</v>
      </c>
      <c r="G47">
        <v>1</v>
      </c>
      <c r="H47">
        <v>3</v>
      </c>
      <c r="I47" t="s">
        <v>764</v>
      </c>
      <c r="J47" t="s">
        <v>765</v>
      </c>
      <c r="K47" t="s">
        <v>766</v>
      </c>
      <c r="L47">
        <v>1348</v>
      </c>
      <c r="N47">
        <v>1009</v>
      </c>
      <c r="O47" t="s">
        <v>133</v>
      </c>
      <c r="P47" t="s">
        <v>133</v>
      </c>
      <c r="Q47">
        <v>1000</v>
      </c>
      <c r="W47">
        <v>0</v>
      </c>
      <c r="X47">
        <v>1561117559</v>
      </c>
      <c r="Y47">
        <v>1.0120000000000001E-2</v>
      </c>
      <c r="AA47">
        <v>55098.8</v>
      </c>
      <c r="AB47">
        <v>0</v>
      </c>
      <c r="AC47">
        <v>0</v>
      </c>
      <c r="AD47">
        <v>0</v>
      </c>
      <c r="AE47">
        <v>11978</v>
      </c>
      <c r="AF47">
        <v>0</v>
      </c>
      <c r="AG47">
        <v>0</v>
      </c>
      <c r="AH47">
        <v>0</v>
      </c>
      <c r="AI47">
        <v>4.5999999999999996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1.0120000000000001E-2</v>
      </c>
      <c r="AU47" t="s">
        <v>3</v>
      </c>
      <c r="AV47">
        <v>0</v>
      </c>
      <c r="AW47">
        <v>2</v>
      </c>
      <c r="AX47">
        <v>68189906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2.2264000000000003E-3</v>
      </c>
      <c r="CY47">
        <f t="shared" si="5"/>
        <v>55098.8</v>
      </c>
      <c r="CZ47">
        <f t="shared" si="6"/>
        <v>11978</v>
      </c>
      <c r="DA47">
        <f t="shared" si="7"/>
        <v>4.5999999999999996</v>
      </c>
      <c r="DB47">
        <f t="shared" si="8"/>
        <v>121.22</v>
      </c>
      <c r="DC47">
        <f t="shared" si="9"/>
        <v>0</v>
      </c>
    </row>
    <row r="48" spans="1:107" x14ac:dyDescent="0.4">
      <c r="A48">
        <f>ROW(Source!A41)</f>
        <v>41</v>
      </c>
      <c r="B48">
        <v>68187018</v>
      </c>
      <c r="C48">
        <v>68189902</v>
      </c>
      <c r="D48">
        <v>64814709</v>
      </c>
      <c r="E48">
        <v>1</v>
      </c>
      <c r="F48">
        <v>1</v>
      </c>
      <c r="G48">
        <v>1</v>
      </c>
      <c r="H48">
        <v>3</v>
      </c>
      <c r="I48" t="s">
        <v>767</v>
      </c>
      <c r="J48" t="s">
        <v>768</v>
      </c>
      <c r="K48" t="s">
        <v>769</v>
      </c>
      <c r="L48">
        <v>1339</v>
      </c>
      <c r="N48">
        <v>1007</v>
      </c>
      <c r="O48" t="s">
        <v>712</v>
      </c>
      <c r="P48" t="s">
        <v>712</v>
      </c>
      <c r="Q48">
        <v>1</v>
      </c>
      <c r="W48">
        <v>0</v>
      </c>
      <c r="X48">
        <v>455834906</v>
      </c>
      <c r="Y48">
        <v>0.08</v>
      </c>
      <c r="AA48">
        <v>5852</v>
      </c>
      <c r="AB48">
        <v>0</v>
      </c>
      <c r="AC48">
        <v>0</v>
      </c>
      <c r="AD48">
        <v>0</v>
      </c>
      <c r="AE48">
        <v>1100</v>
      </c>
      <c r="AF48">
        <v>0</v>
      </c>
      <c r="AG48">
        <v>0</v>
      </c>
      <c r="AH48">
        <v>0</v>
      </c>
      <c r="AI48">
        <v>5.32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0.08</v>
      </c>
      <c r="AU48" t="s">
        <v>3</v>
      </c>
      <c r="AV48">
        <v>0</v>
      </c>
      <c r="AW48">
        <v>2</v>
      </c>
      <c r="AX48">
        <v>68189908</v>
      </c>
      <c r="AY48">
        <v>1</v>
      </c>
      <c r="AZ48">
        <v>0</v>
      </c>
      <c r="BA48">
        <v>51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1.7600000000000001E-2</v>
      </c>
      <c r="CY48">
        <f t="shared" si="5"/>
        <v>5852</v>
      </c>
      <c r="CZ48">
        <f t="shared" si="6"/>
        <v>1100</v>
      </c>
      <c r="DA48">
        <f t="shared" si="7"/>
        <v>5.32</v>
      </c>
      <c r="DB48">
        <f t="shared" si="8"/>
        <v>88</v>
      </c>
      <c r="DC48">
        <f t="shared" si="9"/>
        <v>0</v>
      </c>
    </row>
    <row r="49" spans="1:107" x14ac:dyDescent="0.4">
      <c r="A49">
        <f>ROW(Source!A41)</f>
        <v>41</v>
      </c>
      <c r="B49">
        <v>68187018</v>
      </c>
      <c r="C49">
        <v>68189902</v>
      </c>
      <c r="D49">
        <v>64829165</v>
      </c>
      <c r="E49">
        <v>1</v>
      </c>
      <c r="F49">
        <v>1</v>
      </c>
      <c r="G49">
        <v>1</v>
      </c>
      <c r="H49">
        <v>3</v>
      </c>
      <c r="I49" t="s">
        <v>80</v>
      </c>
      <c r="J49" t="s">
        <v>82</v>
      </c>
      <c r="K49" t="s">
        <v>81</v>
      </c>
      <c r="L49">
        <v>1327</v>
      </c>
      <c r="N49">
        <v>1005</v>
      </c>
      <c r="O49" t="s">
        <v>31</v>
      </c>
      <c r="P49" t="s">
        <v>31</v>
      </c>
      <c r="Q49">
        <v>1</v>
      </c>
      <c r="W49">
        <v>1</v>
      </c>
      <c r="X49">
        <v>-1292989106</v>
      </c>
      <c r="Y49">
        <v>-100</v>
      </c>
      <c r="AA49">
        <v>832.14</v>
      </c>
      <c r="AB49">
        <v>0</v>
      </c>
      <c r="AC49">
        <v>0</v>
      </c>
      <c r="AD49">
        <v>0</v>
      </c>
      <c r="AE49">
        <v>207</v>
      </c>
      <c r="AF49">
        <v>0</v>
      </c>
      <c r="AG49">
        <v>0</v>
      </c>
      <c r="AH49">
        <v>0</v>
      </c>
      <c r="AI49">
        <v>4.0199999999999996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-100</v>
      </c>
      <c r="AU49" t="s">
        <v>3</v>
      </c>
      <c r="AV49">
        <v>0</v>
      </c>
      <c r="AW49">
        <v>2</v>
      </c>
      <c r="AX49">
        <v>68189909</v>
      </c>
      <c r="AY49">
        <v>1</v>
      </c>
      <c r="AZ49">
        <v>6144</v>
      </c>
      <c r="BA49">
        <v>52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-22</v>
      </c>
      <c r="CY49">
        <f t="shared" si="5"/>
        <v>832.14</v>
      </c>
      <c r="CZ49">
        <f t="shared" si="6"/>
        <v>207</v>
      </c>
      <c r="DA49">
        <f t="shared" si="7"/>
        <v>4.0199999999999996</v>
      </c>
      <c r="DB49">
        <f t="shared" si="8"/>
        <v>-20700</v>
      </c>
      <c r="DC49">
        <f t="shared" si="9"/>
        <v>0</v>
      </c>
    </row>
    <row r="50" spans="1:107" x14ac:dyDescent="0.4">
      <c r="A50">
        <f>ROW(Source!A41)</f>
        <v>41</v>
      </c>
      <c r="B50">
        <v>68187018</v>
      </c>
      <c r="C50">
        <v>68189902</v>
      </c>
      <c r="D50">
        <v>64829319</v>
      </c>
      <c r="E50">
        <v>1</v>
      </c>
      <c r="F50">
        <v>1</v>
      </c>
      <c r="G50">
        <v>1</v>
      </c>
      <c r="H50">
        <v>3</v>
      </c>
      <c r="I50" t="s">
        <v>770</v>
      </c>
      <c r="J50" t="s">
        <v>771</v>
      </c>
      <c r="K50" t="s">
        <v>772</v>
      </c>
      <c r="L50">
        <v>1301</v>
      </c>
      <c r="N50">
        <v>1003</v>
      </c>
      <c r="O50" t="s">
        <v>507</v>
      </c>
      <c r="P50" t="s">
        <v>507</v>
      </c>
      <c r="Q50">
        <v>1</v>
      </c>
      <c r="W50">
        <v>0</v>
      </c>
      <c r="X50">
        <v>-180984447</v>
      </c>
      <c r="Y50">
        <v>540</v>
      </c>
      <c r="AA50">
        <v>31.99</v>
      </c>
      <c r="AB50">
        <v>0</v>
      </c>
      <c r="AC50">
        <v>0</v>
      </c>
      <c r="AD50">
        <v>0</v>
      </c>
      <c r="AE50">
        <v>3.93</v>
      </c>
      <c r="AF50">
        <v>0</v>
      </c>
      <c r="AG50">
        <v>0</v>
      </c>
      <c r="AH50">
        <v>0</v>
      </c>
      <c r="AI50">
        <v>8.14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540</v>
      </c>
      <c r="AU50" t="s">
        <v>3</v>
      </c>
      <c r="AV50">
        <v>0</v>
      </c>
      <c r="AW50">
        <v>2</v>
      </c>
      <c r="AX50">
        <v>68189910</v>
      </c>
      <c r="AY50">
        <v>1</v>
      </c>
      <c r="AZ50">
        <v>0</v>
      </c>
      <c r="BA50">
        <v>53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118.8</v>
      </c>
      <c r="CY50">
        <f t="shared" si="5"/>
        <v>31.99</v>
      </c>
      <c r="CZ50">
        <f t="shared" si="6"/>
        <v>3.93</v>
      </c>
      <c r="DA50">
        <f t="shared" si="7"/>
        <v>8.14</v>
      </c>
      <c r="DB50">
        <f t="shared" si="8"/>
        <v>2122.1999999999998</v>
      </c>
      <c r="DC50">
        <f t="shared" si="9"/>
        <v>0</v>
      </c>
    </row>
    <row r="51" spans="1:107" x14ac:dyDescent="0.4">
      <c r="A51">
        <f>ROW(Source!A41)</f>
        <v>41</v>
      </c>
      <c r="B51">
        <v>68187018</v>
      </c>
      <c r="C51">
        <v>68189902</v>
      </c>
      <c r="D51">
        <v>64830226</v>
      </c>
      <c r="E51">
        <v>1</v>
      </c>
      <c r="F51">
        <v>1</v>
      </c>
      <c r="G51">
        <v>1</v>
      </c>
      <c r="H51">
        <v>3</v>
      </c>
      <c r="I51" t="s">
        <v>84</v>
      </c>
      <c r="J51" t="s">
        <v>86</v>
      </c>
      <c r="K51" t="s">
        <v>85</v>
      </c>
      <c r="L51">
        <v>1327</v>
      </c>
      <c r="N51">
        <v>1005</v>
      </c>
      <c r="O51" t="s">
        <v>31</v>
      </c>
      <c r="P51" t="s">
        <v>31</v>
      </c>
      <c r="Q51">
        <v>1</v>
      </c>
      <c r="W51">
        <v>0</v>
      </c>
      <c r="X51">
        <v>1906875314</v>
      </c>
      <c r="Y51">
        <v>100</v>
      </c>
      <c r="AA51">
        <v>12836.51</v>
      </c>
      <c r="AB51">
        <v>0</v>
      </c>
      <c r="AC51">
        <v>0</v>
      </c>
      <c r="AD51">
        <v>0</v>
      </c>
      <c r="AE51">
        <v>4535.87</v>
      </c>
      <c r="AF51">
        <v>0</v>
      </c>
      <c r="AG51">
        <v>0</v>
      </c>
      <c r="AH51">
        <v>0</v>
      </c>
      <c r="AI51">
        <v>2.83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3</v>
      </c>
      <c r="AT51">
        <v>100</v>
      </c>
      <c r="AU51" t="s">
        <v>3</v>
      </c>
      <c r="AV51">
        <v>0</v>
      </c>
      <c r="AW51">
        <v>1</v>
      </c>
      <c r="AX51">
        <v>-1</v>
      </c>
      <c r="AY51">
        <v>0</v>
      </c>
      <c r="AZ51">
        <v>0</v>
      </c>
      <c r="BA51" t="s">
        <v>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Y51*Source!I41</f>
        <v>22</v>
      </c>
      <c r="CY51">
        <f t="shared" si="5"/>
        <v>12836.51</v>
      </c>
      <c r="CZ51">
        <f t="shared" si="6"/>
        <v>4535.87</v>
      </c>
      <c r="DA51">
        <f t="shared" si="7"/>
        <v>2.83</v>
      </c>
      <c r="DB51">
        <f t="shared" si="8"/>
        <v>453587</v>
      </c>
      <c r="DC51">
        <f t="shared" si="9"/>
        <v>0</v>
      </c>
    </row>
    <row r="52" spans="1:107" x14ac:dyDescent="0.4">
      <c r="A52">
        <f>ROW(Source!A44)</f>
        <v>44</v>
      </c>
      <c r="B52">
        <v>68187018</v>
      </c>
      <c r="C52">
        <v>68189965</v>
      </c>
      <c r="D52">
        <v>18413627</v>
      </c>
      <c r="E52">
        <v>1</v>
      </c>
      <c r="F52">
        <v>1</v>
      </c>
      <c r="G52">
        <v>1</v>
      </c>
      <c r="H52">
        <v>1</v>
      </c>
      <c r="I52" t="s">
        <v>773</v>
      </c>
      <c r="J52" t="s">
        <v>3</v>
      </c>
      <c r="K52" t="s">
        <v>774</v>
      </c>
      <c r="L52">
        <v>1369</v>
      </c>
      <c r="N52">
        <v>1013</v>
      </c>
      <c r="O52" t="s">
        <v>665</v>
      </c>
      <c r="P52" t="s">
        <v>665</v>
      </c>
      <c r="Q52">
        <v>1</v>
      </c>
      <c r="W52">
        <v>0</v>
      </c>
      <c r="X52">
        <v>-1366182279</v>
      </c>
      <c r="Y52">
        <v>2.76</v>
      </c>
      <c r="AA52">
        <v>0</v>
      </c>
      <c r="AB52">
        <v>0</v>
      </c>
      <c r="AC52">
        <v>0</v>
      </c>
      <c r="AD52">
        <v>9.92</v>
      </c>
      <c r="AE52">
        <v>0</v>
      </c>
      <c r="AF52">
        <v>0</v>
      </c>
      <c r="AG52">
        <v>0</v>
      </c>
      <c r="AH52">
        <v>9.92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2.4</v>
      </c>
      <c r="AU52" t="s">
        <v>21</v>
      </c>
      <c r="AV52">
        <v>1</v>
      </c>
      <c r="AW52">
        <v>2</v>
      </c>
      <c r="AX52">
        <v>68189966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Y52*Source!I44</f>
        <v>12.585599999999998</v>
      </c>
      <c r="CY52">
        <f>AD52</f>
        <v>9.92</v>
      </c>
      <c r="CZ52">
        <f>AH52</f>
        <v>9.92</v>
      </c>
      <c r="DA52">
        <f>AL52</f>
        <v>1</v>
      </c>
      <c r="DB52">
        <f>ROUND((ROUND(AT52*CZ52,2)*1.15),6)</f>
        <v>27.381499999999999</v>
      </c>
      <c r="DC52">
        <f>ROUND((ROUND(AT52*AG52,2)*1.15),6)</f>
        <v>0</v>
      </c>
    </row>
    <row r="53" spans="1:107" x14ac:dyDescent="0.4">
      <c r="A53">
        <f>ROW(Source!A44)</f>
        <v>44</v>
      </c>
      <c r="B53">
        <v>68187018</v>
      </c>
      <c r="C53">
        <v>68189965</v>
      </c>
      <c r="D53">
        <v>64871481</v>
      </c>
      <c r="E53">
        <v>1</v>
      </c>
      <c r="F53">
        <v>1</v>
      </c>
      <c r="G53">
        <v>1</v>
      </c>
      <c r="H53">
        <v>2</v>
      </c>
      <c r="I53" t="s">
        <v>743</v>
      </c>
      <c r="J53" t="s">
        <v>744</v>
      </c>
      <c r="K53" t="s">
        <v>745</v>
      </c>
      <c r="L53">
        <v>1368</v>
      </c>
      <c r="N53">
        <v>1011</v>
      </c>
      <c r="O53" t="s">
        <v>669</v>
      </c>
      <c r="P53" t="s">
        <v>669</v>
      </c>
      <c r="Q53">
        <v>1</v>
      </c>
      <c r="W53">
        <v>0</v>
      </c>
      <c r="X53">
        <v>1474986261</v>
      </c>
      <c r="Y53">
        <v>0.5</v>
      </c>
      <c r="AA53">
        <v>0</v>
      </c>
      <c r="AB53">
        <v>56.7</v>
      </c>
      <c r="AC53">
        <v>0</v>
      </c>
      <c r="AD53">
        <v>0</v>
      </c>
      <c r="AE53">
        <v>0</v>
      </c>
      <c r="AF53">
        <v>8.1</v>
      </c>
      <c r="AG53">
        <v>0</v>
      </c>
      <c r="AH53">
        <v>0</v>
      </c>
      <c r="AI53">
        <v>1</v>
      </c>
      <c r="AJ53">
        <v>7</v>
      </c>
      <c r="AK53">
        <v>28.43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0.4</v>
      </c>
      <c r="AU53" t="s">
        <v>20</v>
      </c>
      <c r="AV53">
        <v>0</v>
      </c>
      <c r="AW53">
        <v>2</v>
      </c>
      <c r="AX53">
        <v>68189967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Y53*Source!I44</f>
        <v>2.2799999999999998</v>
      </c>
      <c r="CY53">
        <f>AB53</f>
        <v>56.7</v>
      </c>
      <c r="CZ53">
        <f>AF53</f>
        <v>8.1</v>
      </c>
      <c r="DA53">
        <f>AJ53</f>
        <v>7</v>
      </c>
      <c r="DB53">
        <f>ROUND((ROUND(AT53*CZ53,2)*1.25),6)</f>
        <v>4.05</v>
      </c>
      <c r="DC53">
        <f>ROUND((ROUND(AT53*AG53,2)*1.25),6)</f>
        <v>0</v>
      </c>
    </row>
    <row r="54" spans="1:107" x14ac:dyDescent="0.4">
      <c r="A54">
        <f>ROW(Source!A44)</f>
        <v>44</v>
      </c>
      <c r="B54">
        <v>68187018</v>
      </c>
      <c r="C54">
        <v>68189965</v>
      </c>
      <c r="D54">
        <v>64872805</v>
      </c>
      <c r="E54">
        <v>1</v>
      </c>
      <c r="F54">
        <v>1</v>
      </c>
      <c r="G54">
        <v>1</v>
      </c>
      <c r="H54">
        <v>2</v>
      </c>
      <c r="I54" t="s">
        <v>775</v>
      </c>
      <c r="J54" t="s">
        <v>776</v>
      </c>
      <c r="K54" t="s">
        <v>777</v>
      </c>
      <c r="L54">
        <v>1368</v>
      </c>
      <c r="N54">
        <v>1011</v>
      </c>
      <c r="O54" t="s">
        <v>669</v>
      </c>
      <c r="P54" t="s">
        <v>669</v>
      </c>
      <c r="Q54">
        <v>1</v>
      </c>
      <c r="W54">
        <v>0</v>
      </c>
      <c r="X54">
        <v>-144556207</v>
      </c>
      <c r="Y54">
        <v>0.15</v>
      </c>
      <c r="AA54">
        <v>0</v>
      </c>
      <c r="AB54">
        <v>17.850000000000001</v>
      </c>
      <c r="AC54">
        <v>0</v>
      </c>
      <c r="AD54">
        <v>0</v>
      </c>
      <c r="AE54">
        <v>0</v>
      </c>
      <c r="AF54">
        <v>5.13</v>
      </c>
      <c r="AG54">
        <v>0</v>
      </c>
      <c r="AH54">
        <v>0</v>
      </c>
      <c r="AI54">
        <v>1</v>
      </c>
      <c r="AJ54">
        <v>3.48</v>
      </c>
      <c r="AK54">
        <v>28.43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0.12</v>
      </c>
      <c r="AU54" t="s">
        <v>20</v>
      </c>
      <c r="AV54">
        <v>0</v>
      </c>
      <c r="AW54">
        <v>2</v>
      </c>
      <c r="AX54">
        <v>68189968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Y54*Source!I44</f>
        <v>0.68399999999999994</v>
      </c>
      <c r="CY54">
        <f>AB54</f>
        <v>17.850000000000001</v>
      </c>
      <c r="CZ54">
        <f>AF54</f>
        <v>5.13</v>
      </c>
      <c r="DA54">
        <f>AJ54</f>
        <v>3.48</v>
      </c>
      <c r="DB54">
        <f>ROUND((ROUND(AT54*CZ54,2)*1.25),6)</f>
        <v>0.77500000000000002</v>
      </c>
      <c r="DC54">
        <f>ROUND((ROUND(AT54*AG54,2)*1.25),6)</f>
        <v>0</v>
      </c>
    </row>
    <row r="55" spans="1:107" x14ac:dyDescent="0.4">
      <c r="A55">
        <f>ROW(Source!A44)</f>
        <v>44</v>
      </c>
      <c r="B55">
        <v>68187018</v>
      </c>
      <c r="C55">
        <v>68189965</v>
      </c>
      <c r="D55">
        <v>64872869</v>
      </c>
      <c r="E55">
        <v>1</v>
      </c>
      <c r="F55">
        <v>1</v>
      </c>
      <c r="G55">
        <v>1</v>
      </c>
      <c r="H55">
        <v>2</v>
      </c>
      <c r="I55" t="s">
        <v>673</v>
      </c>
      <c r="J55" t="s">
        <v>674</v>
      </c>
      <c r="K55" t="s">
        <v>675</v>
      </c>
      <c r="L55">
        <v>1368</v>
      </c>
      <c r="N55">
        <v>1011</v>
      </c>
      <c r="O55" t="s">
        <v>669</v>
      </c>
      <c r="P55" t="s">
        <v>669</v>
      </c>
      <c r="Q55">
        <v>1</v>
      </c>
      <c r="W55">
        <v>0</v>
      </c>
      <c r="X55">
        <v>-991672839</v>
      </c>
      <c r="Y55">
        <v>0.23749999999999999</v>
      </c>
      <c r="AA55">
        <v>0</v>
      </c>
      <c r="AB55">
        <v>31.8</v>
      </c>
      <c r="AC55">
        <v>0</v>
      </c>
      <c r="AD55">
        <v>0</v>
      </c>
      <c r="AE55">
        <v>0</v>
      </c>
      <c r="AF55">
        <v>2.08</v>
      </c>
      <c r="AG55">
        <v>0</v>
      </c>
      <c r="AH55">
        <v>0</v>
      </c>
      <c r="AI55">
        <v>1</v>
      </c>
      <c r="AJ55">
        <v>15.29</v>
      </c>
      <c r="AK55">
        <v>28.43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0.19</v>
      </c>
      <c r="AU55" t="s">
        <v>20</v>
      </c>
      <c r="AV55">
        <v>0</v>
      </c>
      <c r="AW55">
        <v>2</v>
      </c>
      <c r="AX55">
        <v>68189969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Y55*Source!I44</f>
        <v>1.083</v>
      </c>
      <c r="CY55">
        <f>AB55</f>
        <v>31.8</v>
      </c>
      <c r="CZ55">
        <f>AF55</f>
        <v>2.08</v>
      </c>
      <c r="DA55">
        <f>AJ55</f>
        <v>15.29</v>
      </c>
      <c r="DB55">
        <f>ROUND((ROUND(AT55*CZ55,2)*1.25),6)</f>
        <v>0.5</v>
      </c>
      <c r="DC55">
        <f>ROUND((ROUND(AT55*AG55,2)*1.25),6)</f>
        <v>0</v>
      </c>
    </row>
    <row r="56" spans="1:107" x14ac:dyDescent="0.4">
      <c r="A56">
        <f>ROW(Source!A44)</f>
        <v>44</v>
      </c>
      <c r="B56">
        <v>68187018</v>
      </c>
      <c r="C56">
        <v>68189965</v>
      </c>
      <c r="D56">
        <v>64873129</v>
      </c>
      <c r="E56">
        <v>1</v>
      </c>
      <c r="F56">
        <v>1</v>
      </c>
      <c r="G56">
        <v>1</v>
      </c>
      <c r="H56">
        <v>2</v>
      </c>
      <c r="I56" t="s">
        <v>715</v>
      </c>
      <c r="J56" t="s">
        <v>716</v>
      </c>
      <c r="K56" t="s">
        <v>717</v>
      </c>
      <c r="L56">
        <v>1368</v>
      </c>
      <c r="N56">
        <v>1011</v>
      </c>
      <c r="O56" t="s">
        <v>669</v>
      </c>
      <c r="P56" t="s">
        <v>669</v>
      </c>
      <c r="Q56">
        <v>1</v>
      </c>
      <c r="W56">
        <v>0</v>
      </c>
      <c r="X56">
        <v>1230759911</v>
      </c>
      <c r="Y56">
        <v>0.21249999999999999</v>
      </c>
      <c r="AA56">
        <v>0</v>
      </c>
      <c r="AB56">
        <v>851.65</v>
      </c>
      <c r="AC56">
        <v>329.79</v>
      </c>
      <c r="AD56">
        <v>0</v>
      </c>
      <c r="AE56">
        <v>0</v>
      </c>
      <c r="AF56">
        <v>87.17</v>
      </c>
      <c r="AG56">
        <v>11.6</v>
      </c>
      <c r="AH56">
        <v>0</v>
      </c>
      <c r="AI56">
        <v>1</v>
      </c>
      <c r="AJ56">
        <v>9.77</v>
      </c>
      <c r="AK56">
        <v>28.43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0.17</v>
      </c>
      <c r="AU56" t="s">
        <v>20</v>
      </c>
      <c r="AV56">
        <v>0</v>
      </c>
      <c r="AW56">
        <v>2</v>
      </c>
      <c r="AX56">
        <v>68189970</v>
      </c>
      <c r="AY56">
        <v>1</v>
      </c>
      <c r="AZ56">
        <v>0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Y56*Source!I44</f>
        <v>0.96899999999999986</v>
      </c>
      <c r="CY56">
        <f>AB56</f>
        <v>851.65</v>
      </c>
      <c r="CZ56">
        <f>AF56</f>
        <v>87.17</v>
      </c>
      <c r="DA56">
        <f>AJ56</f>
        <v>9.77</v>
      </c>
      <c r="DB56">
        <f>ROUND((ROUND(AT56*CZ56,2)*1.25),6)</f>
        <v>18.524999999999999</v>
      </c>
      <c r="DC56">
        <f>ROUND((ROUND(AT56*AG56,2)*1.25),6)</f>
        <v>2.4624999999999999</v>
      </c>
    </row>
    <row r="57" spans="1:107" x14ac:dyDescent="0.4">
      <c r="A57">
        <f>ROW(Source!A44)</f>
        <v>44</v>
      </c>
      <c r="B57">
        <v>68187018</v>
      </c>
      <c r="C57">
        <v>68189965</v>
      </c>
      <c r="D57">
        <v>64807986</v>
      </c>
      <c r="E57">
        <v>1</v>
      </c>
      <c r="F57">
        <v>1</v>
      </c>
      <c r="G57">
        <v>1</v>
      </c>
      <c r="H57">
        <v>3</v>
      </c>
      <c r="I57" t="s">
        <v>101</v>
      </c>
      <c r="J57" t="s">
        <v>104</v>
      </c>
      <c r="K57" t="s">
        <v>102</v>
      </c>
      <c r="L57">
        <v>1035</v>
      </c>
      <c r="N57">
        <v>1013</v>
      </c>
      <c r="O57" t="s">
        <v>103</v>
      </c>
      <c r="P57" t="s">
        <v>103</v>
      </c>
      <c r="Q57">
        <v>1</v>
      </c>
      <c r="W57">
        <v>0</v>
      </c>
      <c r="X57">
        <v>-819682241</v>
      </c>
      <c r="Y57">
        <v>0.65789500000000001</v>
      </c>
      <c r="AA57">
        <v>152.44</v>
      </c>
      <c r="AB57">
        <v>0</v>
      </c>
      <c r="AC57">
        <v>0</v>
      </c>
      <c r="AD57">
        <v>0</v>
      </c>
      <c r="AE57">
        <v>109.67</v>
      </c>
      <c r="AF57">
        <v>0</v>
      </c>
      <c r="AG57">
        <v>0</v>
      </c>
      <c r="AH57">
        <v>0</v>
      </c>
      <c r="AI57">
        <v>1.39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3</v>
      </c>
      <c r="AT57">
        <v>0.65789500000000001</v>
      </c>
      <c r="AU57" t="s">
        <v>3</v>
      </c>
      <c r="AV57">
        <v>0</v>
      </c>
      <c r="AW57">
        <v>1</v>
      </c>
      <c r="AX57">
        <v>-1</v>
      </c>
      <c r="AY57">
        <v>0</v>
      </c>
      <c r="AZ57">
        <v>0</v>
      </c>
      <c r="BA57" t="s">
        <v>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Y57*Source!I44</f>
        <v>3.0000011999999998</v>
      </c>
      <c r="CY57">
        <f t="shared" ref="CY57:CY62" si="10">AA57</f>
        <v>152.44</v>
      </c>
      <c r="CZ57">
        <f t="shared" ref="CZ57:CZ62" si="11">AE57</f>
        <v>109.67</v>
      </c>
      <c r="DA57">
        <f t="shared" ref="DA57:DA62" si="12">AI57</f>
        <v>1.39</v>
      </c>
      <c r="DB57">
        <f t="shared" ref="DB57:DB62" si="13">ROUND(ROUND(AT57*CZ57,2),6)</f>
        <v>72.150000000000006</v>
      </c>
      <c r="DC57">
        <f t="shared" ref="DC57:DC62" si="14">ROUND(ROUND(AT57*AG57,2),6)</f>
        <v>0</v>
      </c>
    </row>
    <row r="58" spans="1:107" x14ac:dyDescent="0.4">
      <c r="A58">
        <f>ROW(Source!A44)</f>
        <v>44</v>
      </c>
      <c r="B58">
        <v>68187018</v>
      </c>
      <c r="C58">
        <v>68189965</v>
      </c>
      <c r="D58">
        <v>64808448</v>
      </c>
      <c r="E58">
        <v>1</v>
      </c>
      <c r="F58">
        <v>1</v>
      </c>
      <c r="G58">
        <v>1</v>
      </c>
      <c r="H58">
        <v>3</v>
      </c>
      <c r="I58" t="s">
        <v>778</v>
      </c>
      <c r="J58" t="s">
        <v>779</v>
      </c>
      <c r="K58" t="s">
        <v>780</v>
      </c>
      <c r="L58">
        <v>1348</v>
      </c>
      <c r="N58">
        <v>1009</v>
      </c>
      <c r="O58" t="s">
        <v>133</v>
      </c>
      <c r="P58" t="s">
        <v>133</v>
      </c>
      <c r="Q58">
        <v>1000</v>
      </c>
      <c r="W58">
        <v>0</v>
      </c>
      <c r="X58">
        <v>-1319080431</v>
      </c>
      <c r="Y58">
        <v>1E-4</v>
      </c>
      <c r="AA58">
        <v>89992.41</v>
      </c>
      <c r="AB58">
        <v>0</v>
      </c>
      <c r="AC58">
        <v>0</v>
      </c>
      <c r="AD58">
        <v>0</v>
      </c>
      <c r="AE58">
        <v>9749.99</v>
      </c>
      <c r="AF58">
        <v>0</v>
      </c>
      <c r="AG58">
        <v>0</v>
      </c>
      <c r="AH58">
        <v>0</v>
      </c>
      <c r="AI58">
        <v>9.23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1E-4</v>
      </c>
      <c r="AU58" t="s">
        <v>3</v>
      </c>
      <c r="AV58">
        <v>0</v>
      </c>
      <c r="AW58">
        <v>2</v>
      </c>
      <c r="AX58">
        <v>68189971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Y58*Source!I44</f>
        <v>4.5599999999999997E-4</v>
      </c>
      <c r="CY58">
        <f t="shared" si="10"/>
        <v>89992.41</v>
      </c>
      <c r="CZ58">
        <f t="shared" si="11"/>
        <v>9749.99</v>
      </c>
      <c r="DA58">
        <f t="shared" si="12"/>
        <v>9.23</v>
      </c>
      <c r="DB58">
        <f t="shared" si="13"/>
        <v>0.97</v>
      </c>
      <c r="DC58">
        <f t="shared" si="14"/>
        <v>0</v>
      </c>
    </row>
    <row r="59" spans="1:107" x14ac:dyDescent="0.4">
      <c r="A59">
        <f>ROW(Source!A44)</f>
        <v>44</v>
      </c>
      <c r="B59">
        <v>68187018</v>
      </c>
      <c r="C59">
        <v>68189965</v>
      </c>
      <c r="D59">
        <v>64808806</v>
      </c>
      <c r="E59">
        <v>1</v>
      </c>
      <c r="F59">
        <v>1</v>
      </c>
      <c r="G59">
        <v>1</v>
      </c>
      <c r="H59">
        <v>3</v>
      </c>
      <c r="I59" t="s">
        <v>781</v>
      </c>
      <c r="J59" t="s">
        <v>782</v>
      </c>
      <c r="K59" t="s">
        <v>783</v>
      </c>
      <c r="L59">
        <v>1354</v>
      </c>
      <c r="N59">
        <v>1010</v>
      </c>
      <c r="O59" t="s">
        <v>72</v>
      </c>
      <c r="P59" t="s">
        <v>72</v>
      </c>
      <c r="Q59">
        <v>1</v>
      </c>
      <c r="W59">
        <v>0</v>
      </c>
      <c r="X59">
        <v>143065284</v>
      </c>
      <c r="Y59">
        <v>0.1</v>
      </c>
      <c r="AA59">
        <v>190.01</v>
      </c>
      <c r="AB59">
        <v>0</v>
      </c>
      <c r="AC59">
        <v>0</v>
      </c>
      <c r="AD59">
        <v>0</v>
      </c>
      <c r="AE59">
        <v>72.8</v>
      </c>
      <c r="AF59">
        <v>0</v>
      </c>
      <c r="AG59">
        <v>0</v>
      </c>
      <c r="AH59">
        <v>0</v>
      </c>
      <c r="AI59">
        <v>2.61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0.1</v>
      </c>
      <c r="AU59" t="s">
        <v>3</v>
      </c>
      <c r="AV59">
        <v>0</v>
      </c>
      <c r="AW59">
        <v>2</v>
      </c>
      <c r="AX59">
        <v>68189972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0.45599999999999996</v>
      </c>
      <c r="CY59">
        <f t="shared" si="10"/>
        <v>190.01</v>
      </c>
      <c r="CZ59">
        <f t="shared" si="11"/>
        <v>72.8</v>
      </c>
      <c r="DA59">
        <f t="shared" si="12"/>
        <v>2.61</v>
      </c>
      <c r="DB59">
        <f t="shared" si="13"/>
        <v>7.28</v>
      </c>
      <c r="DC59">
        <f t="shared" si="14"/>
        <v>0</v>
      </c>
    </row>
    <row r="60" spans="1:107" x14ac:dyDescent="0.4">
      <c r="A60">
        <f>ROW(Source!A44)</f>
        <v>44</v>
      </c>
      <c r="B60">
        <v>68187018</v>
      </c>
      <c r="C60">
        <v>68189965</v>
      </c>
      <c r="D60">
        <v>64830358</v>
      </c>
      <c r="E60">
        <v>1</v>
      </c>
      <c r="F60">
        <v>1</v>
      </c>
      <c r="G60">
        <v>1</v>
      </c>
      <c r="H60">
        <v>3</v>
      </c>
      <c r="I60" t="s">
        <v>784</v>
      </c>
      <c r="J60" t="s">
        <v>785</v>
      </c>
      <c r="K60" t="s">
        <v>786</v>
      </c>
      <c r="L60">
        <v>1348</v>
      </c>
      <c r="N60">
        <v>1009</v>
      </c>
      <c r="O60" t="s">
        <v>133</v>
      </c>
      <c r="P60" t="s">
        <v>133</v>
      </c>
      <c r="Q60">
        <v>1000</v>
      </c>
      <c r="W60">
        <v>0</v>
      </c>
      <c r="X60">
        <v>1426677377</v>
      </c>
      <c r="Y60">
        <v>3.0000000000000001E-3</v>
      </c>
      <c r="AA60">
        <v>40105.64</v>
      </c>
      <c r="AB60">
        <v>0</v>
      </c>
      <c r="AC60">
        <v>0</v>
      </c>
      <c r="AD60">
        <v>0</v>
      </c>
      <c r="AE60">
        <v>5804</v>
      </c>
      <c r="AF60">
        <v>0</v>
      </c>
      <c r="AG60">
        <v>0</v>
      </c>
      <c r="AH60">
        <v>0</v>
      </c>
      <c r="AI60">
        <v>6.91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3.0000000000000001E-3</v>
      </c>
      <c r="AU60" t="s">
        <v>3</v>
      </c>
      <c r="AV60">
        <v>0</v>
      </c>
      <c r="AW60">
        <v>2</v>
      </c>
      <c r="AX60">
        <v>68189975</v>
      </c>
      <c r="AY60">
        <v>1</v>
      </c>
      <c r="AZ60">
        <v>0</v>
      </c>
      <c r="BA60">
        <v>63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1.3679999999999999E-2</v>
      </c>
      <c r="CY60">
        <f t="shared" si="10"/>
        <v>40105.64</v>
      </c>
      <c r="CZ60">
        <f t="shared" si="11"/>
        <v>5804</v>
      </c>
      <c r="DA60">
        <f t="shared" si="12"/>
        <v>6.91</v>
      </c>
      <c r="DB60">
        <f t="shared" si="13"/>
        <v>17.41</v>
      </c>
      <c r="DC60">
        <f t="shared" si="14"/>
        <v>0</v>
      </c>
    </row>
    <row r="61" spans="1:107" x14ac:dyDescent="0.4">
      <c r="A61">
        <f>ROW(Source!A44)</f>
        <v>44</v>
      </c>
      <c r="B61">
        <v>68187018</v>
      </c>
      <c r="C61">
        <v>68189965</v>
      </c>
      <c r="D61">
        <v>64830682</v>
      </c>
      <c r="E61">
        <v>1</v>
      </c>
      <c r="F61">
        <v>1</v>
      </c>
      <c r="G61">
        <v>1</v>
      </c>
      <c r="H61">
        <v>3</v>
      </c>
      <c r="I61" t="s">
        <v>97</v>
      </c>
      <c r="J61" t="s">
        <v>99</v>
      </c>
      <c r="K61" t="s">
        <v>98</v>
      </c>
      <c r="L61">
        <v>1354</v>
      </c>
      <c r="N61">
        <v>1010</v>
      </c>
      <c r="O61" t="s">
        <v>72</v>
      </c>
      <c r="P61" t="s">
        <v>72</v>
      </c>
      <c r="Q61">
        <v>1</v>
      </c>
      <c r="W61">
        <v>0</v>
      </c>
      <c r="X61">
        <v>934054201</v>
      </c>
      <c r="Y61">
        <v>0.65789500000000001</v>
      </c>
      <c r="AA61">
        <v>14832.54</v>
      </c>
      <c r="AB61">
        <v>0</v>
      </c>
      <c r="AC61">
        <v>0</v>
      </c>
      <c r="AD61">
        <v>0</v>
      </c>
      <c r="AE61">
        <v>2741.69</v>
      </c>
      <c r="AF61">
        <v>0</v>
      </c>
      <c r="AG61">
        <v>0</v>
      </c>
      <c r="AH61">
        <v>0</v>
      </c>
      <c r="AI61">
        <v>5.41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0.65789500000000001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3.0000011999999998</v>
      </c>
      <c r="CY61">
        <f t="shared" si="10"/>
        <v>14832.54</v>
      </c>
      <c r="CZ61">
        <f t="shared" si="11"/>
        <v>2741.69</v>
      </c>
      <c r="DA61">
        <f t="shared" si="12"/>
        <v>5.41</v>
      </c>
      <c r="DB61">
        <f t="shared" si="13"/>
        <v>1803.74</v>
      </c>
      <c r="DC61">
        <f t="shared" si="14"/>
        <v>0</v>
      </c>
    </row>
    <row r="62" spans="1:107" x14ac:dyDescent="0.4">
      <c r="A62">
        <f>ROW(Source!A44)</f>
        <v>44</v>
      </c>
      <c r="B62">
        <v>68187018</v>
      </c>
      <c r="C62">
        <v>68189965</v>
      </c>
      <c r="D62">
        <v>64835581</v>
      </c>
      <c r="E62">
        <v>1</v>
      </c>
      <c r="F62">
        <v>1</v>
      </c>
      <c r="G62">
        <v>1</v>
      </c>
      <c r="H62">
        <v>3</v>
      </c>
      <c r="I62" t="s">
        <v>93</v>
      </c>
      <c r="J62" t="s">
        <v>95</v>
      </c>
      <c r="K62" t="s">
        <v>94</v>
      </c>
      <c r="L62">
        <v>1354</v>
      </c>
      <c r="N62">
        <v>1010</v>
      </c>
      <c r="O62" t="s">
        <v>72</v>
      </c>
      <c r="P62" t="s">
        <v>72</v>
      </c>
      <c r="Q62">
        <v>1</v>
      </c>
      <c r="W62">
        <v>0</v>
      </c>
      <c r="X62">
        <v>1393370204</v>
      </c>
      <c r="Y62">
        <v>0.65789500000000001</v>
      </c>
      <c r="AA62">
        <v>3329.89</v>
      </c>
      <c r="AB62">
        <v>0</v>
      </c>
      <c r="AC62">
        <v>0</v>
      </c>
      <c r="AD62">
        <v>0</v>
      </c>
      <c r="AE62">
        <v>525.22</v>
      </c>
      <c r="AF62">
        <v>0</v>
      </c>
      <c r="AG62">
        <v>0</v>
      </c>
      <c r="AH62">
        <v>0</v>
      </c>
      <c r="AI62">
        <v>6.34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3</v>
      </c>
      <c r="AT62">
        <v>0.65789500000000001</v>
      </c>
      <c r="AU62" t="s">
        <v>3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Y62*Source!I44</f>
        <v>3.0000011999999998</v>
      </c>
      <c r="CY62">
        <f t="shared" si="10"/>
        <v>3329.89</v>
      </c>
      <c r="CZ62">
        <f t="shared" si="11"/>
        <v>525.22</v>
      </c>
      <c r="DA62">
        <f t="shared" si="12"/>
        <v>6.34</v>
      </c>
      <c r="DB62">
        <f t="shared" si="13"/>
        <v>345.54</v>
      </c>
      <c r="DC62">
        <f t="shared" si="14"/>
        <v>0</v>
      </c>
    </row>
    <row r="63" spans="1:107" x14ac:dyDescent="0.4">
      <c r="A63">
        <f>ROW(Source!A48)</f>
        <v>48</v>
      </c>
      <c r="B63">
        <v>68187018</v>
      </c>
      <c r="C63">
        <v>68190044</v>
      </c>
      <c r="D63">
        <v>18410280</v>
      </c>
      <c r="E63">
        <v>1</v>
      </c>
      <c r="F63">
        <v>1</v>
      </c>
      <c r="G63">
        <v>1</v>
      </c>
      <c r="H63">
        <v>1</v>
      </c>
      <c r="I63" t="s">
        <v>787</v>
      </c>
      <c r="J63" t="s">
        <v>3</v>
      </c>
      <c r="K63" t="s">
        <v>788</v>
      </c>
      <c r="L63">
        <v>1369</v>
      </c>
      <c r="N63">
        <v>1013</v>
      </c>
      <c r="O63" t="s">
        <v>665</v>
      </c>
      <c r="P63" t="s">
        <v>665</v>
      </c>
      <c r="Q63">
        <v>1</v>
      </c>
      <c r="W63">
        <v>0</v>
      </c>
      <c r="X63">
        <v>-464685602</v>
      </c>
      <c r="Y63">
        <v>13.788500000000001</v>
      </c>
      <c r="AA63">
        <v>0</v>
      </c>
      <c r="AB63">
        <v>0</v>
      </c>
      <c r="AC63">
        <v>0</v>
      </c>
      <c r="AD63">
        <v>9.51</v>
      </c>
      <c r="AE63">
        <v>0</v>
      </c>
      <c r="AF63">
        <v>0</v>
      </c>
      <c r="AG63">
        <v>0</v>
      </c>
      <c r="AH63">
        <v>9.51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11.99</v>
      </c>
      <c r="AU63" t="s">
        <v>21</v>
      </c>
      <c r="AV63">
        <v>1</v>
      </c>
      <c r="AW63">
        <v>2</v>
      </c>
      <c r="AX63">
        <v>68190045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Y63*Source!I48</f>
        <v>94.429163400000007</v>
      </c>
      <c r="CY63">
        <f>AD63</f>
        <v>9.51</v>
      </c>
      <c r="CZ63">
        <f>AH63</f>
        <v>9.51</v>
      </c>
      <c r="DA63">
        <f>AL63</f>
        <v>1</v>
      </c>
      <c r="DB63">
        <f>ROUND((ROUND(AT63*CZ63,2)*1.15),6)</f>
        <v>131.12299999999999</v>
      </c>
      <c r="DC63">
        <f>ROUND((ROUND(AT63*AG63,2)*1.15),6)</f>
        <v>0</v>
      </c>
    </row>
    <row r="64" spans="1:107" x14ac:dyDescent="0.4">
      <c r="A64">
        <f>ROW(Source!A48)</f>
        <v>48</v>
      </c>
      <c r="B64">
        <v>68187018</v>
      </c>
      <c r="C64">
        <v>68190044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44</v>
      </c>
      <c r="J64" t="s">
        <v>3</v>
      </c>
      <c r="K64" t="s">
        <v>723</v>
      </c>
      <c r="L64">
        <v>608254</v>
      </c>
      <c r="N64">
        <v>1013</v>
      </c>
      <c r="O64" t="s">
        <v>724</v>
      </c>
      <c r="P64" t="s">
        <v>724</v>
      </c>
      <c r="Q64">
        <v>1</v>
      </c>
      <c r="W64">
        <v>0</v>
      </c>
      <c r="X64">
        <v>-185737400</v>
      </c>
      <c r="Y64">
        <v>1.2500000000000001E-2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0.01</v>
      </c>
      <c r="AU64" t="s">
        <v>20</v>
      </c>
      <c r="AV64">
        <v>2</v>
      </c>
      <c r="AW64">
        <v>2</v>
      </c>
      <c r="AX64">
        <v>68190046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Y64*Source!I48</f>
        <v>8.5605000000000001E-2</v>
      </c>
      <c r="CY64">
        <f>AD64</f>
        <v>0</v>
      </c>
      <c r="CZ64">
        <f>AH64</f>
        <v>0</v>
      </c>
      <c r="DA64">
        <f>AL64</f>
        <v>1</v>
      </c>
      <c r="DB64">
        <f>ROUND((ROUND(AT64*CZ64,2)*1.25),6)</f>
        <v>0</v>
      </c>
      <c r="DC64">
        <f>ROUND((ROUND(AT64*AG64,2)*1.25),6)</f>
        <v>0</v>
      </c>
    </row>
    <row r="65" spans="1:107" x14ac:dyDescent="0.4">
      <c r="A65">
        <f>ROW(Source!A48)</f>
        <v>48</v>
      </c>
      <c r="B65">
        <v>68187018</v>
      </c>
      <c r="C65">
        <v>68190044</v>
      </c>
      <c r="D65">
        <v>64871408</v>
      </c>
      <c r="E65">
        <v>1</v>
      </c>
      <c r="F65">
        <v>1</v>
      </c>
      <c r="G65">
        <v>1</v>
      </c>
      <c r="H65">
        <v>2</v>
      </c>
      <c r="I65" t="s">
        <v>789</v>
      </c>
      <c r="J65" t="s">
        <v>790</v>
      </c>
      <c r="K65" t="s">
        <v>791</v>
      </c>
      <c r="L65">
        <v>1368</v>
      </c>
      <c r="N65">
        <v>1011</v>
      </c>
      <c r="O65" t="s">
        <v>669</v>
      </c>
      <c r="P65" t="s">
        <v>669</v>
      </c>
      <c r="Q65">
        <v>1</v>
      </c>
      <c r="W65">
        <v>0</v>
      </c>
      <c r="X65">
        <v>344519037</v>
      </c>
      <c r="Y65">
        <v>1.2500000000000001E-2</v>
      </c>
      <c r="AA65">
        <v>0</v>
      </c>
      <c r="AB65">
        <v>399.5</v>
      </c>
      <c r="AC65">
        <v>383.81</v>
      </c>
      <c r="AD65">
        <v>0</v>
      </c>
      <c r="AE65">
        <v>0</v>
      </c>
      <c r="AF65">
        <v>31.26</v>
      </c>
      <c r="AG65">
        <v>13.5</v>
      </c>
      <c r="AH65">
        <v>0</v>
      </c>
      <c r="AI65">
        <v>1</v>
      </c>
      <c r="AJ65">
        <v>12.78</v>
      </c>
      <c r="AK65">
        <v>28.43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0.01</v>
      </c>
      <c r="AU65" t="s">
        <v>20</v>
      </c>
      <c r="AV65">
        <v>0</v>
      </c>
      <c r="AW65">
        <v>2</v>
      </c>
      <c r="AX65">
        <v>68190047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Y65*Source!I48</f>
        <v>8.5605000000000001E-2</v>
      </c>
      <c r="CY65">
        <f>AB65</f>
        <v>399.5</v>
      </c>
      <c r="CZ65">
        <f>AF65</f>
        <v>31.26</v>
      </c>
      <c r="DA65">
        <f>AJ65</f>
        <v>12.78</v>
      </c>
      <c r="DB65">
        <f>ROUND((ROUND(AT65*CZ65,2)*1.25),6)</f>
        <v>0.38750000000000001</v>
      </c>
      <c r="DC65">
        <f>ROUND((ROUND(AT65*AG65,2)*1.25),6)</f>
        <v>0.17499999999999999</v>
      </c>
    </row>
    <row r="66" spans="1:107" x14ac:dyDescent="0.4">
      <c r="A66">
        <f>ROW(Source!A48)</f>
        <v>48</v>
      </c>
      <c r="B66">
        <v>68187018</v>
      </c>
      <c r="C66">
        <v>68190044</v>
      </c>
      <c r="D66">
        <v>64873129</v>
      </c>
      <c r="E66">
        <v>1</v>
      </c>
      <c r="F66">
        <v>1</v>
      </c>
      <c r="G66">
        <v>1</v>
      </c>
      <c r="H66">
        <v>2</v>
      </c>
      <c r="I66" t="s">
        <v>715</v>
      </c>
      <c r="J66" t="s">
        <v>716</v>
      </c>
      <c r="K66" t="s">
        <v>717</v>
      </c>
      <c r="L66">
        <v>1368</v>
      </c>
      <c r="N66">
        <v>1011</v>
      </c>
      <c r="O66" t="s">
        <v>669</v>
      </c>
      <c r="P66" t="s">
        <v>669</v>
      </c>
      <c r="Q66">
        <v>1</v>
      </c>
      <c r="W66">
        <v>0</v>
      </c>
      <c r="X66">
        <v>1230759911</v>
      </c>
      <c r="Y66">
        <v>3.7499999999999999E-2</v>
      </c>
      <c r="AA66">
        <v>0</v>
      </c>
      <c r="AB66">
        <v>851.65</v>
      </c>
      <c r="AC66">
        <v>329.79</v>
      </c>
      <c r="AD66">
        <v>0</v>
      </c>
      <c r="AE66">
        <v>0</v>
      </c>
      <c r="AF66">
        <v>87.17</v>
      </c>
      <c r="AG66">
        <v>11.6</v>
      </c>
      <c r="AH66">
        <v>0</v>
      </c>
      <c r="AI66">
        <v>1</v>
      </c>
      <c r="AJ66">
        <v>9.77</v>
      </c>
      <c r="AK66">
        <v>28.43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0.03</v>
      </c>
      <c r="AU66" t="s">
        <v>20</v>
      </c>
      <c r="AV66">
        <v>0</v>
      </c>
      <c r="AW66">
        <v>2</v>
      </c>
      <c r="AX66">
        <v>68190048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Y66*Source!I48</f>
        <v>0.25681499999999996</v>
      </c>
      <c r="CY66">
        <f>AB66</f>
        <v>851.65</v>
      </c>
      <c r="CZ66">
        <f>AF66</f>
        <v>87.17</v>
      </c>
      <c r="DA66">
        <f>AJ66</f>
        <v>9.77</v>
      </c>
      <c r="DB66">
        <f>ROUND((ROUND(AT66*CZ66,2)*1.25),6)</f>
        <v>3.2749999999999999</v>
      </c>
      <c r="DC66">
        <f>ROUND((ROUND(AT66*AG66,2)*1.25),6)</f>
        <v>0.4375</v>
      </c>
    </row>
    <row r="67" spans="1:107" x14ac:dyDescent="0.4">
      <c r="A67">
        <f>ROW(Source!A48)</f>
        <v>48</v>
      </c>
      <c r="B67">
        <v>68187018</v>
      </c>
      <c r="C67">
        <v>68190044</v>
      </c>
      <c r="D67">
        <v>64808516</v>
      </c>
      <c r="E67">
        <v>1</v>
      </c>
      <c r="F67">
        <v>1</v>
      </c>
      <c r="G67">
        <v>1</v>
      </c>
      <c r="H67">
        <v>3</v>
      </c>
      <c r="I67" t="s">
        <v>792</v>
      </c>
      <c r="J67" t="s">
        <v>793</v>
      </c>
      <c r="K67" t="s">
        <v>794</v>
      </c>
      <c r="L67">
        <v>1327</v>
      </c>
      <c r="N67">
        <v>1005</v>
      </c>
      <c r="O67" t="s">
        <v>31</v>
      </c>
      <c r="P67" t="s">
        <v>31</v>
      </c>
      <c r="Q67">
        <v>1</v>
      </c>
      <c r="W67">
        <v>0</v>
      </c>
      <c r="X67">
        <v>-1827594923</v>
      </c>
      <c r="Y67">
        <v>4.4000000000000004</v>
      </c>
      <c r="AA67">
        <v>153.30000000000001</v>
      </c>
      <c r="AB67">
        <v>0</v>
      </c>
      <c r="AC67">
        <v>0</v>
      </c>
      <c r="AD67">
        <v>0</v>
      </c>
      <c r="AE67">
        <v>72.31</v>
      </c>
      <c r="AF67">
        <v>0</v>
      </c>
      <c r="AG67">
        <v>0</v>
      </c>
      <c r="AH67">
        <v>0</v>
      </c>
      <c r="AI67">
        <v>2.12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4.4000000000000004</v>
      </c>
      <c r="AU67" t="s">
        <v>3</v>
      </c>
      <c r="AV67">
        <v>0</v>
      </c>
      <c r="AW67">
        <v>2</v>
      </c>
      <c r="AX67">
        <v>68190049</v>
      </c>
      <c r="AY67">
        <v>1</v>
      </c>
      <c r="AZ67">
        <v>0</v>
      </c>
      <c r="BA67">
        <v>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Y67*Source!I48</f>
        <v>30.132960000000001</v>
      </c>
      <c r="CY67">
        <f>AA67</f>
        <v>153.30000000000001</v>
      </c>
      <c r="CZ67">
        <f>AE67</f>
        <v>72.31</v>
      </c>
      <c r="DA67">
        <f>AI67</f>
        <v>2.12</v>
      </c>
      <c r="DB67">
        <f>ROUND(ROUND(AT67*CZ67,2),6)</f>
        <v>318.16000000000003</v>
      </c>
      <c r="DC67">
        <f>ROUND(ROUND(AT67*AG67,2),6)</f>
        <v>0</v>
      </c>
    </row>
    <row r="68" spans="1:107" x14ac:dyDescent="0.4">
      <c r="A68">
        <f>ROW(Source!A48)</f>
        <v>48</v>
      </c>
      <c r="B68">
        <v>68187018</v>
      </c>
      <c r="C68">
        <v>68190044</v>
      </c>
      <c r="D68">
        <v>64808584</v>
      </c>
      <c r="E68">
        <v>1</v>
      </c>
      <c r="F68">
        <v>1</v>
      </c>
      <c r="G68">
        <v>1</v>
      </c>
      <c r="H68">
        <v>3</v>
      </c>
      <c r="I68" t="s">
        <v>795</v>
      </c>
      <c r="J68" t="s">
        <v>796</v>
      </c>
      <c r="K68" t="s">
        <v>797</v>
      </c>
      <c r="L68">
        <v>1348</v>
      </c>
      <c r="N68">
        <v>1009</v>
      </c>
      <c r="O68" t="s">
        <v>133</v>
      </c>
      <c r="P68" t="s">
        <v>133</v>
      </c>
      <c r="Q68">
        <v>1000</v>
      </c>
      <c r="W68">
        <v>0</v>
      </c>
      <c r="X68">
        <v>-1330008606</v>
      </c>
      <c r="Y68">
        <v>2.9000000000000001E-2</v>
      </c>
      <c r="AA68">
        <v>19941.68</v>
      </c>
      <c r="AB68">
        <v>0</v>
      </c>
      <c r="AC68">
        <v>0</v>
      </c>
      <c r="AD68">
        <v>0</v>
      </c>
      <c r="AE68">
        <v>2898.5</v>
      </c>
      <c r="AF68">
        <v>0</v>
      </c>
      <c r="AG68">
        <v>0</v>
      </c>
      <c r="AH68">
        <v>0</v>
      </c>
      <c r="AI68">
        <v>6.88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2.9000000000000001E-2</v>
      </c>
      <c r="AU68" t="s">
        <v>3</v>
      </c>
      <c r="AV68">
        <v>0</v>
      </c>
      <c r="AW68">
        <v>2</v>
      </c>
      <c r="AX68">
        <v>68190050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Y68*Source!I48</f>
        <v>0.19860359999999999</v>
      </c>
      <c r="CY68">
        <f>AA68</f>
        <v>19941.68</v>
      </c>
      <c r="CZ68">
        <f>AE68</f>
        <v>2898.5</v>
      </c>
      <c r="DA68">
        <f>AI68</f>
        <v>6.88</v>
      </c>
      <c r="DB68">
        <f>ROUND(ROUND(AT68*CZ68,2),6)</f>
        <v>84.06</v>
      </c>
      <c r="DC68">
        <f>ROUND(ROUND(AT68*AG68,2),6)</f>
        <v>0</v>
      </c>
    </row>
    <row r="69" spans="1:107" x14ac:dyDescent="0.4">
      <c r="A69">
        <f>ROW(Source!A48)</f>
        <v>48</v>
      </c>
      <c r="B69">
        <v>68187018</v>
      </c>
      <c r="C69">
        <v>68190044</v>
      </c>
      <c r="D69">
        <v>64808665</v>
      </c>
      <c r="E69">
        <v>1</v>
      </c>
      <c r="F69">
        <v>1</v>
      </c>
      <c r="G69">
        <v>1</v>
      </c>
      <c r="H69">
        <v>3</v>
      </c>
      <c r="I69" t="s">
        <v>798</v>
      </c>
      <c r="J69" t="s">
        <v>799</v>
      </c>
      <c r="K69" t="s">
        <v>800</v>
      </c>
      <c r="L69">
        <v>1346</v>
      </c>
      <c r="N69">
        <v>1009</v>
      </c>
      <c r="O69" t="s">
        <v>120</v>
      </c>
      <c r="P69" t="s">
        <v>120</v>
      </c>
      <c r="Q69">
        <v>1</v>
      </c>
      <c r="W69">
        <v>0</v>
      </c>
      <c r="X69">
        <v>644139035</v>
      </c>
      <c r="Y69">
        <v>0.15</v>
      </c>
      <c r="AA69">
        <v>45.67</v>
      </c>
      <c r="AB69">
        <v>0</v>
      </c>
      <c r="AC69">
        <v>0</v>
      </c>
      <c r="AD69">
        <v>0</v>
      </c>
      <c r="AE69">
        <v>1.81</v>
      </c>
      <c r="AF69">
        <v>0</v>
      </c>
      <c r="AG69">
        <v>0</v>
      </c>
      <c r="AH69">
        <v>0</v>
      </c>
      <c r="AI69">
        <v>25.23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0.15</v>
      </c>
      <c r="AU69" t="s">
        <v>3</v>
      </c>
      <c r="AV69">
        <v>0</v>
      </c>
      <c r="AW69">
        <v>2</v>
      </c>
      <c r="AX69">
        <v>68190051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1.0272599999999998</v>
      </c>
      <c r="CY69">
        <f>AA69</f>
        <v>45.67</v>
      </c>
      <c r="CZ69">
        <f>AE69</f>
        <v>1.81</v>
      </c>
      <c r="DA69">
        <f>AI69</f>
        <v>25.23</v>
      </c>
      <c r="DB69">
        <f>ROUND(ROUND(AT69*CZ69,2),6)</f>
        <v>0.27</v>
      </c>
      <c r="DC69">
        <f>ROUND(ROUND(AT69*AG69,2),6)</f>
        <v>0</v>
      </c>
    </row>
    <row r="70" spans="1:107" x14ac:dyDescent="0.4">
      <c r="A70">
        <f>ROW(Source!A49)</f>
        <v>49</v>
      </c>
      <c r="B70">
        <v>68187018</v>
      </c>
      <c r="C70">
        <v>68190056</v>
      </c>
      <c r="D70">
        <v>18411117</v>
      </c>
      <c r="E70">
        <v>1</v>
      </c>
      <c r="F70">
        <v>1</v>
      </c>
      <c r="G70">
        <v>1</v>
      </c>
      <c r="H70">
        <v>1</v>
      </c>
      <c r="I70" t="s">
        <v>801</v>
      </c>
      <c r="J70" t="s">
        <v>3</v>
      </c>
      <c r="K70" t="s">
        <v>802</v>
      </c>
      <c r="L70">
        <v>1369</v>
      </c>
      <c r="N70">
        <v>1013</v>
      </c>
      <c r="O70" t="s">
        <v>665</v>
      </c>
      <c r="P70" t="s">
        <v>665</v>
      </c>
      <c r="Q70">
        <v>1</v>
      </c>
      <c r="W70">
        <v>0</v>
      </c>
      <c r="X70">
        <v>-1739886638</v>
      </c>
      <c r="Y70">
        <v>7.5324999999999998</v>
      </c>
      <c r="AA70">
        <v>0</v>
      </c>
      <c r="AB70">
        <v>0</v>
      </c>
      <c r="AC70">
        <v>0</v>
      </c>
      <c r="AD70">
        <v>9.6199999999999992</v>
      </c>
      <c r="AE70">
        <v>0</v>
      </c>
      <c r="AF70">
        <v>0</v>
      </c>
      <c r="AG70">
        <v>0</v>
      </c>
      <c r="AH70">
        <v>9.6199999999999992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6.55</v>
      </c>
      <c r="AU70" t="s">
        <v>21</v>
      </c>
      <c r="AV70">
        <v>1</v>
      </c>
      <c r="AW70">
        <v>2</v>
      </c>
      <c r="AX70">
        <v>68190057</v>
      </c>
      <c r="AY70">
        <v>1</v>
      </c>
      <c r="AZ70">
        <v>0</v>
      </c>
      <c r="BA70">
        <v>71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Y70*Source!I49</f>
        <v>51.585572999999997</v>
      </c>
      <c r="CY70">
        <f>AD70</f>
        <v>9.6199999999999992</v>
      </c>
      <c r="CZ70">
        <f>AH70</f>
        <v>9.6199999999999992</v>
      </c>
      <c r="DA70">
        <f>AL70</f>
        <v>1</v>
      </c>
      <c r="DB70">
        <f>ROUND((ROUND(AT70*CZ70,2)*1.15),6)</f>
        <v>72.461500000000001</v>
      </c>
      <c r="DC70">
        <f>ROUND((ROUND(AT70*AG70,2)*1.15),6)</f>
        <v>0</v>
      </c>
    </row>
    <row r="71" spans="1:107" x14ac:dyDescent="0.4">
      <c r="A71">
        <f>ROW(Source!A49)</f>
        <v>49</v>
      </c>
      <c r="B71">
        <v>68187018</v>
      </c>
      <c r="C71">
        <v>68190056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44</v>
      </c>
      <c r="J71" t="s">
        <v>3</v>
      </c>
      <c r="K71" t="s">
        <v>723</v>
      </c>
      <c r="L71">
        <v>608254</v>
      </c>
      <c r="N71">
        <v>1013</v>
      </c>
      <c r="O71" t="s">
        <v>724</v>
      </c>
      <c r="P71" t="s">
        <v>724</v>
      </c>
      <c r="Q71">
        <v>1</v>
      </c>
      <c r="W71">
        <v>0</v>
      </c>
      <c r="X71">
        <v>-185737400</v>
      </c>
      <c r="Y71">
        <v>1.2500000000000001E-2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0.01</v>
      </c>
      <c r="AU71" t="s">
        <v>20</v>
      </c>
      <c r="AV71">
        <v>2</v>
      </c>
      <c r="AW71">
        <v>2</v>
      </c>
      <c r="AX71">
        <v>68190058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Y71*Source!I49</f>
        <v>8.5605000000000001E-2</v>
      </c>
      <c r="CY71">
        <f>AD71</f>
        <v>0</v>
      </c>
      <c r="CZ71">
        <f>AH71</f>
        <v>0</v>
      </c>
      <c r="DA71">
        <f>AL71</f>
        <v>1</v>
      </c>
      <c r="DB71">
        <f>ROUND((ROUND(AT71*CZ71,2)*1.25),6)</f>
        <v>0</v>
      </c>
      <c r="DC71">
        <f>ROUND((ROUND(AT71*AG71,2)*1.25),6)</f>
        <v>0</v>
      </c>
    </row>
    <row r="72" spans="1:107" x14ac:dyDescent="0.4">
      <c r="A72">
        <f>ROW(Source!A49)</f>
        <v>49</v>
      </c>
      <c r="B72">
        <v>68187018</v>
      </c>
      <c r="C72">
        <v>68190056</v>
      </c>
      <c r="D72">
        <v>64871408</v>
      </c>
      <c r="E72">
        <v>1</v>
      </c>
      <c r="F72">
        <v>1</v>
      </c>
      <c r="G72">
        <v>1</v>
      </c>
      <c r="H72">
        <v>2</v>
      </c>
      <c r="I72" t="s">
        <v>789</v>
      </c>
      <c r="J72" t="s">
        <v>790</v>
      </c>
      <c r="K72" t="s">
        <v>791</v>
      </c>
      <c r="L72">
        <v>1368</v>
      </c>
      <c r="N72">
        <v>1011</v>
      </c>
      <c r="O72" t="s">
        <v>669</v>
      </c>
      <c r="P72" t="s">
        <v>669</v>
      </c>
      <c r="Q72">
        <v>1</v>
      </c>
      <c r="W72">
        <v>0</v>
      </c>
      <c r="X72">
        <v>344519037</v>
      </c>
      <c r="Y72">
        <v>1.2500000000000001E-2</v>
      </c>
      <c r="AA72">
        <v>0</v>
      </c>
      <c r="AB72">
        <v>399.5</v>
      </c>
      <c r="AC72">
        <v>383.81</v>
      </c>
      <c r="AD72">
        <v>0</v>
      </c>
      <c r="AE72">
        <v>0</v>
      </c>
      <c r="AF72">
        <v>31.26</v>
      </c>
      <c r="AG72">
        <v>13.5</v>
      </c>
      <c r="AH72">
        <v>0</v>
      </c>
      <c r="AI72">
        <v>1</v>
      </c>
      <c r="AJ72">
        <v>12.78</v>
      </c>
      <c r="AK72">
        <v>28.43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0.01</v>
      </c>
      <c r="AU72" t="s">
        <v>20</v>
      </c>
      <c r="AV72">
        <v>0</v>
      </c>
      <c r="AW72">
        <v>2</v>
      </c>
      <c r="AX72">
        <v>68190059</v>
      </c>
      <c r="AY72">
        <v>1</v>
      </c>
      <c r="AZ72">
        <v>0</v>
      </c>
      <c r="BA72">
        <v>73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Y72*Source!I49</f>
        <v>8.5605000000000001E-2</v>
      </c>
      <c r="CY72">
        <f>AB72</f>
        <v>399.5</v>
      </c>
      <c r="CZ72">
        <f>AF72</f>
        <v>31.26</v>
      </c>
      <c r="DA72">
        <f>AJ72</f>
        <v>12.78</v>
      </c>
      <c r="DB72">
        <f>ROUND((ROUND(AT72*CZ72,2)*1.25),6)</f>
        <v>0.38750000000000001</v>
      </c>
      <c r="DC72">
        <f>ROUND((ROUND(AT72*AG72,2)*1.25),6)</f>
        <v>0.17499999999999999</v>
      </c>
    </row>
    <row r="73" spans="1:107" x14ac:dyDescent="0.4">
      <c r="A73">
        <f>ROW(Source!A49)</f>
        <v>49</v>
      </c>
      <c r="B73">
        <v>68187018</v>
      </c>
      <c r="C73">
        <v>68190056</v>
      </c>
      <c r="D73">
        <v>64873129</v>
      </c>
      <c r="E73">
        <v>1</v>
      </c>
      <c r="F73">
        <v>1</v>
      </c>
      <c r="G73">
        <v>1</v>
      </c>
      <c r="H73">
        <v>2</v>
      </c>
      <c r="I73" t="s">
        <v>715</v>
      </c>
      <c r="J73" t="s">
        <v>716</v>
      </c>
      <c r="K73" t="s">
        <v>717</v>
      </c>
      <c r="L73">
        <v>1368</v>
      </c>
      <c r="N73">
        <v>1011</v>
      </c>
      <c r="O73" t="s">
        <v>669</v>
      </c>
      <c r="P73" t="s">
        <v>669</v>
      </c>
      <c r="Q73">
        <v>1</v>
      </c>
      <c r="W73">
        <v>0</v>
      </c>
      <c r="X73">
        <v>1230759911</v>
      </c>
      <c r="Y73">
        <v>1.2500000000000001E-2</v>
      </c>
      <c r="AA73">
        <v>0</v>
      </c>
      <c r="AB73">
        <v>851.65</v>
      </c>
      <c r="AC73">
        <v>329.79</v>
      </c>
      <c r="AD73">
        <v>0</v>
      </c>
      <c r="AE73">
        <v>0</v>
      </c>
      <c r="AF73">
        <v>87.17</v>
      </c>
      <c r="AG73">
        <v>11.6</v>
      </c>
      <c r="AH73">
        <v>0</v>
      </c>
      <c r="AI73">
        <v>1</v>
      </c>
      <c r="AJ73">
        <v>9.77</v>
      </c>
      <c r="AK73">
        <v>28.43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0.01</v>
      </c>
      <c r="AU73" t="s">
        <v>20</v>
      </c>
      <c r="AV73">
        <v>0</v>
      </c>
      <c r="AW73">
        <v>2</v>
      </c>
      <c r="AX73">
        <v>68190060</v>
      </c>
      <c r="AY73">
        <v>1</v>
      </c>
      <c r="AZ73">
        <v>0</v>
      </c>
      <c r="BA73">
        <v>74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Y73*Source!I49</f>
        <v>8.5605000000000001E-2</v>
      </c>
      <c r="CY73">
        <f>AB73</f>
        <v>851.65</v>
      </c>
      <c r="CZ73">
        <f>AF73</f>
        <v>87.17</v>
      </c>
      <c r="DA73">
        <f>AJ73</f>
        <v>9.77</v>
      </c>
      <c r="DB73">
        <f>ROUND((ROUND(AT73*CZ73,2)*1.25),6)</f>
        <v>1.0874999999999999</v>
      </c>
      <c r="DC73">
        <f>ROUND((ROUND(AT73*AG73,2)*1.25),6)</f>
        <v>0.15</v>
      </c>
    </row>
    <row r="74" spans="1:107" x14ac:dyDescent="0.4">
      <c r="A74">
        <f>ROW(Source!A49)</f>
        <v>49</v>
      </c>
      <c r="B74">
        <v>68187018</v>
      </c>
      <c r="C74">
        <v>68190056</v>
      </c>
      <c r="D74">
        <v>64808665</v>
      </c>
      <c r="E74">
        <v>1</v>
      </c>
      <c r="F74">
        <v>1</v>
      </c>
      <c r="G74">
        <v>1</v>
      </c>
      <c r="H74">
        <v>3</v>
      </c>
      <c r="I74" t="s">
        <v>798</v>
      </c>
      <c r="J74" t="s">
        <v>799</v>
      </c>
      <c r="K74" t="s">
        <v>800</v>
      </c>
      <c r="L74">
        <v>1346</v>
      </c>
      <c r="N74">
        <v>1009</v>
      </c>
      <c r="O74" t="s">
        <v>120</v>
      </c>
      <c r="P74" t="s">
        <v>120</v>
      </c>
      <c r="Q74">
        <v>1</v>
      </c>
      <c r="W74">
        <v>0</v>
      </c>
      <c r="X74">
        <v>644139035</v>
      </c>
      <c r="Y74">
        <v>0.1</v>
      </c>
      <c r="AA74">
        <v>45.67</v>
      </c>
      <c r="AB74">
        <v>0</v>
      </c>
      <c r="AC74">
        <v>0</v>
      </c>
      <c r="AD74">
        <v>0</v>
      </c>
      <c r="AE74">
        <v>1.81</v>
      </c>
      <c r="AF74">
        <v>0</v>
      </c>
      <c r="AG74">
        <v>0</v>
      </c>
      <c r="AH74">
        <v>0</v>
      </c>
      <c r="AI74">
        <v>25.23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0.1</v>
      </c>
      <c r="AU74" t="s">
        <v>3</v>
      </c>
      <c r="AV74">
        <v>0</v>
      </c>
      <c r="AW74">
        <v>2</v>
      </c>
      <c r="AX74">
        <v>68190061</v>
      </c>
      <c r="AY74">
        <v>1</v>
      </c>
      <c r="AZ74">
        <v>0</v>
      </c>
      <c r="BA74">
        <v>75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Y74*Source!I49</f>
        <v>0.68484</v>
      </c>
      <c r="CY74">
        <f>AA74</f>
        <v>45.67</v>
      </c>
      <c r="CZ74">
        <f>AE74</f>
        <v>1.81</v>
      </c>
      <c r="DA74">
        <f>AI74</f>
        <v>25.23</v>
      </c>
      <c r="DB74">
        <f t="shared" ref="DB74:DB82" si="15">ROUND(ROUND(AT74*CZ74,2),6)</f>
        <v>0.18</v>
      </c>
      <c r="DC74">
        <f t="shared" ref="DC74:DC82" si="16">ROUND(ROUND(AT74*AG74,2),6)</f>
        <v>0</v>
      </c>
    </row>
    <row r="75" spans="1:107" x14ac:dyDescent="0.4">
      <c r="A75">
        <f>ROW(Source!A49)</f>
        <v>49</v>
      </c>
      <c r="B75">
        <v>68187018</v>
      </c>
      <c r="C75">
        <v>68190056</v>
      </c>
      <c r="D75">
        <v>65751388</v>
      </c>
      <c r="E75">
        <v>1</v>
      </c>
      <c r="F75">
        <v>1</v>
      </c>
      <c r="G75">
        <v>1</v>
      </c>
      <c r="H75">
        <v>3</v>
      </c>
      <c r="I75" t="s">
        <v>118</v>
      </c>
      <c r="J75" t="s">
        <v>121</v>
      </c>
      <c r="K75" t="s">
        <v>119</v>
      </c>
      <c r="L75">
        <v>1346</v>
      </c>
      <c r="N75">
        <v>1009</v>
      </c>
      <c r="O75" t="s">
        <v>120</v>
      </c>
      <c r="P75" t="s">
        <v>120</v>
      </c>
      <c r="Q75">
        <v>1</v>
      </c>
      <c r="W75">
        <v>0</v>
      </c>
      <c r="X75">
        <v>1271950443</v>
      </c>
      <c r="Y75">
        <v>13</v>
      </c>
      <c r="AA75">
        <v>123.26</v>
      </c>
      <c r="AB75">
        <v>0</v>
      </c>
      <c r="AC75">
        <v>0</v>
      </c>
      <c r="AD75">
        <v>0</v>
      </c>
      <c r="AE75">
        <v>22.91</v>
      </c>
      <c r="AF75">
        <v>0</v>
      </c>
      <c r="AG75">
        <v>0</v>
      </c>
      <c r="AH75">
        <v>0</v>
      </c>
      <c r="AI75">
        <v>5.38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3</v>
      </c>
      <c r="AT75">
        <v>13</v>
      </c>
      <c r="AU75" t="s">
        <v>3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89.029200000000003</v>
      </c>
      <c r="CY75">
        <f>AA75</f>
        <v>123.26</v>
      </c>
      <c r="CZ75">
        <f>AE75</f>
        <v>22.91</v>
      </c>
      <c r="DA75">
        <f>AI75</f>
        <v>5.38</v>
      </c>
      <c r="DB75">
        <f t="shared" si="15"/>
        <v>297.83</v>
      </c>
      <c r="DC75">
        <f t="shared" si="16"/>
        <v>0</v>
      </c>
    </row>
    <row r="76" spans="1:107" x14ac:dyDescent="0.4">
      <c r="A76">
        <f>ROW(Source!A51)</f>
        <v>51</v>
      </c>
      <c r="B76">
        <v>68187018</v>
      </c>
      <c r="C76">
        <v>68190085</v>
      </c>
      <c r="D76">
        <v>18416200</v>
      </c>
      <c r="E76">
        <v>1</v>
      </c>
      <c r="F76">
        <v>1</v>
      </c>
      <c r="G76">
        <v>1</v>
      </c>
      <c r="H76">
        <v>1</v>
      </c>
      <c r="I76" t="s">
        <v>803</v>
      </c>
      <c r="J76" t="s">
        <v>3</v>
      </c>
      <c r="K76" t="s">
        <v>804</v>
      </c>
      <c r="L76">
        <v>1369</v>
      </c>
      <c r="N76">
        <v>1013</v>
      </c>
      <c r="O76" t="s">
        <v>665</v>
      </c>
      <c r="P76" t="s">
        <v>665</v>
      </c>
      <c r="Q76">
        <v>1</v>
      </c>
      <c r="W76">
        <v>0</v>
      </c>
      <c r="X76">
        <v>-1663475933</v>
      </c>
      <c r="Y76">
        <v>73.8</v>
      </c>
      <c r="AA76">
        <v>0</v>
      </c>
      <c r="AB76">
        <v>0</v>
      </c>
      <c r="AC76">
        <v>0</v>
      </c>
      <c r="AD76">
        <v>9.76</v>
      </c>
      <c r="AE76">
        <v>0</v>
      </c>
      <c r="AF76">
        <v>0</v>
      </c>
      <c r="AG76">
        <v>0</v>
      </c>
      <c r="AH76">
        <v>9.76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73.8</v>
      </c>
      <c r="AU76" t="s">
        <v>3</v>
      </c>
      <c r="AV76">
        <v>1</v>
      </c>
      <c r="AW76">
        <v>2</v>
      </c>
      <c r="AX76">
        <v>68190151</v>
      </c>
      <c r="AY76">
        <v>1</v>
      </c>
      <c r="AZ76">
        <v>0</v>
      </c>
      <c r="BA76">
        <v>77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Y76*Source!I51</f>
        <v>30.995999999999999</v>
      </c>
      <c r="CY76">
        <f>AD76</f>
        <v>9.76</v>
      </c>
      <c r="CZ76">
        <f>AH76</f>
        <v>9.76</v>
      </c>
      <c r="DA76">
        <f>AL76</f>
        <v>1</v>
      </c>
      <c r="DB76">
        <f t="shared" si="15"/>
        <v>720.29</v>
      </c>
      <c r="DC76">
        <f t="shared" si="16"/>
        <v>0</v>
      </c>
    </row>
    <row r="77" spans="1:107" x14ac:dyDescent="0.4">
      <c r="A77">
        <f>ROW(Source!A51)</f>
        <v>51</v>
      </c>
      <c r="B77">
        <v>68187018</v>
      </c>
      <c r="C77">
        <v>68190085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44</v>
      </c>
      <c r="J77" t="s">
        <v>3</v>
      </c>
      <c r="K77" t="s">
        <v>723</v>
      </c>
      <c r="L77">
        <v>608254</v>
      </c>
      <c r="N77">
        <v>1013</v>
      </c>
      <c r="O77" t="s">
        <v>724</v>
      </c>
      <c r="P77" t="s">
        <v>724</v>
      </c>
      <c r="Q77">
        <v>1</v>
      </c>
      <c r="W77">
        <v>0</v>
      </c>
      <c r="X77">
        <v>-185737400</v>
      </c>
      <c r="Y77">
        <v>1.9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1.9</v>
      </c>
      <c r="AU77" t="s">
        <v>3</v>
      </c>
      <c r="AV77">
        <v>2</v>
      </c>
      <c r="AW77">
        <v>2</v>
      </c>
      <c r="AX77">
        <v>68190152</v>
      </c>
      <c r="AY77">
        <v>1</v>
      </c>
      <c r="AZ77">
        <v>0</v>
      </c>
      <c r="BA77">
        <v>78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Y77*Source!I51</f>
        <v>0.79799999999999993</v>
      </c>
      <c r="CY77">
        <f>AD77</f>
        <v>0</v>
      </c>
      <c r="CZ77">
        <f>AH77</f>
        <v>0</v>
      </c>
      <c r="DA77">
        <f>AL77</f>
        <v>1</v>
      </c>
      <c r="DB77">
        <f t="shared" si="15"/>
        <v>0</v>
      </c>
      <c r="DC77">
        <f t="shared" si="16"/>
        <v>0</v>
      </c>
    </row>
    <row r="78" spans="1:107" x14ac:dyDescent="0.4">
      <c r="A78">
        <f>ROW(Source!A51)</f>
        <v>51</v>
      </c>
      <c r="B78">
        <v>68187018</v>
      </c>
      <c r="C78">
        <v>68190085</v>
      </c>
      <c r="D78">
        <v>64871408</v>
      </c>
      <c r="E78">
        <v>1</v>
      </c>
      <c r="F78">
        <v>1</v>
      </c>
      <c r="G78">
        <v>1</v>
      </c>
      <c r="H78">
        <v>2</v>
      </c>
      <c r="I78" t="s">
        <v>789</v>
      </c>
      <c r="J78" t="s">
        <v>790</v>
      </c>
      <c r="K78" t="s">
        <v>791</v>
      </c>
      <c r="L78">
        <v>1368</v>
      </c>
      <c r="N78">
        <v>1011</v>
      </c>
      <c r="O78" t="s">
        <v>669</v>
      </c>
      <c r="P78" t="s">
        <v>669</v>
      </c>
      <c r="Q78">
        <v>1</v>
      </c>
      <c r="W78">
        <v>0</v>
      </c>
      <c r="X78">
        <v>344519037</v>
      </c>
      <c r="Y78">
        <v>0.46</v>
      </c>
      <c r="AA78">
        <v>0</v>
      </c>
      <c r="AB78">
        <v>399.5</v>
      </c>
      <c r="AC78">
        <v>383.81</v>
      </c>
      <c r="AD78">
        <v>0</v>
      </c>
      <c r="AE78">
        <v>0</v>
      </c>
      <c r="AF78">
        <v>31.26</v>
      </c>
      <c r="AG78">
        <v>13.5</v>
      </c>
      <c r="AH78">
        <v>0</v>
      </c>
      <c r="AI78">
        <v>1</v>
      </c>
      <c r="AJ78">
        <v>12.78</v>
      </c>
      <c r="AK78">
        <v>28.43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0.46</v>
      </c>
      <c r="AU78" t="s">
        <v>3</v>
      </c>
      <c r="AV78">
        <v>0</v>
      </c>
      <c r="AW78">
        <v>2</v>
      </c>
      <c r="AX78">
        <v>68190153</v>
      </c>
      <c r="AY78">
        <v>1</v>
      </c>
      <c r="AZ78">
        <v>0</v>
      </c>
      <c r="BA78">
        <v>79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Y78*Source!I51</f>
        <v>0.19320000000000001</v>
      </c>
      <c r="CY78">
        <f>AB78</f>
        <v>399.5</v>
      </c>
      <c r="CZ78">
        <f>AF78</f>
        <v>31.26</v>
      </c>
      <c r="DA78">
        <f>AJ78</f>
        <v>12.78</v>
      </c>
      <c r="DB78">
        <f t="shared" si="15"/>
        <v>14.38</v>
      </c>
      <c r="DC78">
        <f t="shared" si="16"/>
        <v>6.21</v>
      </c>
    </row>
    <row r="79" spans="1:107" x14ac:dyDescent="0.4">
      <c r="A79">
        <f>ROW(Source!A51)</f>
        <v>51</v>
      </c>
      <c r="B79">
        <v>68187018</v>
      </c>
      <c r="C79">
        <v>68190085</v>
      </c>
      <c r="D79">
        <v>64871816</v>
      </c>
      <c r="E79">
        <v>1</v>
      </c>
      <c r="F79">
        <v>1</v>
      </c>
      <c r="G79">
        <v>1</v>
      </c>
      <c r="H79">
        <v>2</v>
      </c>
      <c r="I79" t="s">
        <v>805</v>
      </c>
      <c r="J79" t="s">
        <v>806</v>
      </c>
      <c r="K79" t="s">
        <v>807</v>
      </c>
      <c r="L79">
        <v>1368</v>
      </c>
      <c r="N79">
        <v>1011</v>
      </c>
      <c r="O79" t="s">
        <v>669</v>
      </c>
      <c r="P79" t="s">
        <v>669</v>
      </c>
      <c r="Q79">
        <v>1</v>
      </c>
      <c r="W79">
        <v>0</v>
      </c>
      <c r="X79">
        <v>-1709160983</v>
      </c>
      <c r="Y79">
        <v>1.44</v>
      </c>
      <c r="AA79">
        <v>0</v>
      </c>
      <c r="AB79">
        <v>311.12</v>
      </c>
      <c r="AC79">
        <v>286.01</v>
      </c>
      <c r="AD79">
        <v>0</v>
      </c>
      <c r="AE79">
        <v>0</v>
      </c>
      <c r="AF79">
        <v>12.4</v>
      </c>
      <c r="AG79">
        <v>10.06</v>
      </c>
      <c r="AH79">
        <v>0</v>
      </c>
      <c r="AI79">
        <v>1</v>
      </c>
      <c r="AJ79">
        <v>25.09</v>
      </c>
      <c r="AK79">
        <v>28.43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1.44</v>
      </c>
      <c r="AU79" t="s">
        <v>3</v>
      </c>
      <c r="AV79">
        <v>0</v>
      </c>
      <c r="AW79">
        <v>2</v>
      </c>
      <c r="AX79">
        <v>68190154</v>
      </c>
      <c r="AY79">
        <v>1</v>
      </c>
      <c r="AZ79">
        <v>0</v>
      </c>
      <c r="BA79">
        <v>80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Y79*Source!I51</f>
        <v>0.6048</v>
      </c>
      <c r="CY79">
        <f>AB79</f>
        <v>311.12</v>
      </c>
      <c r="CZ79">
        <f>AF79</f>
        <v>12.4</v>
      </c>
      <c r="DA79">
        <f>AJ79</f>
        <v>25.09</v>
      </c>
      <c r="DB79">
        <f t="shared" si="15"/>
        <v>17.86</v>
      </c>
      <c r="DC79">
        <f t="shared" si="16"/>
        <v>14.49</v>
      </c>
    </row>
    <row r="80" spans="1:107" x14ac:dyDescent="0.4">
      <c r="A80">
        <f>ROW(Source!A51)</f>
        <v>51</v>
      </c>
      <c r="B80">
        <v>68187018</v>
      </c>
      <c r="C80">
        <v>68190085</v>
      </c>
      <c r="D80">
        <v>64808822</v>
      </c>
      <c r="E80">
        <v>1</v>
      </c>
      <c r="F80">
        <v>1</v>
      </c>
      <c r="G80">
        <v>1</v>
      </c>
      <c r="H80">
        <v>3</v>
      </c>
      <c r="I80" t="s">
        <v>808</v>
      </c>
      <c r="J80" t="s">
        <v>809</v>
      </c>
      <c r="K80" t="s">
        <v>810</v>
      </c>
      <c r="L80">
        <v>1348</v>
      </c>
      <c r="N80">
        <v>1009</v>
      </c>
      <c r="O80" t="s">
        <v>133</v>
      </c>
      <c r="P80" t="s">
        <v>133</v>
      </c>
      <c r="Q80">
        <v>1000</v>
      </c>
      <c r="W80">
        <v>0</v>
      </c>
      <c r="X80">
        <v>-43392483</v>
      </c>
      <c r="Y80">
        <v>0.01</v>
      </c>
      <c r="AA80">
        <v>68026.06</v>
      </c>
      <c r="AB80">
        <v>0</v>
      </c>
      <c r="AC80">
        <v>0</v>
      </c>
      <c r="AD80">
        <v>0</v>
      </c>
      <c r="AE80">
        <v>11300.01</v>
      </c>
      <c r="AF80">
        <v>0</v>
      </c>
      <c r="AG80">
        <v>0</v>
      </c>
      <c r="AH80">
        <v>0</v>
      </c>
      <c r="AI80">
        <v>6.02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0.01</v>
      </c>
      <c r="AU80" t="s">
        <v>3</v>
      </c>
      <c r="AV80">
        <v>0</v>
      </c>
      <c r="AW80">
        <v>2</v>
      </c>
      <c r="AX80">
        <v>68190155</v>
      </c>
      <c r="AY80">
        <v>1</v>
      </c>
      <c r="AZ80">
        <v>0</v>
      </c>
      <c r="BA80">
        <v>81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Y80*Source!I51</f>
        <v>4.1999999999999997E-3</v>
      </c>
      <c r="CY80">
        <f>AA80</f>
        <v>68026.06</v>
      </c>
      <c r="CZ80">
        <f>AE80</f>
        <v>11300.01</v>
      </c>
      <c r="DA80">
        <f>AI80</f>
        <v>6.02</v>
      </c>
      <c r="DB80">
        <f t="shared" si="15"/>
        <v>113</v>
      </c>
      <c r="DC80">
        <f t="shared" si="16"/>
        <v>0</v>
      </c>
    </row>
    <row r="81" spans="1:107" x14ac:dyDescent="0.4">
      <c r="A81">
        <f>ROW(Source!A51)</f>
        <v>51</v>
      </c>
      <c r="B81">
        <v>68187018</v>
      </c>
      <c r="C81">
        <v>68190085</v>
      </c>
      <c r="D81">
        <v>64809850</v>
      </c>
      <c r="E81">
        <v>1</v>
      </c>
      <c r="F81">
        <v>1</v>
      </c>
      <c r="G81">
        <v>1</v>
      </c>
      <c r="H81">
        <v>3</v>
      </c>
      <c r="I81" t="s">
        <v>131</v>
      </c>
      <c r="J81" t="s">
        <v>134</v>
      </c>
      <c r="K81" t="s">
        <v>132</v>
      </c>
      <c r="L81">
        <v>1348</v>
      </c>
      <c r="N81">
        <v>1009</v>
      </c>
      <c r="O81" t="s">
        <v>133</v>
      </c>
      <c r="P81" t="s">
        <v>133</v>
      </c>
      <c r="Q81">
        <v>1000</v>
      </c>
      <c r="W81">
        <v>0</v>
      </c>
      <c r="X81">
        <v>-33711620</v>
      </c>
      <c r="Y81">
        <v>0.96</v>
      </c>
      <c r="AA81">
        <v>34219.279999999999</v>
      </c>
      <c r="AB81">
        <v>0</v>
      </c>
      <c r="AC81">
        <v>0</v>
      </c>
      <c r="AD81">
        <v>0</v>
      </c>
      <c r="AE81">
        <v>8245.61</v>
      </c>
      <c r="AF81">
        <v>0</v>
      </c>
      <c r="AG81">
        <v>0</v>
      </c>
      <c r="AH81">
        <v>0</v>
      </c>
      <c r="AI81">
        <v>4.1500000000000004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3</v>
      </c>
      <c r="AT81">
        <v>0.96</v>
      </c>
      <c r="AU81" t="s">
        <v>3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Y81*Source!I51</f>
        <v>0.40319999999999995</v>
      </c>
      <c r="CY81">
        <f>AA81</f>
        <v>34219.279999999999</v>
      </c>
      <c r="CZ81">
        <f>AE81</f>
        <v>8245.61</v>
      </c>
      <c r="DA81">
        <f>AI81</f>
        <v>4.1500000000000004</v>
      </c>
      <c r="DB81">
        <f t="shared" si="15"/>
        <v>7915.79</v>
      </c>
      <c r="DC81">
        <f t="shared" si="16"/>
        <v>0</v>
      </c>
    </row>
    <row r="82" spans="1:107" x14ac:dyDescent="0.4">
      <c r="A82">
        <f>ROW(Source!A51)</f>
        <v>51</v>
      </c>
      <c r="B82">
        <v>68187018</v>
      </c>
      <c r="C82">
        <v>68190085</v>
      </c>
      <c r="D82">
        <v>64847311</v>
      </c>
      <c r="E82">
        <v>1</v>
      </c>
      <c r="F82">
        <v>1</v>
      </c>
      <c r="G82">
        <v>1</v>
      </c>
      <c r="H82">
        <v>3</v>
      </c>
      <c r="I82" t="s">
        <v>709</v>
      </c>
      <c r="J82" t="s">
        <v>710</v>
      </c>
      <c r="K82" t="s">
        <v>711</v>
      </c>
      <c r="L82">
        <v>1339</v>
      </c>
      <c r="N82">
        <v>1007</v>
      </c>
      <c r="O82" t="s">
        <v>712</v>
      </c>
      <c r="P82" t="s">
        <v>712</v>
      </c>
      <c r="Q82">
        <v>1</v>
      </c>
      <c r="W82">
        <v>0</v>
      </c>
      <c r="X82">
        <v>619799737</v>
      </c>
      <c r="Y82">
        <v>0.63</v>
      </c>
      <c r="AA82">
        <v>19.57</v>
      </c>
      <c r="AB82">
        <v>0</v>
      </c>
      <c r="AC82">
        <v>0</v>
      </c>
      <c r="AD82">
        <v>0</v>
      </c>
      <c r="AE82">
        <v>2.44</v>
      </c>
      <c r="AF82">
        <v>0</v>
      </c>
      <c r="AG82">
        <v>0</v>
      </c>
      <c r="AH82">
        <v>0</v>
      </c>
      <c r="AI82">
        <v>8.02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0.63</v>
      </c>
      <c r="AU82" t="s">
        <v>3</v>
      </c>
      <c r="AV82">
        <v>0</v>
      </c>
      <c r="AW82">
        <v>2</v>
      </c>
      <c r="AX82">
        <v>68190157</v>
      </c>
      <c r="AY82">
        <v>1</v>
      </c>
      <c r="AZ82">
        <v>0</v>
      </c>
      <c r="BA82">
        <v>83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Y82*Source!I51</f>
        <v>0.2646</v>
      </c>
      <c r="CY82">
        <f>AA82</f>
        <v>19.57</v>
      </c>
      <c r="CZ82">
        <f>AE82</f>
        <v>2.44</v>
      </c>
      <c r="DA82">
        <f>AI82</f>
        <v>8.02</v>
      </c>
      <c r="DB82">
        <f t="shared" si="15"/>
        <v>1.54</v>
      </c>
      <c r="DC82">
        <f t="shared" si="16"/>
        <v>0</v>
      </c>
    </row>
    <row r="83" spans="1:107" x14ac:dyDescent="0.4">
      <c r="A83">
        <f>ROW(Source!A53)</f>
        <v>53</v>
      </c>
      <c r="B83">
        <v>68187018</v>
      </c>
      <c r="C83">
        <v>68190198</v>
      </c>
      <c r="D83">
        <v>18406785</v>
      </c>
      <c r="E83">
        <v>1</v>
      </c>
      <c r="F83">
        <v>1</v>
      </c>
      <c r="G83">
        <v>1</v>
      </c>
      <c r="H83">
        <v>1</v>
      </c>
      <c r="I83" t="s">
        <v>811</v>
      </c>
      <c r="J83" t="s">
        <v>3</v>
      </c>
      <c r="K83" t="s">
        <v>812</v>
      </c>
      <c r="L83">
        <v>1369</v>
      </c>
      <c r="N83">
        <v>1013</v>
      </c>
      <c r="O83" t="s">
        <v>665</v>
      </c>
      <c r="P83" t="s">
        <v>665</v>
      </c>
      <c r="Q83">
        <v>1</v>
      </c>
      <c r="W83">
        <v>0</v>
      </c>
      <c r="X83">
        <v>645971194</v>
      </c>
      <c r="Y83">
        <v>37.639499999999998</v>
      </c>
      <c r="AA83">
        <v>0</v>
      </c>
      <c r="AB83">
        <v>0</v>
      </c>
      <c r="AC83">
        <v>0</v>
      </c>
      <c r="AD83">
        <v>8.86</v>
      </c>
      <c r="AE83">
        <v>0</v>
      </c>
      <c r="AF83">
        <v>0</v>
      </c>
      <c r="AG83">
        <v>0</v>
      </c>
      <c r="AH83">
        <v>8.86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32.729999999999997</v>
      </c>
      <c r="AU83" t="s">
        <v>21</v>
      </c>
      <c r="AV83">
        <v>1</v>
      </c>
      <c r="AW83">
        <v>2</v>
      </c>
      <c r="AX83">
        <v>68190199</v>
      </c>
      <c r="AY83">
        <v>1</v>
      </c>
      <c r="AZ83">
        <v>0</v>
      </c>
      <c r="BA83">
        <v>84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Y83*Source!I53</f>
        <v>257.77035179999996</v>
      </c>
      <c r="CY83">
        <f>AD83</f>
        <v>8.86</v>
      </c>
      <c r="CZ83">
        <f>AH83</f>
        <v>8.86</v>
      </c>
      <c r="DA83">
        <f>AL83</f>
        <v>1</v>
      </c>
      <c r="DB83">
        <f>ROUND((ROUND(AT83*CZ83,2)*1.15),6)</f>
        <v>333.48849999999999</v>
      </c>
      <c r="DC83">
        <f>ROUND((ROUND(AT83*AG83,2)*1.15),6)</f>
        <v>0</v>
      </c>
    </row>
    <row r="84" spans="1:107" x14ac:dyDescent="0.4">
      <c r="A84">
        <f>ROW(Source!A53)</f>
        <v>53</v>
      </c>
      <c r="B84">
        <v>68187018</v>
      </c>
      <c r="C84">
        <v>68190198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44</v>
      </c>
      <c r="J84" t="s">
        <v>3</v>
      </c>
      <c r="K84" t="s">
        <v>723</v>
      </c>
      <c r="L84">
        <v>608254</v>
      </c>
      <c r="N84">
        <v>1013</v>
      </c>
      <c r="O84" t="s">
        <v>724</v>
      </c>
      <c r="P84" t="s">
        <v>724</v>
      </c>
      <c r="Q84">
        <v>1</v>
      </c>
      <c r="W84">
        <v>0</v>
      </c>
      <c r="X84">
        <v>-185737400</v>
      </c>
      <c r="Y84">
        <v>1.2500000000000001E-2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0.01</v>
      </c>
      <c r="AU84" t="s">
        <v>20</v>
      </c>
      <c r="AV84">
        <v>2</v>
      </c>
      <c r="AW84">
        <v>2</v>
      </c>
      <c r="AX84">
        <v>68190200</v>
      </c>
      <c r="AY84">
        <v>1</v>
      </c>
      <c r="AZ84">
        <v>0</v>
      </c>
      <c r="BA84">
        <v>85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Y84*Source!I53</f>
        <v>8.5605000000000001E-2</v>
      </c>
      <c r="CY84">
        <f>AD84</f>
        <v>0</v>
      </c>
      <c r="CZ84">
        <f>AH84</f>
        <v>0</v>
      </c>
      <c r="DA84">
        <f>AL84</f>
        <v>1</v>
      </c>
      <c r="DB84">
        <f>ROUND((ROUND(AT84*CZ84,2)*1.25),6)</f>
        <v>0</v>
      </c>
      <c r="DC84">
        <f>ROUND((ROUND(AT84*AG84,2)*1.25),6)</f>
        <v>0</v>
      </c>
    </row>
    <row r="85" spans="1:107" x14ac:dyDescent="0.4">
      <c r="A85">
        <f>ROW(Source!A53)</f>
        <v>53</v>
      </c>
      <c r="B85">
        <v>68187018</v>
      </c>
      <c r="C85">
        <v>68190198</v>
      </c>
      <c r="D85">
        <v>64871406</v>
      </c>
      <c r="E85">
        <v>1</v>
      </c>
      <c r="F85">
        <v>1</v>
      </c>
      <c r="G85">
        <v>1</v>
      </c>
      <c r="H85">
        <v>2</v>
      </c>
      <c r="I85" t="s">
        <v>813</v>
      </c>
      <c r="J85" t="s">
        <v>814</v>
      </c>
      <c r="K85" t="s">
        <v>815</v>
      </c>
      <c r="L85">
        <v>1368</v>
      </c>
      <c r="N85">
        <v>1011</v>
      </c>
      <c r="O85" t="s">
        <v>669</v>
      </c>
      <c r="P85" t="s">
        <v>669</v>
      </c>
      <c r="Q85">
        <v>1</v>
      </c>
      <c r="W85">
        <v>0</v>
      </c>
      <c r="X85">
        <v>-1902254956</v>
      </c>
      <c r="Y85">
        <v>1.2500000000000001E-2</v>
      </c>
      <c r="AA85">
        <v>0</v>
      </c>
      <c r="AB85">
        <v>371.75</v>
      </c>
      <c r="AC85">
        <v>329.79</v>
      </c>
      <c r="AD85">
        <v>0</v>
      </c>
      <c r="AE85">
        <v>0</v>
      </c>
      <c r="AF85">
        <v>27.66</v>
      </c>
      <c r="AG85">
        <v>11.6</v>
      </c>
      <c r="AH85">
        <v>0</v>
      </c>
      <c r="AI85">
        <v>1</v>
      </c>
      <c r="AJ85">
        <v>13.44</v>
      </c>
      <c r="AK85">
        <v>28.43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0.01</v>
      </c>
      <c r="AU85" t="s">
        <v>20</v>
      </c>
      <c r="AV85">
        <v>0</v>
      </c>
      <c r="AW85">
        <v>2</v>
      </c>
      <c r="AX85">
        <v>68190201</v>
      </c>
      <c r="AY85">
        <v>1</v>
      </c>
      <c r="AZ85">
        <v>0</v>
      </c>
      <c r="BA85">
        <v>86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Y85*Source!I53</f>
        <v>8.5605000000000001E-2</v>
      </c>
      <c r="CY85">
        <f>AB85</f>
        <v>371.75</v>
      </c>
      <c r="CZ85">
        <f>AF85</f>
        <v>27.66</v>
      </c>
      <c r="DA85">
        <f>AJ85</f>
        <v>13.44</v>
      </c>
      <c r="DB85">
        <f>ROUND((ROUND(AT85*CZ85,2)*1.25),6)</f>
        <v>0.35</v>
      </c>
      <c r="DC85">
        <f>ROUND((ROUND(AT85*AG85,2)*1.25),6)</f>
        <v>0.15</v>
      </c>
    </row>
    <row r="86" spans="1:107" x14ac:dyDescent="0.4">
      <c r="A86">
        <f>ROW(Source!A53)</f>
        <v>53</v>
      </c>
      <c r="B86">
        <v>68187018</v>
      </c>
      <c r="C86">
        <v>68190198</v>
      </c>
      <c r="D86">
        <v>64873129</v>
      </c>
      <c r="E86">
        <v>1</v>
      </c>
      <c r="F86">
        <v>1</v>
      </c>
      <c r="G86">
        <v>1</v>
      </c>
      <c r="H86">
        <v>2</v>
      </c>
      <c r="I86" t="s">
        <v>715</v>
      </c>
      <c r="J86" t="s">
        <v>716</v>
      </c>
      <c r="K86" t="s">
        <v>717</v>
      </c>
      <c r="L86">
        <v>1368</v>
      </c>
      <c r="N86">
        <v>1011</v>
      </c>
      <c r="O86" t="s">
        <v>669</v>
      </c>
      <c r="P86" t="s">
        <v>669</v>
      </c>
      <c r="Q86">
        <v>1</v>
      </c>
      <c r="W86">
        <v>0</v>
      </c>
      <c r="X86">
        <v>1230759911</v>
      </c>
      <c r="Y86">
        <v>0.125</v>
      </c>
      <c r="AA86">
        <v>0</v>
      </c>
      <c r="AB86">
        <v>851.65</v>
      </c>
      <c r="AC86">
        <v>329.79</v>
      </c>
      <c r="AD86">
        <v>0</v>
      </c>
      <c r="AE86">
        <v>0</v>
      </c>
      <c r="AF86">
        <v>87.17</v>
      </c>
      <c r="AG86">
        <v>11.6</v>
      </c>
      <c r="AH86">
        <v>0</v>
      </c>
      <c r="AI86">
        <v>1</v>
      </c>
      <c r="AJ86">
        <v>9.77</v>
      </c>
      <c r="AK86">
        <v>28.43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0.1</v>
      </c>
      <c r="AU86" t="s">
        <v>20</v>
      </c>
      <c r="AV86">
        <v>0</v>
      </c>
      <c r="AW86">
        <v>2</v>
      </c>
      <c r="AX86">
        <v>68190202</v>
      </c>
      <c r="AY86">
        <v>1</v>
      </c>
      <c r="AZ86">
        <v>0</v>
      </c>
      <c r="BA86">
        <v>87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Y86*Source!I53</f>
        <v>0.85604999999999998</v>
      </c>
      <c r="CY86">
        <f>AB86</f>
        <v>851.65</v>
      </c>
      <c r="CZ86">
        <f>AF86</f>
        <v>87.17</v>
      </c>
      <c r="DA86">
        <f>AJ86</f>
        <v>9.77</v>
      </c>
      <c r="DB86">
        <f>ROUND((ROUND(AT86*CZ86,2)*1.25),6)</f>
        <v>10.9</v>
      </c>
      <c r="DC86">
        <f>ROUND((ROUND(AT86*AG86,2)*1.25),6)</f>
        <v>1.45</v>
      </c>
    </row>
    <row r="87" spans="1:107" x14ac:dyDescent="0.4">
      <c r="A87">
        <f>ROW(Source!A53)</f>
        <v>53</v>
      </c>
      <c r="B87">
        <v>68187018</v>
      </c>
      <c r="C87">
        <v>68190198</v>
      </c>
      <c r="D87">
        <v>64808516</v>
      </c>
      <c r="E87">
        <v>1</v>
      </c>
      <c r="F87">
        <v>1</v>
      </c>
      <c r="G87">
        <v>1</v>
      </c>
      <c r="H87">
        <v>3</v>
      </c>
      <c r="I87" t="s">
        <v>792</v>
      </c>
      <c r="J87" t="s">
        <v>793</v>
      </c>
      <c r="K87" t="s">
        <v>794</v>
      </c>
      <c r="L87">
        <v>1327</v>
      </c>
      <c r="N87">
        <v>1005</v>
      </c>
      <c r="O87" t="s">
        <v>31</v>
      </c>
      <c r="P87" t="s">
        <v>31</v>
      </c>
      <c r="Q87">
        <v>1</v>
      </c>
      <c r="W87">
        <v>0</v>
      </c>
      <c r="X87">
        <v>-1827594923</v>
      </c>
      <c r="Y87">
        <v>0.84</v>
      </c>
      <c r="AA87">
        <v>153.30000000000001</v>
      </c>
      <c r="AB87">
        <v>0</v>
      </c>
      <c r="AC87">
        <v>0</v>
      </c>
      <c r="AD87">
        <v>0</v>
      </c>
      <c r="AE87">
        <v>72.31</v>
      </c>
      <c r="AF87">
        <v>0</v>
      </c>
      <c r="AG87">
        <v>0</v>
      </c>
      <c r="AH87">
        <v>0</v>
      </c>
      <c r="AI87">
        <v>2.12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0.84</v>
      </c>
      <c r="AU87" t="s">
        <v>3</v>
      </c>
      <c r="AV87">
        <v>0</v>
      </c>
      <c r="AW87">
        <v>2</v>
      </c>
      <c r="AX87">
        <v>68190203</v>
      </c>
      <c r="AY87">
        <v>1</v>
      </c>
      <c r="AZ87">
        <v>0</v>
      </c>
      <c r="BA87">
        <v>88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Y87*Source!I53</f>
        <v>5.752656</v>
      </c>
      <c r="CY87">
        <f>AA87</f>
        <v>153.30000000000001</v>
      </c>
      <c r="CZ87">
        <f>AE87</f>
        <v>72.31</v>
      </c>
      <c r="DA87">
        <f>AI87</f>
        <v>2.12</v>
      </c>
      <c r="DB87">
        <f>ROUND(ROUND(AT87*CZ87,2),6)</f>
        <v>60.74</v>
      </c>
      <c r="DC87">
        <f>ROUND(ROUND(AT87*AG87,2),6)</f>
        <v>0</v>
      </c>
    </row>
    <row r="88" spans="1:107" x14ac:dyDescent="0.4">
      <c r="A88">
        <f>ROW(Source!A53)</f>
        <v>53</v>
      </c>
      <c r="B88">
        <v>68187018</v>
      </c>
      <c r="C88">
        <v>68190198</v>
      </c>
      <c r="D88">
        <v>64808665</v>
      </c>
      <c r="E88">
        <v>1</v>
      </c>
      <c r="F88">
        <v>1</v>
      </c>
      <c r="G88">
        <v>1</v>
      </c>
      <c r="H88">
        <v>3</v>
      </c>
      <c r="I88" t="s">
        <v>798</v>
      </c>
      <c r="J88" t="s">
        <v>799</v>
      </c>
      <c r="K88" t="s">
        <v>800</v>
      </c>
      <c r="L88">
        <v>1346</v>
      </c>
      <c r="N88">
        <v>1009</v>
      </c>
      <c r="O88" t="s">
        <v>120</v>
      </c>
      <c r="P88" t="s">
        <v>120</v>
      </c>
      <c r="Q88">
        <v>1</v>
      </c>
      <c r="W88">
        <v>0</v>
      </c>
      <c r="X88">
        <v>644139035</v>
      </c>
      <c r="Y88">
        <v>0.31</v>
      </c>
      <c r="AA88">
        <v>45.67</v>
      </c>
      <c r="AB88">
        <v>0</v>
      </c>
      <c r="AC88">
        <v>0</v>
      </c>
      <c r="AD88">
        <v>0</v>
      </c>
      <c r="AE88">
        <v>1.81</v>
      </c>
      <c r="AF88">
        <v>0</v>
      </c>
      <c r="AG88">
        <v>0</v>
      </c>
      <c r="AH88">
        <v>0</v>
      </c>
      <c r="AI88">
        <v>25.23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0.31</v>
      </c>
      <c r="AU88" t="s">
        <v>3</v>
      </c>
      <c r="AV88">
        <v>0</v>
      </c>
      <c r="AW88">
        <v>2</v>
      </c>
      <c r="AX88">
        <v>68190204</v>
      </c>
      <c r="AY88">
        <v>1</v>
      </c>
      <c r="AZ88">
        <v>0</v>
      </c>
      <c r="BA88">
        <v>89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Y88*Source!I53</f>
        <v>2.1230039999999999</v>
      </c>
      <c r="CY88">
        <f>AA88</f>
        <v>45.67</v>
      </c>
      <c r="CZ88">
        <f>AE88</f>
        <v>1.81</v>
      </c>
      <c r="DA88">
        <f>AI88</f>
        <v>25.23</v>
      </c>
      <c r="DB88">
        <f>ROUND(ROUND(AT88*CZ88,2),6)</f>
        <v>0.56000000000000005</v>
      </c>
      <c r="DC88">
        <f>ROUND(ROUND(AT88*AG88,2),6)</f>
        <v>0</v>
      </c>
    </row>
    <row r="89" spans="1:107" x14ac:dyDescent="0.4">
      <c r="A89">
        <f>ROW(Source!A53)</f>
        <v>53</v>
      </c>
      <c r="B89">
        <v>68187018</v>
      </c>
      <c r="C89">
        <v>68190198</v>
      </c>
      <c r="D89">
        <v>64810078</v>
      </c>
      <c r="E89">
        <v>1</v>
      </c>
      <c r="F89">
        <v>1</v>
      </c>
      <c r="G89">
        <v>1</v>
      </c>
      <c r="H89">
        <v>3</v>
      </c>
      <c r="I89" t="s">
        <v>816</v>
      </c>
      <c r="J89" t="s">
        <v>817</v>
      </c>
      <c r="K89" t="s">
        <v>818</v>
      </c>
      <c r="L89">
        <v>1348</v>
      </c>
      <c r="N89">
        <v>1009</v>
      </c>
      <c r="O89" t="s">
        <v>133</v>
      </c>
      <c r="P89" t="s">
        <v>133</v>
      </c>
      <c r="Q89">
        <v>1000</v>
      </c>
      <c r="W89">
        <v>0</v>
      </c>
      <c r="X89">
        <v>2076838230</v>
      </c>
      <c r="Y89">
        <v>0.03</v>
      </c>
      <c r="AA89">
        <v>45882.44</v>
      </c>
      <c r="AB89">
        <v>0</v>
      </c>
      <c r="AC89">
        <v>0</v>
      </c>
      <c r="AD89">
        <v>0</v>
      </c>
      <c r="AE89">
        <v>4615.9399999999996</v>
      </c>
      <c r="AF89">
        <v>0</v>
      </c>
      <c r="AG89">
        <v>0</v>
      </c>
      <c r="AH89">
        <v>0</v>
      </c>
      <c r="AI89">
        <v>9.94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0.03</v>
      </c>
      <c r="AU89" t="s">
        <v>3</v>
      </c>
      <c r="AV89">
        <v>0</v>
      </c>
      <c r="AW89">
        <v>2</v>
      </c>
      <c r="AX89">
        <v>68190205</v>
      </c>
      <c r="AY89">
        <v>1</v>
      </c>
      <c r="AZ89">
        <v>0</v>
      </c>
      <c r="BA89">
        <v>90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Y89*Source!I53</f>
        <v>0.205452</v>
      </c>
      <c r="CY89">
        <f>AA89</f>
        <v>45882.44</v>
      </c>
      <c r="CZ89">
        <f>AE89</f>
        <v>4615.9399999999996</v>
      </c>
      <c r="DA89">
        <f>AI89</f>
        <v>9.94</v>
      </c>
      <c r="DB89">
        <f>ROUND(ROUND(AT89*CZ89,2),6)</f>
        <v>138.47999999999999</v>
      </c>
      <c r="DC89">
        <f>ROUND(ROUND(AT89*AG89,2),6)</f>
        <v>0</v>
      </c>
    </row>
    <row r="90" spans="1:107" x14ac:dyDescent="0.4">
      <c r="A90">
        <f>ROW(Source!A53)</f>
        <v>53</v>
      </c>
      <c r="B90">
        <v>68187018</v>
      </c>
      <c r="C90">
        <v>68190198</v>
      </c>
      <c r="D90">
        <v>64810131</v>
      </c>
      <c r="E90">
        <v>1</v>
      </c>
      <c r="F90">
        <v>1</v>
      </c>
      <c r="G90">
        <v>1</v>
      </c>
      <c r="H90">
        <v>3</v>
      </c>
      <c r="I90" t="s">
        <v>819</v>
      </c>
      <c r="J90" t="s">
        <v>820</v>
      </c>
      <c r="K90" t="s">
        <v>821</v>
      </c>
      <c r="L90">
        <v>1348</v>
      </c>
      <c r="N90">
        <v>1009</v>
      </c>
      <c r="O90" t="s">
        <v>133</v>
      </c>
      <c r="P90" t="s">
        <v>133</v>
      </c>
      <c r="Q90">
        <v>1000</v>
      </c>
      <c r="W90">
        <v>0</v>
      </c>
      <c r="X90">
        <v>1268898367</v>
      </c>
      <c r="Y90">
        <v>5.0000000000000001E-3</v>
      </c>
      <c r="AA90">
        <v>44966.64</v>
      </c>
      <c r="AB90">
        <v>0</v>
      </c>
      <c r="AC90">
        <v>0</v>
      </c>
      <c r="AD90">
        <v>0</v>
      </c>
      <c r="AE90">
        <v>11927.49</v>
      </c>
      <c r="AF90">
        <v>0</v>
      </c>
      <c r="AG90">
        <v>0</v>
      </c>
      <c r="AH90">
        <v>0</v>
      </c>
      <c r="AI90">
        <v>3.77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5.0000000000000001E-3</v>
      </c>
      <c r="AU90" t="s">
        <v>3</v>
      </c>
      <c r="AV90">
        <v>0</v>
      </c>
      <c r="AW90">
        <v>2</v>
      </c>
      <c r="AX90">
        <v>68190206</v>
      </c>
      <c r="AY90">
        <v>1</v>
      </c>
      <c r="AZ90">
        <v>0</v>
      </c>
      <c r="BA90">
        <v>91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Y90*Source!I53</f>
        <v>3.4242000000000002E-2</v>
      </c>
      <c r="CY90">
        <f>AA90</f>
        <v>44966.64</v>
      </c>
      <c r="CZ90">
        <f>AE90</f>
        <v>11927.49</v>
      </c>
      <c r="DA90">
        <f>AI90</f>
        <v>3.77</v>
      </c>
      <c r="DB90">
        <f>ROUND(ROUND(AT90*CZ90,2),6)</f>
        <v>59.64</v>
      </c>
      <c r="DC90">
        <f>ROUND(ROUND(AT90*AG90,2),6)</f>
        <v>0</v>
      </c>
    </row>
    <row r="91" spans="1:107" x14ac:dyDescent="0.4">
      <c r="A91">
        <f>ROW(Source!A53)</f>
        <v>53</v>
      </c>
      <c r="B91">
        <v>68187018</v>
      </c>
      <c r="C91">
        <v>68190198</v>
      </c>
      <c r="D91">
        <v>64810636</v>
      </c>
      <c r="E91">
        <v>1</v>
      </c>
      <c r="F91">
        <v>1</v>
      </c>
      <c r="G91">
        <v>1</v>
      </c>
      <c r="H91">
        <v>3</v>
      </c>
      <c r="I91" t="s">
        <v>822</v>
      </c>
      <c r="J91" t="s">
        <v>823</v>
      </c>
      <c r="K91" t="s">
        <v>824</v>
      </c>
      <c r="L91">
        <v>1346</v>
      </c>
      <c r="N91">
        <v>1009</v>
      </c>
      <c r="O91" t="s">
        <v>120</v>
      </c>
      <c r="P91" t="s">
        <v>120</v>
      </c>
      <c r="Q91">
        <v>1</v>
      </c>
      <c r="W91">
        <v>0</v>
      </c>
      <c r="X91">
        <v>-1042179355</v>
      </c>
      <c r="Y91">
        <v>20</v>
      </c>
      <c r="AA91">
        <v>106.06</v>
      </c>
      <c r="AB91">
        <v>0</v>
      </c>
      <c r="AC91">
        <v>0</v>
      </c>
      <c r="AD91">
        <v>0</v>
      </c>
      <c r="AE91">
        <v>15.26</v>
      </c>
      <c r="AF91">
        <v>0</v>
      </c>
      <c r="AG91">
        <v>0</v>
      </c>
      <c r="AH91">
        <v>0</v>
      </c>
      <c r="AI91">
        <v>6.95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20</v>
      </c>
      <c r="AU91" t="s">
        <v>3</v>
      </c>
      <c r="AV91">
        <v>0</v>
      </c>
      <c r="AW91">
        <v>2</v>
      </c>
      <c r="AX91">
        <v>68190207</v>
      </c>
      <c r="AY91">
        <v>1</v>
      </c>
      <c r="AZ91">
        <v>0</v>
      </c>
      <c r="BA91">
        <v>92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Y91*Source!I53</f>
        <v>136.96799999999999</v>
      </c>
      <c r="CY91">
        <f>AA91</f>
        <v>106.06</v>
      </c>
      <c r="CZ91">
        <f>AE91</f>
        <v>15.26</v>
      </c>
      <c r="DA91">
        <f>AI91</f>
        <v>6.95</v>
      </c>
      <c r="DB91">
        <f>ROUND(ROUND(AT91*CZ91,2),6)</f>
        <v>305.2</v>
      </c>
      <c r="DC91">
        <f>ROUND(ROUND(AT91*AG91,2),6)</f>
        <v>0</v>
      </c>
    </row>
    <row r="92" spans="1:107" x14ac:dyDescent="0.4">
      <c r="A92">
        <f>ROW(Source!A54)</f>
        <v>54</v>
      </c>
      <c r="B92">
        <v>68187018</v>
      </c>
      <c r="C92">
        <v>68190208</v>
      </c>
      <c r="D92">
        <v>18413230</v>
      </c>
      <c r="E92">
        <v>1</v>
      </c>
      <c r="F92">
        <v>1</v>
      </c>
      <c r="G92">
        <v>1</v>
      </c>
      <c r="H92">
        <v>1</v>
      </c>
      <c r="I92" t="s">
        <v>825</v>
      </c>
      <c r="J92" t="s">
        <v>3</v>
      </c>
      <c r="K92" t="s">
        <v>826</v>
      </c>
      <c r="L92">
        <v>1369</v>
      </c>
      <c r="N92">
        <v>1013</v>
      </c>
      <c r="O92" t="s">
        <v>665</v>
      </c>
      <c r="P92" t="s">
        <v>665</v>
      </c>
      <c r="Q92">
        <v>1</v>
      </c>
      <c r="W92">
        <v>0</v>
      </c>
      <c r="X92">
        <v>355262106</v>
      </c>
      <c r="Y92">
        <v>262.2</v>
      </c>
      <c r="AA92">
        <v>0</v>
      </c>
      <c r="AB92">
        <v>0</v>
      </c>
      <c r="AC92">
        <v>0</v>
      </c>
      <c r="AD92">
        <v>9.18</v>
      </c>
      <c r="AE92">
        <v>0</v>
      </c>
      <c r="AF92">
        <v>0</v>
      </c>
      <c r="AG92">
        <v>0</v>
      </c>
      <c r="AH92">
        <v>9.18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228</v>
      </c>
      <c r="AU92" t="s">
        <v>21</v>
      </c>
      <c r="AV92">
        <v>1</v>
      </c>
      <c r="AW92">
        <v>2</v>
      </c>
      <c r="AX92">
        <v>68190209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Y92*Source!I54</f>
        <v>150.76499999999999</v>
      </c>
      <c r="CY92">
        <f>AD92</f>
        <v>9.18</v>
      </c>
      <c r="CZ92">
        <f>AH92</f>
        <v>9.18</v>
      </c>
      <c r="DA92">
        <f>AL92</f>
        <v>1</v>
      </c>
      <c r="DB92">
        <f>ROUND((ROUND(AT92*CZ92,2)*1.15),6)</f>
        <v>2406.9960000000001</v>
      </c>
      <c r="DC92">
        <f>ROUND((ROUND(AT92*AG92,2)*1.15),6)</f>
        <v>0</v>
      </c>
    </row>
    <row r="93" spans="1:107" x14ac:dyDescent="0.4">
      <c r="A93">
        <f>ROW(Source!A54)</f>
        <v>54</v>
      </c>
      <c r="B93">
        <v>68187018</v>
      </c>
      <c r="C93">
        <v>68190208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44</v>
      </c>
      <c r="J93" t="s">
        <v>3</v>
      </c>
      <c r="K93" t="s">
        <v>723</v>
      </c>
      <c r="L93">
        <v>608254</v>
      </c>
      <c r="N93">
        <v>1013</v>
      </c>
      <c r="O93" t="s">
        <v>724</v>
      </c>
      <c r="P93" t="s">
        <v>724</v>
      </c>
      <c r="Q93">
        <v>1</v>
      </c>
      <c r="W93">
        <v>0</v>
      </c>
      <c r="X93">
        <v>-185737400</v>
      </c>
      <c r="Y93">
        <v>1.075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0.86</v>
      </c>
      <c r="AU93" t="s">
        <v>20</v>
      </c>
      <c r="AV93">
        <v>2</v>
      </c>
      <c r="AW93">
        <v>2</v>
      </c>
      <c r="AX93">
        <v>68190210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Y93*Source!I54</f>
        <v>0.61812499999999992</v>
      </c>
      <c r="CY93">
        <f>AD93</f>
        <v>0</v>
      </c>
      <c r="CZ93">
        <f>AH93</f>
        <v>0</v>
      </c>
      <c r="DA93">
        <f>AL93</f>
        <v>1</v>
      </c>
      <c r="DB93">
        <f>ROUND((ROUND(AT93*CZ93,2)*1.25),6)</f>
        <v>0</v>
      </c>
      <c r="DC93">
        <f>ROUND((ROUND(AT93*AG93,2)*1.25),6)</f>
        <v>0</v>
      </c>
    </row>
    <row r="94" spans="1:107" x14ac:dyDescent="0.4">
      <c r="A94">
        <f>ROW(Source!A54)</f>
        <v>54</v>
      </c>
      <c r="B94">
        <v>68187018</v>
      </c>
      <c r="C94">
        <v>68190208</v>
      </c>
      <c r="D94">
        <v>64871349</v>
      </c>
      <c r="E94">
        <v>1</v>
      </c>
      <c r="F94">
        <v>1</v>
      </c>
      <c r="G94">
        <v>1</v>
      </c>
      <c r="H94">
        <v>2</v>
      </c>
      <c r="I94" t="s">
        <v>827</v>
      </c>
      <c r="J94" t="s">
        <v>828</v>
      </c>
      <c r="K94" t="s">
        <v>829</v>
      </c>
      <c r="L94">
        <v>1368</v>
      </c>
      <c r="N94">
        <v>1011</v>
      </c>
      <c r="O94" t="s">
        <v>669</v>
      </c>
      <c r="P94" t="s">
        <v>669</v>
      </c>
      <c r="Q94">
        <v>1</v>
      </c>
      <c r="W94">
        <v>0</v>
      </c>
      <c r="X94">
        <v>1549832887</v>
      </c>
      <c r="Y94">
        <v>6.25E-2</v>
      </c>
      <c r="AA94">
        <v>0</v>
      </c>
      <c r="AB94">
        <v>790.13</v>
      </c>
      <c r="AC94">
        <v>286.01</v>
      </c>
      <c r="AD94">
        <v>0</v>
      </c>
      <c r="AE94">
        <v>0</v>
      </c>
      <c r="AF94">
        <v>99.89</v>
      </c>
      <c r="AG94">
        <v>10.06</v>
      </c>
      <c r="AH94">
        <v>0</v>
      </c>
      <c r="AI94">
        <v>1</v>
      </c>
      <c r="AJ94">
        <v>7.91</v>
      </c>
      <c r="AK94">
        <v>28.43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0.05</v>
      </c>
      <c r="AU94" t="s">
        <v>20</v>
      </c>
      <c r="AV94">
        <v>0</v>
      </c>
      <c r="AW94">
        <v>2</v>
      </c>
      <c r="AX94">
        <v>68190211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Y94*Source!I54</f>
        <v>3.5937499999999997E-2</v>
      </c>
      <c r="CY94">
        <f>AB94</f>
        <v>790.13</v>
      </c>
      <c r="CZ94">
        <f>AF94</f>
        <v>99.89</v>
      </c>
      <c r="DA94">
        <f>AJ94</f>
        <v>7.91</v>
      </c>
      <c r="DB94">
        <f>ROUND((ROUND(AT94*CZ94,2)*1.25),6)</f>
        <v>6.2374999999999998</v>
      </c>
      <c r="DC94">
        <f>ROUND((ROUND(AT94*AG94,2)*1.25),6)</f>
        <v>0.625</v>
      </c>
    </row>
    <row r="95" spans="1:107" x14ac:dyDescent="0.4">
      <c r="A95">
        <f>ROW(Source!A54)</f>
        <v>54</v>
      </c>
      <c r="B95">
        <v>68187018</v>
      </c>
      <c r="C95">
        <v>68190208</v>
      </c>
      <c r="D95">
        <v>64871408</v>
      </c>
      <c r="E95">
        <v>1</v>
      </c>
      <c r="F95">
        <v>1</v>
      </c>
      <c r="G95">
        <v>1</v>
      </c>
      <c r="H95">
        <v>2</v>
      </c>
      <c r="I95" t="s">
        <v>789</v>
      </c>
      <c r="J95" t="s">
        <v>790</v>
      </c>
      <c r="K95" t="s">
        <v>791</v>
      </c>
      <c r="L95">
        <v>1368</v>
      </c>
      <c r="N95">
        <v>1011</v>
      </c>
      <c r="O95" t="s">
        <v>669</v>
      </c>
      <c r="P95" t="s">
        <v>669</v>
      </c>
      <c r="Q95">
        <v>1</v>
      </c>
      <c r="W95">
        <v>0</v>
      </c>
      <c r="X95">
        <v>344519037</v>
      </c>
      <c r="Y95">
        <v>1.0125</v>
      </c>
      <c r="AA95">
        <v>0</v>
      </c>
      <c r="AB95">
        <v>399.5</v>
      </c>
      <c r="AC95">
        <v>383.81</v>
      </c>
      <c r="AD95">
        <v>0</v>
      </c>
      <c r="AE95">
        <v>0</v>
      </c>
      <c r="AF95">
        <v>31.26</v>
      </c>
      <c r="AG95">
        <v>13.5</v>
      </c>
      <c r="AH95">
        <v>0</v>
      </c>
      <c r="AI95">
        <v>1</v>
      </c>
      <c r="AJ95">
        <v>12.78</v>
      </c>
      <c r="AK95">
        <v>28.43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0.81</v>
      </c>
      <c r="AU95" t="s">
        <v>20</v>
      </c>
      <c r="AV95">
        <v>0</v>
      </c>
      <c r="AW95">
        <v>2</v>
      </c>
      <c r="AX95">
        <v>68190212</v>
      </c>
      <c r="AY95">
        <v>1</v>
      </c>
      <c r="AZ95">
        <v>0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Y95*Source!I54</f>
        <v>0.58218749999999997</v>
      </c>
      <c r="CY95">
        <f>AB95</f>
        <v>399.5</v>
      </c>
      <c r="CZ95">
        <f>AF95</f>
        <v>31.26</v>
      </c>
      <c r="DA95">
        <f>AJ95</f>
        <v>12.78</v>
      </c>
      <c r="DB95">
        <f>ROUND((ROUND(AT95*CZ95,2)*1.25),6)</f>
        <v>31.65</v>
      </c>
      <c r="DC95">
        <f>ROUND((ROUND(AT95*AG95,2)*1.25),6)</f>
        <v>13.675000000000001</v>
      </c>
    </row>
    <row r="96" spans="1:107" x14ac:dyDescent="0.4">
      <c r="A96">
        <f>ROW(Source!A54)</f>
        <v>54</v>
      </c>
      <c r="B96">
        <v>68187018</v>
      </c>
      <c r="C96">
        <v>68190208</v>
      </c>
      <c r="D96">
        <v>64807476</v>
      </c>
      <c r="E96">
        <v>1</v>
      </c>
      <c r="F96">
        <v>1</v>
      </c>
      <c r="G96">
        <v>1</v>
      </c>
      <c r="H96">
        <v>3</v>
      </c>
      <c r="I96" t="s">
        <v>830</v>
      </c>
      <c r="J96" t="s">
        <v>831</v>
      </c>
      <c r="K96" t="s">
        <v>832</v>
      </c>
      <c r="L96">
        <v>1327</v>
      </c>
      <c r="N96">
        <v>1005</v>
      </c>
      <c r="O96" t="s">
        <v>31</v>
      </c>
      <c r="P96" t="s">
        <v>31</v>
      </c>
      <c r="Q96">
        <v>1</v>
      </c>
      <c r="W96">
        <v>0</v>
      </c>
      <c r="X96">
        <v>-554123694</v>
      </c>
      <c r="Y96">
        <v>100</v>
      </c>
      <c r="AA96">
        <v>333.12</v>
      </c>
      <c r="AB96">
        <v>0</v>
      </c>
      <c r="AC96">
        <v>0</v>
      </c>
      <c r="AD96">
        <v>0</v>
      </c>
      <c r="AE96">
        <v>71.180000000000007</v>
      </c>
      <c r="AF96">
        <v>0</v>
      </c>
      <c r="AG96">
        <v>0</v>
      </c>
      <c r="AH96">
        <v>0</v>
      </c>
      <c r="AI96">
        <v>4.68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100</v>
      </c>
      <c r="AU96" t="s">
        <v>3</v>
      </c>
      <c r="AV96">
        <v>0</v>
      </c>
      <c r="AW96">
        <v>2</v>
      </c>
      <c r="AX96">
        <v>68190213</v>
      </c>
      <c r="AY96">
        <v>1</v>
      </c>
      <c r="AZ96">
        <v>0</v>
      </c>
      <c r="BA96">
        <v>97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Y96*Source!I54</f>
        <v>57.499999999999993</v>
      </c>
      <c r="CY96">
        <f t="shared" ref="CY96:CY101" si="17">AA96</f>
        <v>333.12</v>
      </c>
      <c r="CZ96">
        <f t="shared" ref="CZ96:CZ101" si="18">AE96</f>
        <v>71.180000000000007</v>
      </c>
      <c r="DA96">
        <f t="shared" ref="DA96:DA101" si="19">AI96</f>
        <v>4.68</v>
      </c>
      <c r="DB96">
        <f t="shared" ref="DB96:DB101" si="20">ROUND(ROUND(AT96*CZ96,2),6)</f>
        <v>7118</v>
      </c>
      <c r="DC96">
        <f t="shared" ref="DC96:DC101" si="21">ROUND(ROUND(AT96*AG96,2),6)</f>
        <v>0</v>
      </c>
    </row>
    <row r="97" spans="1:107" x14ac:dyDescent="0.4">
      <c r="A97">
        <f>ROW(Source!A54)</f>
        <v>54</v>
      </c>
      <c r="B97">
        <v>68187018</v>
      </c>
      <c r="C97">
        <v>68190208</v>
      </c>
      <c r="D97">
        <v>64807750</v>
      </c>
      <c r="E97">
        <v>1</v>
      </c>
      <c r="F97">
        <v>1</v>
      </c>
      <c r="G97">
        <v>1</v>
      </c>
      <c r="H97">
        <v>3</v>
      </c>
      <c r="I97" t="s">
        <v>833</v>
      </c>
      <c r="J97" t="s">
        <v>834</v>
      </c>
      <c r="K97" t="s">
        <v>835</v>
      </c>
      <c r="L97">
        <v>1339</v>
      </c>
      <c r="N97">
        <v>1007</v>
      </c>
      <c r="O97" t="s">
        <v>712</v>
      </c>
      <c r="P97" t="s">
        <v>712</v>
      </c>
      <c r="Q97">
        <v>1</v>
      </c>
      <c r="W97">
        <v>0</v>
      </c>
      <c r="X97">
        <v>-1158792968</v>
      </c>
      <c r="Y97">
        <v>0.1</v>
      </c>
      <c r="AA97">
        <v>412.41</v>
      </c>
      <c r="AB97">
        <v>0</v>
      </c>
      <c r="AC97">
        <v>0</v>
      </c>
      <c r="AD97">
        <v>0</v>
      </c>
      <c r="AE97">
        <v>34.92</v>
      </c>
      <c r="AF97">
        <v>0</v>
      </c>
      <c r="AG97">
        <v>0</v>
      </c>
      <c r="AH97">
        <v>0</v>
      </c>
      <c r="AI97">
        <v>11.81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0.1</v>
      </c>
      <c r="AU97" t="s">
        <v>3</v>
      </c>
      <c r="AV97">
        <v>0</v>
      </c>
      <c r="AW97">
        <v>2</v>
      </c>
      <c r="AX97">
        <v>68190214</v>
      </c>
      <c r="AY97">
        <v>1</v>
      </c>
      <c r="AZ97">
        <v>0</v>
      </c>
      <c r="BA97">
        <v>98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Y97*Source!I54</f>
        <v>5.7499999999999996E-2</v>
      </c>
      <c r="CY97">
        <f t="shared" si="17"/>
        <v>412.41</v>
      </c>
      <c r="CZ97">
        <f t="shared" si="18"/>
        <v>34.92</v>
      </c>
      <c r="DA97">
        <f t="shared" si="19"/>
        <v>11.81</v>
      </c>
      <c r="DB97">
        <f t="shared" si="20"/>
        <v>3.49</v>
      </c>
      <c r="DC97">
        <f t="shared" si="21"/>
        <v>0</v>
      </c>
    </row>
    <row r="98" spans="1:107" x14ac:dyDescent="0.4">
      <c r="A98">
        <f>ROW(Source!A54)</f>
        <v>54</v>
      </c>
      <c r="B98">
        <v>68187018</v>
      </c>
      <c r="C98">
        <v>68190208</v>
      </c>
      <c r="D98">
        <v>64808247</v>
      </c>
      <c r="E98">
        <v>1</v>
      </c>
      <c r="F98">
        <v>1</v>
      </c>
      <c r="G98">
        <v>1</v>
      </c>
      <c r="H98">
        <v>3</v>
      </c>
      <c r="I98" t="s">
        <v>836</v>
      </c>
      <c r="J98" t="s">
        <v>837</v>
      </c>
      <c r="K98" t="s">
        <v>838</v>
      </c>
      <c r="L98">
        <v>1348</v>
      </c>
      <c r="N98">
        <v>1009</v>
      </c>
      <c r="O98" t="s">
        <v>133</v>
      </c>
      <c r="P98" t="s">
        <v>133</v>
      </c>
      <c r="Q98">
        <v>1000</v>
      </c>
      <c r="W98">
        <v>0</v>
      </c>
      <c r="X98">
        <v>-1746258587</v>
      </c>
      <c r="Y98">
        <v>0.04</v>
      </c>
      <c r="AA98">
        <v>3691.61</v>
      </c>
      <c r="AB98">
        <v>0</v>
      </c>
      <c r="AC98">
        <v>0</v>
      </c>
      <c r="AD98">
        <v>0</v>
      </c>
      <c r="AE98">
        <v>412.01</v>
      </c>
      <c r="AF98">
        <v>0</v>
      </c>
      <c r="AG98">
        <v>0</v>
      </c>
      <c r="AH98">
        <v>0</v>
      </c>
      <c r="AI98">
        <v>8.9600000000000009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0.04</v>
      </c>
      <c r="AU98" t="s">
        <v>3</v>
      </c>
      <c r="AV98">
        <v>0</v>
      </c>
      <c r="AW98">
        <v>2</v>
      </c>
      <c r="AX98">
        <v>68190215</v>
      </c>
      <c r="AY98">
        <v>1</v>
      </c>
      <c r="AZ98">
        <v>0</v>
      </c>
      <c r="BA98">
        <v>99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Y98*Source!I54</f>
        <v>2.3E-2</v>
      </c>
      <c r="CY98">
        <f t="shared" si="17"/>
        <v>3691.61</v>
      </c>
      <c r="CZ98">
        <f t="shared" si="18"/>
        <v>412.01</v>
      </c>
      <c r="DA98">
        <f t="shared" si="19"/>
        <v>8.9600000000000009</v>
      </c>
      <c r="DB98">
        <f t="shared" si="20"/>
        <v>16.48</v>
      </c>
      <c r="DC98">
        <f t="shared" si="21"/>
        <v>0</v>
      </c>
    </row>
    <row r="99" spans="1:107" x14ac:dyDescent="0.4">
      <c r="A99">
        <f>ROW(Source!A54)</f>
        <v>54</v>
      </c>
      <c r="B99">
        <v>68187018</v>
      </c>
      <c r="C99">
        <v>68190208</v>
      </c>
      <c r="D99">
        <v>64808665</v>
      </c>
      <c r="E99">
        <v>1</v>
      </c>
      <c r="F99">
        <v>1</v>
      </c>
      <c r="G99">
        <v>1</v>
      </c>
      <c r="H99">
        <v>3</v>
      </c>
      <c r="I99" t="s">
        <v>798</v>
      </c>
      <c r="J99" t="s">
        <v>799</v>
      </c>
      <c r="K99" t="s">
        <v>800</v>
      </c>
      <c r="L99">
        <v>1346</v>
      </c>
      <c r="N99">
        <v>1009</v>
      </c>
      <c r="O99" t="s">
        <v>120</v>
      </c>
      <c r="P99" t="s">
        <v>120</v>
      </c>
      <c r="Q99">
        <v>1</v>
      </c>
      <c r="W99">
        <v>0</v>
      </c>
      <c r="X99">
        <v>644139035</v>
      </c>
      <c r="Y99">
        <v>0.5</v>
      </c>
      <c r="AA99">
        <v>45.67</v>
      </c>
      <c r="AB99">
        <v>0</v>
      </c>
      <c r="AC99">
        <v>0</v>
      </c>
      <c r="AD99">
        <v>0</v>
      </c>
      <c r="AE99">
        <v>1.81</v>
      </c>
      <c r="AF99">
        <v>0</v>
      </c>
      <c r="AG99">
        <v>0</v>
      </c>
      <c r="AH99">
        <v>0</v>
      </c>
      <c r="AI99">
        <v>25.23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0.5</v>
      </c>
      <c r="AU99" t="s">
        <v>3</v>
      </c>
      <c r="AV99">
        <v>0</v>
      </c>
      <c r="AW99">
        <v>2</v>
      </c>
      <c r="AX99">
        <v>68190216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Y99*Source!I54</f>
        <v>0.28749999999999998</v>
      </c>
      <c r="CY99">
        <f t="shared" si="17"/>
        <v>45.67</v>
      </c>
      <c r="CZ99">
        <f t="shared" si="18"/>
        <v>1.81</v>
      </c>
      <c r="DA99">
        <f t="shared" si="19"/>
        <v>25.23</v>
      </c>
      <c r="DB99">
        <f t="shared" si="20"/>
        <v>0.91</v>
      </c>
      <c r="DC99">
        <f t="shared" si="21"/>
        <v>0</v>
      </c>
    </row>
    <row r="100" spans="1:107" x14ac:dyDescent="0.4">
      <c r="A100">
        <f>ROW(Source!A54)</f>
        <v>54</v>
      </c>
      <c r="B100">
        <v>68187018</v>
      </c>
      <c r="C100">
        <v>68190208</v>
      </c>
      <c r="D100">
        <v>64842795</v>
      </c>
      <c r="E100">
        <v>1</v>
      </c>
      <c r="F100">
        <v>1</v>
      </c>
      <c r="G100">
        <v>1</v>
      </c>
      <c r="H100">
        <v>3</v>
      </c>
      <c r="I100" t="s">
        <v>839</v>
      </c>
      <c r="J100" t="s">
        <v>840</v>
      </c>
      <c r="K100" t="s">
        <v>841</v>
      </c>
      <c r="L100">
        <v>1339</v>
      </c>
      <c r="N100">
        <v>1007</v>
      </c>
      <c r="O100" t="s">
        <v>712</v>
      </c>
      <c r="P100" t="s">
        <v>712</v>
      </c>
      <c r="Q100">
        <v>1</v>
      </c>
      <c r="W100">
        <v>0</v>
      </c>
      <c r="X100">
        <v>-364114852</v>
      </c>
      <c r="Y100">
        <v>1.5</v>
      </c>
      <c r="AA100">
        <v>3280.2</v>
      </c>
      <c r="AB100">
        <v>0</v>
      </c>
      <c r="AC100">
        <v>0</v>
      </c>
      <c r="AD100">
        <v>0</v>
      </c>
      <c r="AE100">
        <v>497</v>
      </c>
      <c r="AF100">
        <v>0</v>
      </c>
      <c r="AG100">
        <v>0</v>
      </c>
      <c r="AH100">
        <v>0</v>
      </c>
      <c r="AI100">
        <v>6.6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1.5</v>
      </c>
      <c r="AU100" t="s">
        <v>3</v>
      </c>
      <c r="AV100">
        <v>0</v>
      </c>
      <c r="AW100">
        <v>2</v>
      </c>
      <c r="AX100">
        <v>68190217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Y100*Source!I54</f>
        <v>0.86249999999999993</v>
      </c>
      <c r="CY100">
        <f t="shared" si="17"/>
        <v>3280.2</v>
      </c>
      <c r="CZ100">
        <f t="shared" si="18"/>
        <v>497</v>
      </c>
      <c r="DA100">
        <f t="shared" si="19"/>
        <v>6.6</v>
      </c>
      <c r="DB100">
        <f t="shared" si="20"/>
        <v>745.5</v>
      </c>
      <c r="DC100">
        <f t="shared" si="21"/>
        <v>0</v>
      </c>
    </row>
    <row r="101" spans="1:107" x14ac:dyDescent="0.4">
      <c r="A101">
        <f>ROW(Source!A54)</f>
        <v>54</v>
      </c>
      <c r="B101">
        <v>68187018</v>
      </c>
      <c r="C101">
        <v>68190208</v>
      </c>
      <c r="D101">
        <v>64847311</v>
      </c>
      <c r="E101">
        <v>1</v>
      </c>
      <c r="F101">
        <v>1</v>
      </c>
      <c r="G101">
        <v>1</v>
      </c>
      <c r="H101">
        <v>3</v>
      </c>
      <c r="I101" t="s">
        <v>709</v>
      </c>
      <c r="J101" t="s">
        <v>710</v>
      </c>
      <c r="K101" t="s">
        <v>711</v>
      </c>
      <c r="L101">
        <v>1339</v>
      </c>
      <c r="N101">
        <v>1007</v>
      </c>
      <c r="O101" t="s">
        <v>712</v>
      </c>
      <c r="P101" t="s">
        <v>712</v>
      </c>
      <c r="Q101">
        <v>1</v>
      </c>
      <c r="W101">
        <v>0</v>
      </c>
      <c r="X101">
        <v>619799737</v>
      </c>
      <c r="Y101">
        <v>0.46500000000000002</v>
      </c>
      <c r="AA101">
        <v>19.57</v>
      </c>
      <c r="AB101">
        <v>0</v>
      </c>
      <c r="AC101">
        <v>0</v>
      </c>
      <c r="AD101">
        <v>0</v>
      </c>
      <c r="AE101">
        <v>2.44</v>
      </c>
      <c r="AF101">
        <v>0</v>
      </c>
      <c r="AG101">
        <v>0</v>
      </c>
      <c r="AH101">
        <v>0</v>
      </c>
      <c r="AI101">
        <v>8.02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0.46500000000000002</v>
      </c>
      <c r="AU101" t="s">
        <v>3</v>
      </c>
      <c r="AV101">
        <v>0</v>
      </c>
      <c r="AW101">
        <v>2</v>
      </c>
      <c r="AX101">
        <v>68190218</v>
      </c>
      <c r="AY101">
        <v>1</v>
      </c>
      <c r="AZ101">
        <v>0</v>
      </c>
      <c r="BA101">
        <v>102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Y101*Source!I54</f>
        <v>0.26737499999999997</v>
      </c>
      <c r="CY101">
        <f t="shared" si="17"/>
        <v>19.57</v>
      </c>
      <c r="CZ101">
        <f t="shared" si="18"/>
        <v>2.44</v>
      </c>
      <c r="DA101">
        <f t="shared" si="19"/>
        <v>8.02</v>
      </c>
      <c r="DB101">
        <f t="shared" si="20"/>
        <v>1.1299999999999999</v>
      </c>
      <c r="DC101">
        <f t="shared" si="21"/>
        <v>0</v>
      </c>
    </row>
    <row r="102" spans="1:107" x14ac:dyDescent="0.4">
      <c r="A102">
        <f>ROW(Source!A55)</f>
        <v>55</v>
      </c>
      <c r="B102">
        <v>68187018</v>
      </c>
      <c r="C102">
        <v>68190219</v>
      </c>
      <c r="D102">
        <v>18409850</v>
      </c>
      <c r="E102">
        <v>1</v>
      </c>
      <c r="F102">
        <v>1</v>
      </c>
      <c r="G102">
        <v>1</v>
      </c>
      <c r="H102">
        <v>1</v>
      </c>
      <c r="I102" t="s">
        <v>663</v>
      </c>
      <c r="J102" t="s">
        <v>3</v>
      </c>
      <c r="K102" t="s">
        <v>664</v>
      </c>
      <c r="L102">
        <v>1369</v>
      </c>
      <c r="N102">
        <v>1013</v>
      </c>
      <c r="O102" t="s">
        <v>665</v>
      </c>
      <c r="P102" t="s">
        <v>665</v>
      </c>
      <c r="Q102">
        <v>1</v>
      </c>
      <c r="W102">
        <v>0</v>
      </c>
      <c r="X102">
        <v>855544366</v>
      </c>
      <c r="Y102">
        <v>112.7</v>
      </c>
      <c r="AA102">
        <v>0</v>
      </c>
      <c r="AB102">
        <v>0</v>
      </c>
      <c r="AC102">
        <v>0</v>
      </c>
      <c r="AD102">
        <v>9.07</v>
      </c>
      <c r="AE102">
        <v>0</v>
      </c>
      <c r="AF102">
        <v>0</v>
      </c>
      <c r="AG102">
        <v>0</v>
      </c>
      <c r="AH102">
        <v>9.07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98</v>
      </c>
      <c r="AU102" t="s">
        <v>21</v>
      </c>
      <c r="AV102">
        <v>1</v>
      </c>
      <c r="AW102">
        <v>2</v>
      </c>
      <c r="AX102">
        <v>68190220</v>
      </c>
      <c r="AY102">
        <v>1</v>
      </c>
      <c r="AZ102">
        <v>0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Y102*Source!I55</f>
        <v>1.6904999999999999</v>
      </c>
      <c r="CY102">
        <f>AD102</f>
        <v>9.07</v>
      </c>
      <c r="CZ102">
        <f>AH102</f>
        <v>9.07</v>
      </c>
      <c r="DA102">
        <f>AL102</f>
        <v>1</v>
      </c>
      <c r="DB102">
        <f>ROUND((ROUND(AT102*CZ102,2)*1.15),6)</f>
        <v>1022.189</v>
      </c>
      <c r="DC102">
        <f>ROUND((ROUND(AT102*AG102,2)*1.15),6)</f>
        <v>0</v>
      </c>
    </row>
    <row r="103" spans="1:107" x14ac:dyDescent="0.4">
      <c r="A103">
        <f>ROW(Source!A55)</f>
        <v>55</v>
      </c>
      <c r="B103">
        <v>68187018</v>
      </c>
      <c r="C103">
        <v>68190219</v>
      </c>
      <c r="D103">
        <v>64872081</v>
      </c>
      <c r="E103">
        <v>1</v>
      </c>
      <c r="F103">
        <v>1</v>
      </c>
      <c r="G103">
        <v>1</v>
      </c>
      <c r="H103">
        <v>2</v>
      </c>
      <c r="I103" t="s">
        <v>666</v>
      </c>
      <c r="J103" t="s">
        <v>667</v>
      </c>
      <c r="K103" t="s">
        <v>668</v>
      </c>
      <c r="L103">
        <v>1368</v>
      </c>
      <c r="N103">
        <v>1011</v>
      </c>
      <c r="O103" t="s">
        <v>669</v>
      </c>
      <c r="P103" t="s">
        <v>669</v>
      </c>
      <c r="Q103">
        <v>1</v>
      </c>
      <c r="W103">
        <v>0</v>
      </c>
      <c r="X103">
        <v>-1937814132</v>
      </c>
      <c r="Y103">
        <v>3.625</v>
      </c>
      <c r="AA103">
        <v>0</v>
      </c>
      <c r="AB103">
        <v>12.45</v>
      </c>
      <c r="AC103">
        <v>0</v>
      </c>
      <c r="AD103">
        <v>0</v>
      </c>
      <c r="AE103">
        <v>0</v>
      </c>
      <c r="AF103">
        <v>3</v>
      </c>
      <c r="AG103">
        <v>0</v>
      </c>
      <c r="AH103">
        <v>0</v>
      </c>
      <c r="AI103">
        <v>1</v>
      </c>
      <c r="AJ103">
        <v>4.1500000000000004</v>
      </c>
      <c r="AK103">
        <v>28.43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2.9</v>
      </c>
      <c r="AU103" t="s">
        <v>20</v>
      </c>
      <c r="AV103">
        <v>0</v>
      </c>
      <c r="AW103">
        <v>2</v>
      </c>
      <c r="AX103">
        <v>68190221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Y103*Source!I55</f>
        <v>5.4375E-2</v>
      </c>
      <c r="CY103">
        <f>AB103</f>
        <v>12.45</v>
      </c>
      <c r="CZ103">
        <f>AF103</f>
        <v>3</v>
      </c>
      <c r="DA103">
        <f>AJ103</f>
        <v>4.1500000000000004</v>
      </c>
      <c r="DB103">
        <f>ROUND((ROUND(AT103*CZ103,2)*1.25),6)</f>
        <v>10.875</v>
      </c>
      <c r="DC103">
        <f>ROUND((ROUND(AT103*AG103,2)*1.25),6)</f>
        <v>0</v>
      </c>
    </row>
    <row r="104" spans="1:107" x14ac:dyDescent="0.4">
      <c r="A104">
        <f>ROW(Source!A55)</f>
        <v>55</v>
      </c>
      <c r="B104">
        <v>68187018</v>
      </c>
      <c r="C104">
        <v>68190219</v>
      </c>
      <c r="D104">
        <v>64872832</v>
      </c>
      <c r="E104">
        <v>1</v>
      </c>
      <c r="F104">
        <v>1</v>
      </c>
      <c r="G104">
        <v>1</v>
      </c>
      <c r="H104">
        <v>2</v>
      </c>
      <c r="I104" t="s">
        <v>670</v>
      </c>
      <c r="J104" t="s">
        <v>671</v>
      </c>
      <c r="K104" t="s">
        <v>672</v>
      </c>
      <c r="L104">
        <v>1368</v>
      </c>
      <c r="N104">
        <v>1011</v>
      </c>
      <c r="O104" t="s">
        <v>669</v>
      </c>
      <c r="P104" t="s">
        <v>669</v>
      </c>
      <c r="Q104">
        <v>1</v>
      </c>
      <c r="W104">
        <v>0</v>
      </c>
      <c r="X104">
        <v>1535098105</v>
      </c>
      <c r="Y104">
        <v>0.7</v>
      </c>
      <c r="AA104">
        <v>0</v>
      </c>
      <c r="AB104">
        <v>186.42</v>
      </c>
      <c r="AC104">
        <v>0</v>
      </c>
      <c r="AD104">
        <v>0</v>
      </c>
      <c r="AE104">
        <v>0</v>
      </c>
      <c r="AF104">
        <v>33.590000000000003</v>
      </c>
      <c r="AG104">
        <v>0</v>
      </c>
      <c r="AH104">
        <v>0</v>
      </c>
      <c r="AI104">
        <v>1</v>
      </c>
      <c r="AJ104">
        <v>5.55</v>
      </c>
      <c r="AK104">
        <v>28.43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0.56000000000000005</v>
      </c>
      <c r="AU104" t="s">
        <v>20</v>
      </c>
      <c r="AV104">
        <v>0</v>
      </c>
      <c r="AW104">
        <v>2</v>
      </c>
      <c r="AX104">
        <v>68190222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Y104*Source!I55</f>
        <v>1.0499999999999999E-2</v>
      </c>
      <c r="CY104">
        <f>AB104</f>
        <v>186.42</v>
      </c>
      <c r="CZ104">
        <f>AF104</f>
        <v>33.590000000000003</v>
      </c>
      <c r="DA104">
        <f>AJ104</f>
        <v>5.55</v>
      </c>
      <c r="DB104">
        <f>ROUND((ROUND(AT104*CZ104,2)*1.25),6)</f>
        <v>23.512499999999999</v>
      </c>
      <c r="DC104">
        <f>ROUND((ROUND(AT104*AG104,2)*1.25),6)</f>
        <v>0</v>
      </c>
    </row>
    <row r="105" spans="1:107" x14ac:dyDescent="0.4">
      <c r="A105">
        <f>ROW(Source!A55)</f>
        <v>55</v>
      </c>
      <c r="B105">
        <v>68187018</v>
      </c>
      <c r="C105">
        <v>68190219</v>
      </c>
      <c r="D105">
        <v>64872869</v>
      </c>
      <c r="E105">
        <v>1</v>
      </c>
      <c r="F105">
        <v>1</v>
      </c>
      <c r="G105">
        <v>1</v>
      </c>
      <c r="H105">
        <v>2</v>
      </c>
      <c r="I105" t="s">
        <v>673</v>
      </c>
      <c r="J105" t="s">
        <v>674</v>
      </c>
      <c r="K105" t="s">
        <v>675</v>
      </c>
      <c r="L105">
        <v>1368</v>
      </c>
      <c r="N105">
        <v>1011</v>
      </c>
      <c r="O105" t="s">
        <v>669</v>
      </c>
      <c r="P105" t="s">
        <v>669</v>
      </c>
      <c r="Q105">
        <v>1</v>
      </c>
      <c r="W105">
        <v>0</v>
      </c>
      <c r="X105">
        <v>-991672839</v>
      </c>
      <c r="Y105">
        <v>0.75</v>
      </c>
      <c r="AA105">
        <v>0</v>
      </c>
      <c r="AB105">
        <v>31.8</v>
      </c>
      <c r="AC105">
        <v>0</v>
      </c>
      <c r="AD105">
        <v>0</v>
      </c>
      <c r="AE105">
        <v>0</v>
      </c>
      <c r="AF105">
        <v>2.08</v>
      </c>
      <c r="AG105">
        <v>0</v>
      </c>
      <c r="AH105">
        <v>0</v>
      </c>
      <c r="AI105">
        <v>1</v>
      </c>
      <c r="AJ105">
        <v>15.29</v>
      </c>
      <c r="AK105">
        <v>28.43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0.6</v>
      </c>
      <c r="AU105" t="s">
        <v>20</v>
      </c>
      <c r="AV105">
        <v>0</v>
      </c>
      <c r="AW105">
        <v>2</v>
      </c>
      <c r="AX105">
        <v>68190223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Y105*Source!I55</f>
        <v>1.125E-2</v>
      </c>
      <c r="CY105">
        <f>AB105</f>
        <v>31.8</v>
      </c>
      <c r="CZ105">
        <f>AF105</f>
        <v>2.08</v>
      </c>
      <c r="DA105">
        <f>AJ105</f>
        <v>15.29</v>
      </c>
      <c r="DB105">
        <f>ROUND((ROUND(AT105*CZ105,2)*1.25),6)</f>
        <v>1.5625</v>
      </c>
      <c r="DC105">
        <f>ROUND((ROUND(AT105*AG105,2)*1.25),6)</f>
        <v>0</v>
      </c>
    </row>
    <row r="106" spans="1:107" x14ac:dyDescent="0.4">
      <c r="A106">
        <f>ROW(Source!A55)</f>
        <v>55</v>
      </c>
      <c r="B106">
        <v>68187018</v>
      </c>
      <c r="C106">
        <v>68190219</v>
      </c>
      <c r="D106">
        <v>64809235</v>
      </c>
      <c r="E106">
        <v>1</v>
      </c>
      <c r="F106">
        <v>1</v>
      </c>
      <c r="G106">
        <v>1</v>
      </c>
      <c r="H106">
        <v>3</v>
      </c>
      <c r="I106" t="s">
        <v>676</v>
      </c>
      <c r="J106" t="s">
        <v>677</v>
      </c>
      <c r="K106" t="s">
        <v>678</v>
      </c>
      <c r="L106">
        <v>1346</v>
      </c>
      <c r="N106">
        <v>1009</v>
      </c>
      <c r="O106" t="s">
        <v>120</v>
      </c>
      <c r="P106" t="s">
        <v>120</v>
      </c>
      <c r="Q106">
        <v>1</v>
      </c>
      <c r="W106">
        <v>0</v>
      </c>
      <c r="X106">
        <v>-946734149</v>
      </c>
      <c r="Y106">
        <v>20</v>
      </c>
      <c r="AA106">
        <v>54.2</v>
      </c>
      <c r="AB106">
        <v>0</v>
      </c>
      <c r="AC106">
        <v>0</v>
      </c>
      <c r="AD106">
        <v>0</v>
      </c>
      <c r="AE106">
        <v>46.72</v>
      </c>
      <c r="AF106">
        <v>0</v>
      </c>
      <c r="AG106">
        <v>0</v>
      </c>
      <c r="AH106">
        <v>0</v>
      </c>
      <c r="AI106">
        <v>1.1599999999999999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20</v>
      </c>
      <c r="AU106" t="s">
        <v>3</v>
      </c>
      <c r="AV106">
        <v>0</v>
      </c>
      <c r="AW106">
        <v>2</v>
      </c>
      <c r="AX106">
        <v>68190224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Y106*Source!I55</f>
        <v>0.3</v>
      </c>
      <c r="CY106">
        <f t="shared" ref="CY106:CY117" si="22">AA106</f>
        <v>54.2</v>
      </c>
      <c r="CZ106">
        <f t="shared" ref="CZ106:CZ117" si="23">AE106</f>
        <v>46.72</v>
      </c>
      <c r="DA106">
        <f t="shared" ref="DA106:DA117" si="24">AI106</f>
        <v>1.1599999999999999</v>
      </c>
      <c r="DB106">
        <f t="shared" ref="DB106:DB117" si="25">ROUND(ROUND(AT106*CZ106,2),6)</f>
        <v>934.4</v>
      </c>
      <c r="DC106">
        <f t="shared" ref="DC106:DC117" si="26">ROUND(ROUND(AT106*AG106,2),6)</f>
        <v>0</v>
      </c>
    </row>
    <row r="107" spans="1:107" x14ac:dyDescent="0.4">
      <c r="A107">
        <f>ROW(Source!A55)</f>
        <v>55</v>
      </c>
      <c r="B107">
        <v>68187018</v>
      </c>
      <c r="C107">
        <v>68190219</v>
      </c>
      <c r="D107">
        <v>64809242</v>
      </c>
      <c r="E107">
        <v>1</v>
      </c>
      <c r="F107">
        <v>1</v>
      </c>
      <c r="G107">
        <v>1</v>
      </c>
      <c r="H107">
        <v>3</v>
      </c>
      <c r="I107" t="s">
        <v>679</v>
      </c>
      <c r="J107" t="s">
        <v>680</v>
      </c>
      <c r="K107" t="s">
        <v>681</v>
      </c>
      <c r="L107">
        <v>1346</v>
      </c>
      <c r="N107">
        <v>1009</v>
      </c>
      <c r="O107" t="s">
        <v>120</v>
      </c>
      <c r="P107" t="s">
        <v>120</v>
      </c>
      <c r="Q107">
        <v>1</v>
      </c>
      <c r="W107">
        <v>0</v>
      </c>
      <c r="X107">
        <v>-1529888946</v>
      </c>
      <c r="Y107">
        <v>10</v>
      </c>
      <c r="AA107">
        <v>53.49</v>
      </c>
      <c r="AB107">
        <v>0</v>
      </c>
      <c r="AC107">
        <v>0</v>
      </c>
      <c r="AD107">
        <v>0</v>
      </c>
      <c r="AE107">
        <v>11.12</v>
      </c>
      <c r="AF107">
        <v>0</v>
      </c>
      <c r="AG107">
        <v>0</v>
      </c>
      <c r="AH107">
        <v>0</v>
      </c>
      <c r="AI107">
        <v>4.8099999999999996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10</v>
      </c>
      <c r="AU107" t="s">
        <v>3</v>
      </c>
      <c r="AV107">
        <v>0</v>
      </c>
      <c r="AW107">
        <v>2</v>
      </c>
      <c r="AX107">
        <v>68190225</v>
      </c>
      <c r="AY107">
        <v>1</v>
      </c>
      <c r="AZ107">
        <v>0</v>
      </c>
      <c r="BA107">
        <v>108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Y107*Source!I55</f>
        <v>0.15</v>
      </c>
      <c r="CY107">
        <f t="shared" si="22"/>
        <v>53.49</v>
      </c>
      <c r="CZ107">
        <f t="shared" si="23"/>
        <v>11.12</v>
      </c>
      <c r="DA107">
        <f t="shared" si="24"/>
        <v>4.8099999999999996</v>
      </c>
      <c r="DB107">
        <f t="shared" si="25"/>
        <v>111.2</v>
      </c>
      <c r="DC107">
        <f t="shared" si="26"/>
        <v>0</v>
      </c>
    </row>
    <row r="108" spans="1:107" x14ac:dyDescent="0.4">
      <c r="A108">
        <f>ROW(Source!A55)</f>
        <v>55</v>
      </c>
      <c r="B108">
        <v>68187018</v>
      </c>
      <c r="C108">
        <v>68190219</v>
      </c>
      <c r="D108">
        <v>64809243</v>
      </c>
      <c r="E108">
        <v>1</v>
      </c>
      <c r="F108">
        <v>1</v>
      </c>
      <c r="G108">
        <v>1</v>
      </c>
      <c r="H108">
        <v>3</v>
      </c>
      <c r="I108" t="s">
        <v>682</v>
      </c>
      <c r="J108" t="s">
        <v>683</v>
      </c>
      <c r="K108" t="s">
        <v>684</v>
      </c>
      <c r="L108">
        <v>1346</v>
      </c>
      <c r="N108">
        <v>1009</v>
      </c>
      <c r="O108" t="s">
        <v>120</v>
      </c>
      <c r="P108" t="s">
        <v>120</v>
      </c>
      <c r="Q108">
        <v>1</v>
      </c>
      <c r="W108">
        <v>0</v>
      </c>
      <c r="X108">
        <v>-936589070</v>
      </c>
      <c r="Y108">
        <v>77</v>
      </c>
      <c r="AA108">
        <v>14.95</v>
      </c>
      <c r="AB108">
        <v>0</v>
      </c>
      <c r="AC108">
        <v>0</v>
      </c>
      <c r="AD108">
        <v>0</v>
      </c>
      <c r="AE108">
        <v>4.3600000000000003</v>
      </c>
      <c r="AF108">
        <v>0</v>
      </c>
      <c r="AG108">
        <v>0</v>
      </c>
      <c r="AH108">
        <v>0</v>
      </c>
      <c r="AI108">
        <v>3.43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77</v>
      </c>
      <c r="AU108" t="s">
        <v>3</v>
      </c>
      <c r="AV108">
        <v>0</v>
      </c>
      <c r="AW108">
        <v>2</v>
      </c>
      <c r="AX108">
        <v>68190226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Y108*Source!I55</f>
        <v>1.155</v>
      </c>
      <c r="CY108">
        <f t="shared" si="22"/>
        <v>14.95</v>
      </c>
      <c r="CZ108">
        <f t="shared" si="23"/>
        <v>4.3600000000000003</v>
      </c>
      <c r="DA108">
        <f t="shared" si="24"/>
        <v>3.43</v>
      </c>
      <c r="DB108">
        <f t="shared" si="25"/>
        <v>335.72</v>
      </c>
      <c r="DC108">
        <f t="shared" si="26"/>
        <v>0</v>
      </c>
    </row>
    <row r="109" spans="1:107" x14ac:dyDescent="0.4">
      <c r="A109">
        <f>ROW(Source!A55)</f>
        <v>55</v>
      </c>
      <c r="B109">
        <v>68187018</v>
      </c>
      <c r="C109">
        <v>68190219</v>
      </c>
      <c r="D109">
        <v>64809267</v>
      </c>
      <c r="E109">
        <v>1</v>
      </c>
      <c r="F109">
        <v>1</v>
      </c>
      <c r="G109">
        <v>1</v>
      </c>
      <c r="H109">
        <v>3</v>
      </c>
      <c r="I109" t="s">
        <v>685</v>
      </c>
      <c r="J109" t="s">
        <v>686</v>
      </c>
      <c r="K109" t="s">
        <v>687</v>
      </c>
      <c r="L109">
        <v>1301</v>
      </c>
      <c r="N109">
        <v>1003</v>
      </c>
      <c r="O109" t="s">
        <v>507</v>
      </c>
      <c r="P109" t="s">
        <v>507</v>
      </c>
      <c r="Q109">
        <v>1</v>
      </c>
      <c r="W109">
        <v>0</v>
      </c>
      <c r="X109">
        <v>-1957188591</v>
      </c>
      <c r="Y109">
        <v>152</v>
      </c>
      <c r="AA109">
        <v>1.1000000000000001</v>
      </c>
      <c r="AB109">
        <v>0</v>
      </c>
      <c r="AC109">
        <v>0</v>
      </c>
      <c r="AD109">
        <v>0</v>
      </c>
      <c r="AE109">
        <v>0.17</v>
      </c>
      <c r="AF109">
        <v>0</v>
      </c>
      <c r="AG109">
        <v>0</v>
      </c>
      <c r="AH109">
        <v>0</v>
      </c>
      <c r="AI109">
        <v>6.47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152</v>
      </c>
      <c r="AU109" t="s">
        <v>3</v>
      </c>
      <c r="AV109">
        <v>0</v>
      </c>
      <c r="AW109">
        <v>2</v>
      </c>
      <c r="AX109">
        <v>68190227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Y109*Source!I55</f>
        <v>2.2799999999999998</v>
      </c>
      <c r="CY109">
        <f t="shared" si="22"/>
        <v>1.1000000000000001</v>
      </c>
      <c r="CZ109">
        <f t="shared" si="23"/>
        <v>0.17</v>
      </c>
      <c r="DA109">
        <f t="shared" si="24"/>
        <v>6.47</v>
      </c>
      <c r="DB109">
        <f t="shared" si="25"/>
        <v>25.84</v>
      </c>
      <c r="DC109">
        <f t="shared" si="26"/>
        <v>0</v>
      </c>
    </row>
    <row r="110" spans="1:107" x14ac:dyDescent="0.4">
      <c r="A110">
        <f>ROW(Source!A55)</f>
        <v>55</v>
      </c>
      <c r="B110">
        <v>68187018</v>
      </c>
      <c r="C110">
        <v>68190219</v>
      </c>
      <c r="D110">
        <v>64809273</v>
      </c>
      <c r="E110">
        <v>1</v>
      </c>
      <c r="F110">
        <v>1</v>
      </c>
      <c r="G110">
        <v>1</v>
      </c>
      <c r="H110">
        <v>3</v>
      </c>
      <c r="I110" t="s">
        <v>688</v>
      </c>
      <c r="J110" t="s">
        <v>689</v>
      </c>
      <c r="K110" t="s">
        <v>690</v>
      </c>
      <c r="L110">
        <v>1308</v>
      </c>
      <c r="N110">
        <v>1003</v>
      </c>
      <c r="O110" t="s">
        <v>259</v>
      </c>
      <c r="P110" t="s">
        <v>259</v>
      </c>
      <c r="Q110">
        <v>100</v>
      </c>
      <c r="W110">
        <v>0</v>
      </c>
      <c r="X110">
        <v>-2072982832</v>
      </c>
      <c r="Y110">
        <v>1.77</v>
      </c>
      <c r="AA110">
        <v>1524.24</v>
      </c>
      <c r="AB110">
        <v>0</v>
      </c>
      <c r="AC110">
        <v>0</v>
      </c>
      <c r="AD110">
        <v>0</v>
      </c>
      <c r="AE110">
        <v>174</v>
      </c>
      <c r="AF110">
        <v>0</v>
      </c>
      <c r="AG110">
        <v>0</v>
      </c>
      <c r="AH110">
        <v>0</v>
      </c>
      <c r="AI110">
        <v>8.76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1.77</v>
      </c>
      <c r="AU110" t="s">
        <v>3</v>
      </c>
      <c r="AV110">
        <v>0</v>
      </c>
      <c r="AW110">
        <v>2</v>
      </c>
      <c r="AX110">
        <v>68190228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Y110*Source!I55</f>
        <v>2.6550000000000001E-2</v>
      </c>
      <c r="CY110">
        <f t="shared" si="22"/>
        <v>1524.24</v>
      </c>
      <c r="CZ110">
        <f t="shared" si="23"/>
        <v>174</v>
      </c>
      <c r="DA110">
        <f t="shared" si="24"/>
        <v>8.76</v>
      </c>
      <c r="DB110">
        <f t="shared" si="25"/>
        <v>307.98</v>
      </c>
      <c r="DC110">
        <f t="shared" si="26"/>
        <v>0</v>
      </c>
    </row>
    <row r="111" spans="1:107" x14ac:dyDescent="0.4">
      <c r="A111">
        <f>ROW(Source!A55)</f>
        <v>55</v>
      </c>
      <c r="B111">
        <v>68187018</v>
      </c>
      <c r="C111">
        <v>68190219</v>
      </c>
      <c r="D111">
        <v>64809278</v>
      </c>
      <c r="E111">
        <v>1</v>
      </c>
      <c r="F111">
        <v>1</v>
      </c>
      <c r="G111">
        <v>1</v>
      </c>
      <c r="H111">
        <v>3</v>
      </c>
      <c r="I111" t="s">
        <v>691</v>
      </c>
      <c r="J111" t="s">
        <v>692</v>
      </c>
      <c r="K111" t="s">
        <v>693</v>
      </c>
      <c r="L111">
        <v>1301</v>
      </c>
      <c r="N111">
        <v>1003</v>
      </c>
      <c r="O111" t="s">
        <v>507</v>
      </c>
      <c r="P111" t="s">
        <v>507</v>
      </c>
      <c r="Q111">
        <v>1</v>
      </c>
      <c r="W111">
        <v>0</v>
      </c>
      <c r="X111">
        <v>781211409</v>
      </c>
      <c r="Y111">
        <v>126</v>
      </c>
      <c r="AA111">
        <v>4.5</v>
      </c>
      <c r="AB111">
        <v>0</v>
      </c>
      <c r="AC111">
        <v>0</v>
      </c>
      <c r="AD111">
        <v>0</v>
      </c>
      <c r="AE111">
        <v>0.6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126</v>
      </c>
      <c r="AU111" t="s">
        <v>3</v>
      </c>
      <c r="AV111">
        <v>0</v>
      </c>
      <c r="AW111">
        <v>2</v>
      </c>
      <c r="AX111">
        <v>68190229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1.89</v>
      </c>
      <c r="CY111">
        <f t="shared" si="22"/>
        <v>4.5</v>
      </c>
      <c r="CZ111">
        <f t="shared" si="23"/>
        <v>0.6</v>
      </c>
      <c r="DA111">
        <f t="shared" si="24"/>
        <v>7.5</v>
      </c>
      <c r="DB111">
        <f t="shared" si="25"/>
        <v>75.599999999999994</v>
      </c>
      <c r="DC111">
        <f t="shared" si="26"/>
        <v>0</v>
      </c>
    </row>
    <row r="112" spans="1:107" x14ac:dyDescent="0.4">
      <c r="A112">
        <f>ROW(Source!A55)</f>
        <v>55</v>
      </c>
      <c r="B112">
        <v>68187018</v>
      </c>
      <c r="C112">
        <v>68190219</v>
      </c>
      <c r="D112">
        <v>64809300</v>
      </c>
      <c r="E112">
        <v>1</v>
      </c>
      <c r="F112">
        <v>1</v>
      </c>
      <c r="G112">
        <v>1</v>
      </c>
      <c r="H112">
        <v>3</v>
      </c>
      <c r="I112" t="s">
        <v>37</v>
      </c>
      <c r="J112" t="s">
        <v>39</v>
      </c>
      <c r="K112" t="s">
        <v>38</v>
      </c>
      <c r="L112">
        <v>1327</v>
      </c>
      <c r="N112">
        <v>1005</v>
      </c>
      <c r="O112" t="s">
        <v>31</v>
      </c>
      <c r="P112" t="s">
        <v>31</v>
      </c>
      <c r="Q112">
        <v>1</v>
      </c>
      <c r="W112">
        <v>0</v>
      </c>
      <c r="X112">
        <v>1477604143</v>
      </c>
      <c r="Y112">
        <v>210</v>
      </c>
      <c r="AA112">
        <v>73.040000000000006</v>
      </c>
      <c r="AB112">
        <v>0</v>
      </c>
      <c r="AC112">
        <v>0</v>
      </c>
      <c r="AD112">
        <v>0</v>
      </c>
      <c r="AE112">
        <v>15.06</v>
      </c>
      <c r="AF112">
        <v>0</v>
      </c>
      <c r="AG112">
        <v>0</v>
      </c>
      <c r="AH112">
        <v>0</v>
      </c>
      <c r="AI112">
        <v>4.8499999999999996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210</v>
      </c>
      <c r="AU112" t="s">
        <v>3</v>
      </c>
      <c r="AV112">
        <v>0</v>
      </c>
      <c r="AW112">
        <v>2</v>
      </c>
      <c r="AX112">
        <v>68190230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3.15</v>
      </c>
      <c r="CY112">
        <f t="shared" si="22"/>
        <v>73.040000000000006</v>
      </c>
      <c r="CZ112">
        <f t="shared" si="23"/>
        <v>15.06</v>
      </c>
      <c r="DA112">
        <f t="shared" si="24"/>
        <v>4.8499999999999996</v>
      </c>
      <c r="DB112">
        <f t="shared" si="25"/>
        <v>3162.6</v>
      </c>
      <c r="DC112">
        <f t="shared" si="26"/>
        <v>0</v>
      </c>
    </row>
    <row r="113" spans="1:107" x14ac:dyDescent="0.4">
      <c r="A113">
        <f>ROW(Source!A55)</f>
        <v>55</v>
      </c>
      <c r="B113">
        <v>68187018</v>
      </c>
      <c r="C113">
        <v>68190219</v>
      </c>
      <c r="D113">
        <v>64809368</v>
      </c>
      <c r="E113">
        <v>1</v>
      </c>
      <c r="F113">
        <v>1</v>
      </c>
      <c r="G113">
        <v>1</v>
      </c>
      <c r="H113">
        <v>3</v>
      </c>
      <c r="I113" t="s">
        <v>694</v>
      </c>
      <c r="J113" t="s">
        <v>695</v>
      </c>
      <c r="K113" t="s">
        <v>696</v>
      </c>
      <c r="L113">
        <v>1355</v>
      </c>
      <c r="N113">
        <v>1010</v>
      </c>
      <c r="O113" t="s">
        <v>235</v>
      </c>
      <c r="P113" t="s">
        <v>235</v>
      </c>
      <c r="Q113">
        <v>100</v>
      </c>
      <c r="W113">
        <v>0</v>
      </c>
      <c r="X113">
        <v>-1181903992</v>
      </c>
      <c r="Y113">
        <v>35.33</v>
      </c>
      <c r="AA113">
        <v>30.3</v>
      </c>
      <c r="AB113">
        <v>0</v>
      </c>
      <c r="AC113">
        <v>0</v>
      </c>
      <c r="AD113">
        <v>0</v>
      </c>
      <c r="AE113">
        <v>2</v>
      </c>
      <c r="AF113">
        <v>0</v>
      </c>
      <c r="AG113">
        <v>0</v>
      </c>
      <c r="AH113">
        <v>0</v>
      </c>
      <c r="AI113">
        <v>15.15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35.33</v>
      </c>
      <c r="AU113" t="s">
        <v>3</v>
      </c>
      <c r="AV113">
        <v>0</v>
      </c>
      <c r="AW113">
        <v>2</v>
      </c>
      <c r="AX113">
        <v>68190231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Y113*Source!I55</f>
        <v>0.52994999999999992</v>
      </c>
      <c r="CY113">
        <f t="shared" si="22"/>
        <v>30.3</v>
      </c>
      <c r="CZ113">
        <f t="shared" si="23"/>
        <v>2</v>
      </c>
      <c r="DA113">
        <f t="shared" si="24"/>
        <v>15.15</v>
      </c>
      <c r="DB113">
        <f t="shared" si="25"/>
        <v>70.66</v>
      </c>
      <c r="DC113">
        <f t="shared" si="26"/>
        <v>0</v>
      </c>
    </row>
    <row r="114" spans="1:107" x14ac:dyDescent="0.4">
      <c r="A114">
        <f>ROW(Source!A55)</f>
        <v>55</v>
      </c>
      <c r="B114">
        <v>68187018</v>
      </c>
      <c r="C114">
        <v>68190219</v>
      </c>
      <c r="D114">
        <v>64809375</v>
      </c>
      <c r="E114">
        <v>1</v>
      </c>
      <c r="F114">
        <v>1</v>
      </c>
      <c r="G114">
        <v>1</v>
      </c>
      <c r="H114">
        <v>3</v>
      </c>
      <c r="I114" t="s">
        <v>700</v>
      </c>
      <c r="J114" t="s">
        <v>701</v>
      </c>
      <c r="K114" t="s">
        <v>702</v>
      </c>
      <c r="L114">
        <v>1355</v>
      </c>
      <c r="N114">
        <v>1010</v>
      </c>
      <c r="O114" t="s">
        <v>235</v>
      </c>
      <c r="P114" t="s">
        <v>235</v>
      </c>
      <c r="Q114">
        <v>100</v>
      </c>
      <c r="W114">
        <v>0</v>
      </c>
      <c r="X114">
        <v>62995597</v>
      </c>
      <c r="Y114">
        <v>1.69</v>
      </c>
      <c r="AA114">
        <v>32.340000000000003</v>
      </c>
      <c r="AB114">
        <v>0</v>
      </c>
      <c r="AC114">
        <v>0</v>
      </c>
      <c r="AD114">
        <v>0</v>
      </c>
      <c r="AE114">
        <v>7</v>
      </c>
      <c r="AF114">
        <v>0</v>
      </c>
      <c r="AG114">
        <v>0</v>
      </c>
      <c r="AH114">
        <v>0</v>
      </c>
      <c r="AI114">
        <v>4.62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1.69</v>
      </c>
      <c r="AU114" t="s">
        <v>3</v>
      </c>
      <c r="AV114">
        <v>0</v>
      </c>
      <c r="AW114">
        <v>2</v>
      </c>
      <c r="AX114">
        <v>68190232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Y114*Source!I55</f>
        <v>2.5349999999999998E-2</v>
      </c>
      <c r="CY114">
        <f t="shared" si="22"/>
        <v>32.340000000000003</v>
      </c>
      <c r="CZ114">
        <f t="shared" si="23"/>
        <v>7</v>
      </c>
      <c r="DA114">
        <f t="shared" si="24"/>
        <v>4.62</v>
      </c>
      <c r="DB114">
        <f t="shared" si="25"/>
        <v>11.83</v>
      </c>
      <c r="DC114">
        <f t="shared" si="26"/>
        <v>0</v>
      </c>
    </row>
    <row r="115" spans="1:107" x14ac:dyDescent="0.4">
      <c r="A115">
        <f>ROW(Source!A55)</f>
        <v>55</v>
      </c>
      <c r="B115">
        <v>68187018</v>
      </c>
      <c r="C115">
        <v>68190219</v>
      </c>
      <c r="D115">
        <v>64827606</v>
      </c>
      <c r="E115">
        <v>1</v>
      </c>
      <c r="F115">
        <v>1</v>
      </c>
      <c r="G115">
        <v>1</v>
      </c>
      <c r="H115">
        <v>3</v>
      </c>
      <c r="I115" t="s">
        <v>703</v>
      </c>
      <c r="J115" t="s">
        <v>704</v>
      </c>
      <c r="K115" t="s">
        <v>705</v>
      </c>
      <c r="L115">
        <v>1301</v>
      </c>
      <c r="N115">
        <v>1003</v>
      </c>
      <c r="O115" t="s">
        <v>507</v>
      </c>
      <c r="P115" t="s">
        <v>507</v>
      </c>
      <c r="Q115">
        <v>1</v>
      </c>
      <c r="W115">
        <v>0</v>
      </c>
      <c r="X115">
        <v>-1149950003</v>
      </c>
      <c r="Y115">
        <v>151</v>
      </c>
      <c r="AA115">
        <v>40.89</v>
      </c>
      <c r="AB115">
        <v>0</v>
      </c>
      <c r="AC115">
        <v>0</v>
      </c>
      <c r="AD115">
        <v>0</v>
      </c>
      <c r="AE115">
        <v>6.44</v>
      </c>
      <c r="AF115">
        <v>0</v>
      </c>
      <c r="AG115">
        <v>0</v>
      </c>
      <c r="AH115">
        <v>0</v>
      </c>
      <c r="AI115">
        <v>6.35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151</v>
      </c>
      <c r="AU115" t="s">
        <v>3</v>
      </c>
      <c r="AV115">
        <v>0</v>
      </c>
      <c r="AW115">
        <v>2</v>
      </c>
      <c r="AX115">
        <v>68190234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2.2650000000000001</v>
      </c>
      <c r="CY115">
        <f t="shared" si="22"/>
        <v>40.89</v>
      </c>
      <c r="CZ115">
        <f t="shared" si="23"/>
        <v>6.44</v>
      </c>
      <c r="DA115">
        <f t="shared" si="24"/>
        <v>6.35</v>
      </c>
      <c r="DB115">
        <f t="shared" si="25"/>
        <v>972.44</v>
      </c>
      <c r="DC115">
        <f t="shared" si="26"/>
        <v>0</v>
      </c>
    </row>
    <row r="116" spans="1:107" x14ac:dyDescent="0.4">
      <c r="A116">
        <f>ROW(Source!A55)</f>
        <v>55</v>
      </c>
      <c r="B116">
        <v>68187018</v>
      </c>
      <c r="C116">
        <v>68190219</v>
      </c>
      <c r="D116">
        <v>64827621</v>
      </c>
      <c r="E116">
        <v>1</v>
      </c>
      <c r="F116">
        <v>1</v>
      </c>
      <c r="G116">
        <v>1</v>
      </c>
      <c r="H116">
        <v>3</v>
      </c>
      <c r="I116" t="s">
        <v>706</v>
      </c>
      <c r="J116" t="s">
        <v>707</v>
      </c>
      <c r="K116" t="s">
        <v>708</v>
      </c>
      <c r="L116">
        <v>1301</v>
      </c>
      <c r="N116">
        <v>1003</v>
      </c>
      <c r="O116" t="s">
        <v>507</v>
      </c>
      <c r="P116" t="s">
        <v>507</v>
      </c>
      <c r="Q116">
        <v>1</v>
      </c>
      <c r="W116">
        <v>0</v>
      </c>
      <c r="X116">
        <v>-1898297911</v>
      </c>
      <c r="Y116">
        <v>204</v>
      </c>
      <c r="AA116">
        <v>52.41</v>
      </c>
      <c r="AB116">
        <v>0</v>
      </c>
      <c r="AC116">
        <v>0</v>
      </c>
      <c r="AD116">
        <v>0</v>
      </c>
      <c r="AE116">
        <v>7.18</v>
      </c>
      <c r="AF116">
        <v>0</v>
      </c>
      <c r="AG116">
        <v>0</v>
      </c>
      <c r="AH116">
        <v>0</v>
      </c>
      <c r="AI116">
        <v>7.3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204</v>
      </c>
      <c r="AU116" t="s">
        <v>3</v>
      </c>
      <c r="AV116">
        <v>0</v>
      </c>
      <c r="AW116">
        <v>2</v>
      </c>
      <c r="AX116">
        <v>68190235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3.06</v>
      </c>
      <c r="CY116">
        <f t="shared" si="22"/>
        <v>52.41</v>
      </c>
      <c r="CZ116">
        <f t="shared" si="23"/>
        <v>7.18</v>
      </c>
      <c r="DA116">
        <f t="shared" si="24"/>
        <v>7.3</v>
      </c>
      <c r="DB116">
        <f t="shared" si="25"/>
        <v>1464.72</v>
      </c>
      <c r="DC116">
        <f t="shared" si="26"/>
        <v>0</v>
      </c>
    </row>
    <row r="117" spans="1:107" x14ac:dyDescent="0.4">
      <c r="A117">
        <f>ROW(Source!A55)</f>
        <v>55</v>
      </c>
      <c r="B117">
        <v>68187018</v>
      </c>
      <c r="C117">
        <v>68190219</v>
      </c>
      <c r="D117">
        <v>64847311</v>
      </c>
      <c r="E117">
        <v>1</v>
      </c>
      <c r="F117">
        <v>1</v>
      </c>
      <c r="G117">
        <v>1</v>
      </c>
      <c r="H117">
        <v>3</v>
      </c>
      <c r="I117" t="s">
        <v>709</v>
      </c>
      <c r="J117" t="s">
        <v>710</v>
      </c>
      <c r="K117" t="s">
        <v>711</v>
      </c>
      <c r="L117">
        <v>1339</v>
      </c>
      <c r="N117">
        <v>1007</v>
      </c>
      <c r="O117" t="s">
        <v>712</v>
      </c>
      <c r="P117" t="s">
        <v>712</v>
      </c>
      <c r="Q117">
        <v>1</v>
      </c>
      <c r="W117">
        <v>0</v>
      </c>
      <c r="X117">
        <v>619799737</v>
      </c>
      <c r="Y117">
        <v>6.7000000000000004E-2</v>
      </c>
      <c r="AA117">
        <v>19.57</v>
      </c>
      <c r="AB117">
        <v>0</v>
      </c>
      <c r="AC117">
        <v>0</v>
      </c>
      <c r="AD117">
        <v>0</v>
      </c>
      <c r="AE117">
        <v>2.44</v>
      </c>
      <c r="AF117">
        <v>0</v>
      </c>
      <c r="AG117">
        <v>0</v>
      </c>
      <c r="AH117">
        <v>0</v>
      </c>
      <c r="AI117">
        <v>8.02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6.7000000000000004E-2</v>
      </c>
      <c r="AU117" t="s">
        <v>3</v>
      </c>
      <c r="AV117">
        <v>0</v>
      </c>
      <c r="AW117">
        <v>2</v>
      </c>
      <c r="AX117">
        <v>68190236</v>
      </c>
      <c r="AY117">
        <v>1</v>
      </c>
      <c r="AZ117">
        <v>0</v>
      </c>
      <c r="BA117">
        <v>119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Y117*Source!I55</f>
        <v>1.005E-3</v>
      </c>
      <c r="CY117">
        <f t="shared" si="22"/>
        <v>19.57</v>
      </c>
      <c r="CZ117">
        <f t="shared" si="23"/>
        <v>2.44</v>
      </c>
      <c r="DA117">
        <f t="shared" si="24"/>
        <v>8.02</v>
      </c>
      <c r="DB117">
        <f t="shared" si="25"/>
        <v>0.16</v>
      </c>
      <c r="DC117">
        <f t="shared" si="26"/>
        <v>0</v>
      </c>
    </row>
    <row r="118" spans="1:107" x14ac:dyDescent="0.4">
      <c r="A118">
        <f>ROW(Source!A90)</f>
        <v>90</v>
      </c>
      <c r="B118">
        <v>68187018</v>
      </c>
      <c r="C118">
        <v>68190351</v>
      </c>
      <c r="D118">
        <v>18413627</v>
      </c>
      <c r="E118">
        <v>1</v>
      </c>
      <c r="F118">
        <v>1</v>
      </c>
      <c r="G118">
        <v>1</v>
      </c>
      <c r="H118">
        <v>1</v>
      </c>
      <c r="I118" t="s">
        <v>773</v>
      </c>
      <c r="J118" t="s">
        <v>3</v>
      </c>
      <c r="K118" t="s">
        <v>774</v>
      </c>
      <c r="L118">
        <v>1369</v>
      </c>
      <c r="N118">
        <v>1013</v>
      </c>
      <c r="O118" t="s">
        <v>665</v>
      </c>
      <c r="P118" t="s">
        <v>665</v>
      </c>
      <c r="Q118">
        <v>1</v>
      </c>
      <c r="W118">
        <v>0</v>
      </c>
      <c r="X118">
        <v>-1366182279</v>
      </c>
      <c r="Y118">
        <v>86.894000000000005</v>
      </c>
      <c r="AA118">
        <v>0</v>
      </c>
      <c r="AB118">
        <v>0</v>
      </c>
      <c r="AC118">
        <v>0</v>
      </c>
      <c r="AD118">
        <v>9.92</v>
      </c>
      <c r="AE118">
        <v>0</v>
      </c>
      <c r="AF118">
        <v>0</v>
      </c>
      <c r="AG118">
        <v>0</v>
      </c>
      <c r="AH118">
        <v>9.92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75.56</v>
      </c>
      <c r="AU118" t="s">
        <v>21</v>
      </c>
      <c r="AV118">
        <v>1</v>
      </c>
      <c r="AW118">
        <v>2</v>
      </c>
      <c r="AX118">
        <v>68190352</v>
      </c>
      <c r="AY118">
        <v>1</v>
      </c>
      <c r="AZ118">
        <v>0</v>
      </c>
      <c r="BA118">
        <v>120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Y118*Source!I90</f>
        <v>56.520202300000001</v>
      </c>
      <c r="CY118">
        <f>AD118</f>
        <v>9.92</v>
      </c>
      <c r="CZ118">
        <f>AH118</f>
        <v>9.92</v>
      </c>
      <c r="DA118">
        <f>AL118</f>
        <v>1</v>
      </c>
      <c r="DB118">
        <f>ROUND((ROUND(AT118*CZ118,2)*1.15),6)</f>
        <v>861.99400000000003</v>
      </c>
      <c r="DC118">
        <f>ROUND((ROUND(AT118*AG118,2)*1.15),6)</f>
        <v>0</v>
      </c>
    </row>
    <row r="119" spans="1:107" x14ac:dyDescent="0.4">
      <c r="A119">
        <f>ROW(Source!A90)</f>
        <v>90</v>
      </c>
      <c r="B119">
        <v>68187018</v>
      </c>
      <c r="C119">
        <v>68190351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44</v>
      </c>
      <c r="J119" t="s">
        <v>3</v>
      </c>
      <c r="K119" t="s">
        <v>723</v>
      </c>
      <c r="L119">
        <v>608254</v>
      </c>
      <c r="N119">
        <v>1013</v>
      </c>
      <c r="O119" t="s">
        <v>724</v>
      </c>
      <c r="P119" t="s">
        <v>724</v>
      </c>
      <c r="Q119">
        <v>1</v>
      </c>
      <c r="W119">
        <v>0</v>
      </c>
      <c r="X119">
        <v>-185737400</v>
      </c>
      <c r="Y119">
        <v>0.83750000000000002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0.67</v>
      </c>
      <c r="AU119" t="s">
        <v>20</v>
      </c>
      <c r="AV119">
        <v>2</v>
      </c>
      <c r="AW119">
        <v>2</v>
      </c>
      <c r="AX119">
        <v>68190353</v>
      </c>
      <c r="AY119">
        <v>1</v>
      </c>
      <c r="AZ119">
        <v>0</v>
      </c>
      <c r="BA119">
        <v>121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Y119*Source!I90</f>
        <v>0.544751875</v>
      </c>
      <c r="CY119">
        <f>AD119</f>
        <v>0</v>
      </c>
      <c r="CZ119">
        <f>AH119</f>
        <v>0</v>
      </c>
      <c r="DA119">
        <f>AL119</f>
        <v>1</v>
      </c>
      <c r="DB119">
        <f t="shared" ref="DB119:DB127" si="27">ROUND((ROUND(AT119*CZ119,2)*1.25),6)</f>
        <v>0</v>
      </c>
      <c r="DC119">
        <f t="shared" ref="DC119:DC127" si="28">ROUND((ROUND(AT119*AG119,2)*1.25),6)</f>
        <v>0</v>
      </c>
    </row>
    <row r="120" spans="1:107" x14ac:dyDescent="0.4">
      <c r="A120">
        <f>ROW(Source!A90)</f>
        <v>90</v>
      </c>
      <c r="B120">
        <v>68187018</v>
      </c>
      <c r="C120">
        <v>68190351</v>
      </c>
      <c r="D120">
        <v>64871209</v>
      </c>
      <c r="E120">
        <v>1</v>
      </c>
      <c r="F120">
        <v>1</v>
      </c>
      <c r="G120">
        <v>1</v>
      </c>
      <c r="H120">
        <v>2</v>
      </c>
      <c r="I120" t="s">
        <v>842</v>
      </c>
      <c r="J120" t="s">
        <v>843</v>
      </c>
      <c r="K120" t="s">
        <v>844</v>
      </c>
      <c r="L120">
        <v>1368</v>
      </c>
      <c r="N120">
        <v>1011</v>
      </c>
      <c r="O120" t="s">
        <v>669</v>
      </c>
      <c r="P120" t="s">
        <v>669</v>
      </c>
      <c r="Q120">
        <v>1</v>
      </c>
      <c r="W120">
        <v>0</v>
      </c>
      <c r="X120">
        <v>-1632103729</v>
      </c>
      <c r="Y120">
        <v>0.6875</v>
      </c>
      <c r="AA120">
        <v>0</v>
      </c>
      <c r="AB120">
        <v>877.39</v>
      </c>
      <c r="AC120">
        <v>438.39</v>
      </c>
      <c r="AD120">
        <v>0</v>
      </c>
      <c r="AE120">
        <v>0</v>
      </c>
      <c r="AF120">
        <v>120.52</v>
      </c>
      <c r="AG120">
        <v>15.42</v>
      </c>
      <c r="AH120">
        <v>0</v>
      </c>
      <c r="AI120">
        <v>1</v>
      </c>
      <c r="AJ120">
        <v>7.28</v>
      </c>
      <c r="AK120">
        <v>28.43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0.55000000000000004</v>
      </c>
      <c r="AU120" t="s">
        <v>20</v>
      </c>
      <c r="AV120">
        <v>0</v>
      </c>
      <c r="AW120">
        <v>2</v>
      </c>
      <c r="AX120">
        <v>68190354</v>
      </c>
      <c r="AY120">
        <v>1</v>
      </c>
      <c r="AZ120">
        <v>0</v>
      </c>
      <c r="BA120">
        <v>122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Y120*Source!I90</f>
        <v>0.44718437499999997</v>
      </c>
      <c r="CY120">
        <f t="shared" ref="CY120:CY127" si="29">AB120</f>
        <v>877.39</v>
      </c>
      <c r="CZ120">
        <f t="shared" ref="CZ120:CZ127" si="30">AF120</f>
        <v>120.52</v>
      </c>
      <c r="DA120">
        <f t="shared" ref="DA120:DA127" si="31">AJ120</f>
        <v>7.28</v>
      </c>
      <c r="DB120">
        <f t="shared" si="27"/>
        <v>82.862499999999997</v>
      </c>
      <c r="DC120">
        <f t="shared" si="28"/>
        <v>10.6</v>
      </c>
    </row>
    <row r="121" spans="1:107" x14ac:dyDescent="0.4">
      <c r="A121">
        <f>ROW(Source!A90)</f>
        <v>90</v>
      </c>
      <c r="B121">
        <v>68187018</v>
      </c>
      <c r="C121">
        <v>68190351</v>
      </c>
      <c r="D121">
        <v>64871277</v>
      </c>
      <c r="E121">
        <v>1</v>
      </c>
      <c r="F121">
        <v>1</v>
      </c>
      <c r="G121">
        <v>1</v>
      </c>
      <c r="H121">
        <v>2</v>
      </c>
      <c r="I121" t="s">
        <v>725</v>
      </c>
      <c r="J121" t="s">
        <v>726</v>
      </c>
      <c r="K121" t="s">
        <v>727</v>
      </c>
      <c r="L121">
        <v>1368</v>
      </c>
      <c r="N121">
        <v>1011</v>
      </c>
      <c r="O121" t="s">
        <v>669</v>
      </c>
      <c r="P121" t="s">
        <v>669</v>
      </c>
      <c r="Q121">
        <v>1</v>
      </c>
      <c r="W121">
        <v>0</v>
      </c>
      <c r="X121">
        <v>1106923569</v>
      </c>
      <c r="Y121">
        <v>0.15</v>
      </c>
      <c r="AA121">
        <v>0</v>
      </c>
      <c r="AB121">
        <v>1000.16</v>
      </c>
      <c r="AC121">
        <v>383.81</v>
      </c>
      <c r="AD121">
        <v>0</v>
      </c>
      <c r="AE121">
        <v>0</v>
      </c>
      <c r="AF121">
        <v>112</v>
      </c>
      <c r="AG121">
        <v>13.5</v>
      </c>
      <c r="AH121">
        <v>0</v>
      </c>
      <c r="AI121">
        <v>1</v>
      </c>
      <c r="AJ121">
        <v>8.93</v>
      </c>
      <c r="AK121">
        <v>28.43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0.12</v>
      </c>
      <c r="AU121" t="s">
        <v>20</v>
      </c>
      <c r="AV121">
        <v>0</v>
      </c>
      <c r="AW121">
        <v>2</v>
      </c>
      <c r="AX121">
        <v>68190355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Y121*Source!I90</f>
        <v>9.7567499999999988E-2</v>
      </c>
      <c r="CY121">
        <f t="shared" si="29"/>
        <v>1000.16</v>
      </c>
      <c r="CZ121">
        <f t="shared" si="30"/>
        <v>112</v>
      </c>
      <c r="DA121">
        <f t="shared" si="31"/>
        <v>8.93</v>
      </c>
      <c r="DB121">
        <f t="shared" si="27"/>
        <v>16.8</v>
      </c>
      <c r="DC121">
        <f t="shared" si="28"/>
        <v>2.0249999999999999</v>
      </c>
    </row>
    <row r="122" spans="1:107" x14ac:dyDescent="0.4">
      <c r="A122">
        <f>ROW(Source!A90)</f>
        <v>90</v>
      </c>
      <c r="B122">
        <v>68187018</v>
      </c>
      <c r="C122">
        <v>68190351</v>
      </c>
      <c r="D122">
        <v>64871362</v>
      </c>
      <c r="E122">
        <v>1</v>
      </c>
      <c r="F122">
        <v>1</v>
      </c>
      <c r="G122">
        <v>1</v>
      </c>
      <c r="H122">
        <v>2</v>
      </c>
      <c r="I122" t="s">
        <v>845</v>
      </c>
      <c r="J122" t="s">
        <v>846</v>
      </c>
      <c r="K122" t="s">
        <v>847</v>
      </c>
      <c r="L122">
        <v>1368</v>
      </c>
      <c r="N122">
        <v>1011</v>
      </c>
      <c r="O122" t="s">
        <v>669</v>
      </c>
      <c r="P122" t="s">
        <v>669</v>
      </c>
      <c r="Q122">
        <v>1</v>
      </c>
      <c r="W122">
        <v>0</v>
      </c>
      <c r="X122">
        <v>-426164714</v>
      </c>
      <c r="Y122">
        <v>1.8875</v>
      </c>
      <c r="AA122">
        <v>0</v>
      </c>
      <c r="AB122">
        <v>10.07</v>
      </c>
      <c r="AC122">
        <v>0</v>
      </c>
      <c r="AD122">
        <v>0</v>
      </c>
      <c r="AE122">
        <v>0</v>
      </c>
      <c r="AF122">
        <v>2.37</v>
      </c>
      <c r="AG122">
        <v>0</v>
      </c>
      <c r="AH122">
        <v>0</v>
      </c>
      <c r="AI122">
        <v>1</v>
      </c>
      <c r="AJ122">
        <v>4.25</v>
      </c>
      <c r="AK122">
        <v>28.43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1.51</v>
      </c>
      <c r="AU122" t="s">
        <v>20</v>
      </c>
      <c r="AV122">
        <v>0</v>
      </c>
      <c r="AW122">
        <v>2</v>
      </c>
      <c r="AX122">
        <v>68190356</v>
      </c>
      <c r="AY122">
        <v>1</v>
      </c>
      <c r="AZ122">
        <v>0</v>
      </c>
      <c r="BA122">
        <v>124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Y122*Source!I90</f>
        <v>1.227724375</v>
      </c>
      <c r="CY122">
        <f t="shared" si="29"/>
        <v>10.07</v>
      </c>
      <c r="CZ122">
        <f t="shared" si="30"/>
        <v>2.37</v>
      </c>
      <c r="DA122">
        <f t="shared" si="31"/>
        <v>4.25</v>
      </c>
      <c r="DB122">
        <f t="shared" si="27"/>
        <v>4.4749999999999996</v>
      </c>
      <c r="DC122">
        <f t="shared" si="28"/>
        <v>0</v>
      </c>
    </row>
    <row r="123" spans="1:107" x14ac:dyDescent="0.4">
      <c r="A123">
        <f>ROW(Source!A90)</f>
        <v>90</v>
      </c>
      <c r="B123">
        <v>68187018</v>
      </c>
      <c r="C123">
        <v>68190351</v>
      </c>
      <c r="D123">
        <v>64871373</v>
      </c>
      <c r="E123">
        <v>1</v>
      </c>
      <c r="F123">
        <v>1</v>
      </c>
      <c r="G123">
        <v>1</v>
      </c>
      <c r="H123">
        <v>2</v>
      </c>
      <c r="I123" t="s">
        <v>848</v>
      </c>
      <c r="J123" t="s">
        <v>849</v>
      </c>
      <c r="K123" t="s">
        <v>850</v>
      </c>
      <c r="L123">
        <v>1368</v>
      </c>
      <c r="N123">
        <v>1011</v>
      </c>
      <c r="O123" t="s">
        <v>669</v>
      </c>
      <c r="P123" t="s">
        <v>669</v>
      </c>
      <c r="Q123">
        <v>1</v>
      </c>
      <c r="W123">
        <v>0</v>
      </c>
      <c r="X123">
        <v>-1790740115</v>
      </c>
      <c r="Y123">
        <v>6.7</v>
      </c>
      <c r="AA123">
        <v>0</v>
      </c>
      <c r="AB123">
        <v>17.899999999999999</v>
      </c>
      <c r="AC123">
        <v>0</v>
      </c>
      <c r="AD123">
        <v>0</v>
      </c>
      <c r="AE123">
        <v>0</v>
      </c>
      <c r="AF123">
        <v>1.7</v>
      </c>
      <c r="AG123">
        <v>0</v>
      </c>
      <c r="AH123">
        <v>0</v>
      </c>
      <c r="AI123">
        <v>1</v>
      </c>
      <c r="AJ123">
        <v>10.53</v>
      </c>
      <c r="AK123">
        <v>28.43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5.36</v>
      </c>
      <c r="AU123" t="s">
        <v>20</v>
      </c>
      <c r="AV123">
        <v>0</v>
      </c>
      <c r="AW123">
        <v>2</v>
      </c>
      <c r="AX123">
        <v>68190357</v>
      </c>
      <c r="AY123">
        <v>1</v>
      </c>
      <c r="AZ123">
        <v>0</v>
      </c>
      <c r="BA123">
        <v>125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Y123*Source!I90</f>
        <v>4.358015</v>
      </c>
      <c r="CY123">
        <f t="shared" si="29"/>
        <v>17.899999999999999</v>
      </c>
      <c r="CZ123">
        <f t="shared" si="30"/>
        <v>1.7</v>
      </c>
      <c r="DA123">
        <f t="shared" si="31"/>
        <v>10.53</v>
      </c>
      <c r="DB123">
        <f t="shared" si="27"/>
        <v>11.387499999999999</v>
      </c>
      <c r="DC123">
        <f t="shared" si="28"/>
        <v>0</v>
      </c>
    </row>
    <row r="124" spans="1:107" x14ac:dyDescent="0.4">
      <c r="A124">
        <f>ROW(Source!A90)</f>
        <v>90</v>
      </c>
      <c r="B124">
        <v>68187018</v>
      </c>
      <c r="C124">
        <v>68190351</v>
      </c>
      <c r="D124">
        <v>64871483</v>
      </c>
      <c r="E124">
        <v>1</v>
      </c>
      <c r="F124">
        <v>1</v>
      </c>
      <c r="G124">
        <v>1</v>
      </c>
      <c r="H124">
        <v>2</v>
      </c>
      <c r="I124" t="s">
        <v>851</v>
      </c>
      <c r="J124" t="s">
        <v>852</v>
      </c>
      <c r="K124" t="s">
        <v>853</v>
      </c>
      <c r="L124">
        <v>1368</v>
      </c>
      <c r="N124">
        <v>1011</v>
      </c>
      <c r="O124" t="s">
        <v>669</v>
      </c>
      <c r="P124" t="s">
        <v>669</v>
      </c>
      <c r="Q124">
        <v>1</v>
      </c>
      <c r="W124">
        <v>0</v>
      </c>
      <c r="X124">
        <v>1514068676</v>
      </c>
      <c r="Y124">
        <v>1.45</v>
      </c>
      <c r="AA124">
        <v>0</v>
      </c>
      <c r="AB124">
        <v>8.5399999999999991</v>
      </c>
      <c r="AC124">
        <v>0</v>
      </c>
      <c r="AD124">
        <v>0</v>
      </c>
      <c r="AE124">
        <v>0</v>
      </c>
      <c r="AF124">
        <v>1.2</v>
      </c>
      <c r="AG124">
        <v>0</v>
      </c>
      <c r="AH124">
        <v>0</v>
      </c>
      <c r="AI124">
        <v>1</v>
      </c>
      <c r="AJ124">
        <v>7.12</v>
      </c>
      <c r="AK124">
        <v>28.43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1.1599999999999999</v>
      </c>
      <c r="AU124" t="s">
        <v>20</v>
      </c>
      <c r="AV124">
        <v>0</v>
      </c>
      <c r="AW124">
        <v>2</v>
      </c>
      <c r="AX124">
        <v>68190358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Y124*Source!I90</f>
        <v>0.94315249999999995</v>
      </c>
      <c r="CY124">
        <f t="shared" si="29"/>
        <v>8.5399999999999991</v>
      </c>
      <c r="CZ124">
        <f t="shared" si="30"/>
        <v>1.2</v>
      </c>
      <c r="DA124">
        <f t="shared" si="31"/>
        <v>7.12</v>
      </c>
      <c r="DB124">
        <f t="shared" si="27"/>
        <v>1.7375</v>
      </c>
      <c r="DC124">
        <f t="shared" si="28"/>
        <v>0</v>
      </c>
    </row>
    <row r="125" spans="1:107" x14ac:dyDescent="0.4">
      <c r="A125">
        <f>ROW(Source!A90)</f>
        <v>90</v>
      </c>
      <c r="B125">
        <v>68187018</v>
      </c>
      <c r="C125">
        <v>68190351</v>
      </c>
      <c r="D125">
        <v>64871491</v>
      </c>
      <c r="E125">
        <v>1</v>
      </c>
      <c r="F125">
        <v>1</v>
      </c>
      <c r="G125">
        <v>1</v>
      </c>
      <c r="H125">
        <v>2</v>
      </c>
      <c r="I125" t="s">
        <v>854</v>
      </c>
      <c r="J125" t="s">
        <v>855</v>
      </c>
      <c r="K125" t="s">
        <v>856</v>
      </c>
      <c r="L125">
        <v>1368</v>
      </c>
      <c r="N125">
        <v>1011</v>
      </c>
      <c r="O125" t="s">
        <v>669</v>
      </c>
      <c r="P125" t="s">
        <v>669</v>
      </c>
      <c r="Q125">
        <v>1</v>
      </c>
      <c r="W125">
        <v>0</v>
      </c>
      <c r="X125">
        <v>1159853466</v>
      </c>
      <c r="Y125">
        <v>37.262500000000003</v>
      </c>
      <c r="AA125">
        <v>0</v>
      </c>
      <c r="AB125">
        <v>97.74</v>
      </c>
      <c r="AC125">
        <v>0</v>
      </c>
      <c r="AD125">
        <v>0</v>
      </c>
      <c r="AE125">
        <v>0</v>
      </c>
      <c r="AF125">
        <v>12.31</v>
      </c>
      <c r="AG125">
        <v>0</v>
      </c>
      <c r="AH125">
        <v>0</v>
      </c>
      <c r="AI125">
        <v>1</v>
      </c>
      <c r="AJ125">
        <v>7.94</v>
      </c>
      <c r="AK125">
        <v>28.43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29.81</v>
      </c>
      <c r="AU125" t="s">
        <v>20</v>
      </c>
      <c r="AV125">
        <v>0</v>
      </c>
      <c r="AW125">
        <v>2</v>
      </c>
      <c r="AX125">
        <v>68190359</v>
      </c>
      <c r="AY125">
        <v>1</v>
      </c>
      <c r="AZ125">
        <v>0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Y125*Source!I90</f>
        <v>24.237393125000001</v>
      </c>
      <c r="CY125">
        <f t="shared" si="29"/>
        <v>97.74</v>
      </c>
      <c r="CZ125">
        <f t="shared" si="30"/>
        <v>12.31</v>
      </c>
      <c r="DA125">
        <f t="shared" si="31"/>
        <v>7.94</v>
      </c>
      <c r="DB125">
        <f t="shared" si="27"/>
        <v>458.7</v>
      </c>
      <c r="DC125">
        <f t="shared" si="28"/>
        <v>0</v>
      </c>
    </row>
    <row r="126" spans="1:107" x14ac:dyDescent="0.4">
      <c r="A126">
        <f>ROW(Source!A90)</f>
        <v>90</v>
      </c>
      <c r="B126">
        <v>68187018</v>
      </c>
      <c r="C126">
        <v>68190351</v>
      </c>
      <c r="D126">
        <v>64871498</v>
      </c>
      <c r="E126">
        <v>1</v>
      </c>
      <c r="F126">
        <v>1</v>
      </c>
      <c r="G126">
        <v>1</v>
      </c>
      <c r="H126">
        <v>2</v>
      </c>
      <c r="I126" t="s">
        <v>857</v>
      </c>
      <c r="J126" t="s">
        <v>858</v>
      </c>
      <c r="K126" t="s">
        <v>859</v>
      </c>
      <c r="L126">
        <v>1368</v>
      </c>
      <c r="N126">
        <v>1011</v>
      </c>
      <c r="O126" t="s">
        <v>669</v>
      </c>
      <c r="P126" t="s">
        <v>669</v>
      </c>
      <c r="Q126">
        <v>1</v>
      </c>
      <c r="W126">
        <v>0</v>
      </c>
      <c r="X126">
        <v>1123115873</v>
      </c>
      <c r="Y126">
        <v>3.4750000000000001</v>
      </c>
      <c r="AA126">
        <v>0</v>
      </c>
      <c r="AB126">
        <v>53.94</v>
      </c>
      <c r="AC126">
        <v>0</v>
      </c>
      <c r="AD126">
        <v>0</v>
      </c>
      <c r="AE126">
        <v>0</v>
      </c>
      <c r="AF126">
        <v>6.7</v>
      </c>
      <c r="AG126">
        <v>0</v>
      </c>
      <c r="AH126">
        <v>0</v>
      </c>
      <c r="AI126">
        <v>1</v>
      </c>
      <c r="AJ126">
        <v>8.0500000000000007</v>
      </c>
      <c r="AK126">
        <v>28.43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2.78</v>
      </c>
      <c r="AU126" t="s">
        <v>20</v>
      </c>
      <c r="AV126">
        <v>0</v>
      </c>
      <c r="AW126">
        <v>2</v>
      </c>
      <c r="AX126">
        <v>68190360</v>
      </c>
      <c r="AY126">
        <v>1</v>
      </c>
      <c r="AZ126">
        <v>0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Y126*Source!I90</f>
        <v>2.2603137499999999</v>
      </c>
      <c r="CY126">
        <f t="shared" si="29"/>
        <v>53.94</v>
      </c>
      <c r="CZ126">
        <f t="shared" si="30"/>
        <v>6.7</v>
      </c>
      <c r="DA126">
        <f t="shared" si="31"/>
        <v>8.0500000000000007</v>
      </c>
      <c r="DB126">
        <f t="shared" si="27"/>
        <v>23.287500000000001</v>
      </c>
      <c r="DC126">
        <f t="shared" si="28"/>
        <v>0</v>
      </c>
    </row>
    <row r="127" spans="1:107" x14ac:dyDescent="0.4">
      <c r="A127">
        <f>ROW(Source!A90)</f>
        <v>90</v>
      </c>
      <c r="B127">
        <v>68187018</v>
      </c>
      <c r="C127">
        <v>68190351</v>
      </c>
      <c r="D127">
        <v>64873129</v>
      </c>
      <c r="E127">
        <v>1</v>
      </c>
      <c r="F127">
        <v>1</v>
      </c>
      <c r="G127">
        <v>1</v>
      </c>
      <c r="H127">
        <v>2</v>
      </c>
      <c r="I127" t="s">
        <v>715</v>
      </c>
      <c r="J127" t="s">
        <v>716</v>
      </c>
      <c r="K127" t="s">
        <v>717</v>
      </c>
      <c r="L127">
        <v>1368</v>
      </c>
      <c r="N127">
        <v>1011</v>
      </c>
      <c r="O127" t="s">
        <v>669</v>
      </c>
      <c r="P127" t="s">
        <v>669</v>
      </c>
      <c r="Q127">
        <v>1</v>
      </c>
      <c r="W127">
        <v>0</v>
      </c>
      <c r="X127">
        <v>1230759911</v>
      </c>
      <c r="Y127">
        <v>0.25</v>
      </c>
      <c r="AA127">
        <v>0</v>
      </c>
      <c r="AB127">
        <v>851.65</v>
      </c>
      <c r="AC127">
        <v>329.79</v>
      </c>
      <c r="AD127">
        <v>0</v>
      </c>
      <c r="AE127">
        <v>0</v>
      </c>
      <c r="AF127">
        <v>87.17</v>
      </c>
      <c r="AG127">
        <v>11.6</v>
      </c>
      <c r="AH127">
        <v>0</v>
      </c>
      <c r="AI127">
        <v>1</v>
      </c>
      <c r="AJ127">
        <v>9.77</v>
      </c>
      <c r="AK127">
        <v>28.43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0.2</v>
      </c>
      <c r="AU127" t="s">
        <v>20</v>
      </c>
      <c r="AV127">
        <v>0</v>
      </c>
      <c r="AW127">
        <v>2</v>
      </c>
      <c r="AX127">
        <v>68190361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Y127*Source!I90</f>
        <v>0.16261249999999999</v>
      </c>
      <c r="CY127">
        <f t="shared" si="29"/>
        <v>851.65</v>
      </c>
      <c r="CZ127">
        <f t="shared" si="30"/>
        <v>87.17</v>
      </c>
      <c r="DA127">
        <f t="shared" si="31"/>
        <v>9.77</v>
      </c>
      <c r="DB127">
        <f t="shared" si="27"/>
        <v>21.787500000000001</v>
      </c>
      <c r="DC127">
        <f t="shared" si="28"/>
        <v>2.9</v>
      </c>
    </row>
    <row r="128" spans="1:107" x14ac:dyDescent="0.4">
      <c r="A128">
        <f>ROW(Source!A90)</f>
        <v>90</v>
      </c>
      <c r="B128">
        <v>68187018</v>
      </c>
      <c r="C128">
        <v>68190351</v>
      </c>
      <c r="D128">
        <v>64807528</v>
      </c>
      <c r="E128">
        <v>1</v>
      </c>
      <c r="F128">
        <v>1</v>
      </c>
      <c r="G128">
        <v>1</v>
      </c>
      <c r="H128">
        <v>3</v>
      </c>
      <c r="I128" t="s">
        <v>731</v>
      </c>
      <c r="J128" t="s">
        <v>732</v>
      </c>
      <c r="K128" t="s">
        <v>733</v>
      </c>
      <c r="L128">
        <v>1348</v>
      </c>
      <c r="N128">
        <v>1009</v>
      </c>
      <c r="O128" t="s">
        <v>133</v>
      </c>
      <c r="P128" t="s">
        <v>133</v>
      </c>
      <c r="Q128">
        <v>1000</v>
      </c>
      <c r="W128">
        <v>0</v>
      </c>
      <c r="X128">
        <v>-399561490</v>
      </c>
      <c r="Y128">
        <v>1E-4</v>
      </c>
      <c r="AA128">
        <v>190637</v>
      </c>
      <c r="AB128">
        <v>0</v>
      </c>
      <c r="AC128">
        <v>0</v>
      </c>
      <c r="AD128">
        <v>0</v>
      </c>
      <c r="AE128">
        <v>37900</v>
      </c>
      <c r="AF128">
        <v>0</v>
      </c>
      <c r="AG128">
        <v>0</v>
      </c>
      <c r="AH128">
        <v>0</v>
      </c>
      <c r="AI128">
        <v>5.03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1E-4</v>
      </c>
      <c r="AU128" t="s">
        <v>3</v>
      </c>
      <c r="AV128">
        <v>0</v>
      </c>
      <c r="AW128">
        <v>2</v>
      </c>
      <c r="AX128">
        <v>68190362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Y128*Source!I90</f>
        <v>6.5044999999999998E-5</v>
      </c>
      <c r="CY128">
        <f t="shared" ref="CY128:CY140" si="32">AA128</f>
        <v>190637</v>
      </c>
      <c r="CZ128">
        <f t="shared" ref="CZ128:CZ140" si="33">AE128</f>
        <v>37900</v>
      </c>
      <c r="DA128">
        <f t="shared" ref="DA128:DA140" si="34">AI128</f>
        <v>5.03</v>
      </c>
      <c r="DB128">
        <f t="shared" ref="DB128:DB140" si="35">ROUND(ROUND(AT128*CZ128,2),6)</f>
        <v>3.79</v>
      </c>
      <c r="DC128">
        <f t="shared" ref="DC128:DC140" si="36">ROUND(ROUND(AT128*AG128,2),6)</f>
        <v>0</v>
      </c>
    </row>
    <row r="129" spans="1:107" x14ac:dyDescent="0.4">
      <c r="A129">
        <f>ROW(Source!A90)</f>
        <v>90</v>
      </c>
      <c r="B129">
        <v>68187018</v>
      </c>
      <c r="C129">
        <v>68190351</v>
      </c>
      <c r="D129">
        <v>64807543</v>
      </c>
      <c r="E129">
        <v>1</v>
      </c>
      <c r="F129">
        <v>1</v>
      </c>
      <c r="G129">
        <v>1</v>
      </c>
      <c r="H129">
        <v>3</v>
      </c>
      <c r="I129" t="s">
        <v>860</v>
      </c>
      <c r="J129" t="s">
        <v>861</v>
      </c>
      <c r="K129" t="s">
        <v>862</v>
      </c>
      <c r="L129">
        <v>1339</v>
      </c>
      <c r="N129">
        <v>1007</v>
      </c>
      <c r="O129" t="s">
        <v>712</v>
      </c>
      <c r="P129" t="s">
        <v>712</v>
      </c>
      <c r="Q129">
        <v>1</v>
      </c>
      <c r="W129">
        <v>0</v>
      </c>
      <c r="X129">
        <v>-756465305</v>
      </c>
      <c r="Y129">
        <v>0.9</v>
      </c>
      <c r="AA129">
        <v>52.89</v>
      </c>
      <c r="AB129">
        <v>0</v>
      </c>
      <c r="AC129">
        <v>0</v>
      </c>
      <c r="AD129">
        <v>0</v>
      </c>
      <c r="AE129">
        <v>6.23</v>
      </c>
      <c r="AF129">
        <v>0</v>
      </c>
      <c r="AG129">
        <v>0</v>
      </c>
      <c r="AH129">
        <v>0</v>
      </c>
      <c r="AI129">
        <v>8.49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0.9</v>
      </c>
      <c r="AU129" t="s">
        <v>3</v>
      </c>
      <c r="AV129">
        <v>0</v>
      </c>
      <c r="AW129">
        <v>2</v>
      </c>
      <c r="AX129">
        <v>68190363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Y129*Source!I90</f>
        <v>0.58540499999999995</v>
      </c>
      <c r="CY129">
        <f t="shared" si="32"/>
        <v>52.89</v>
      </c>
      <c r="CZ129">
        <f t="shared" si="33"/>
        <v>6.23</v>
      </c>
      <c r="DA129">
        <f t="shared" si="34"/>
        <v>8.49</v>
      </c>
      <c r="DB129">
        <f t="shared" si="35"/>
        <v>5.61</v>
      </c>
      <c r="DC129">
        <f t="shared" si="36"/>
        <v>0</v>
      </c>
    </row>
    <row r="130" spans="1:107" x14ac:dyDescent="0.4">
      <c r="A130">
        <f>ROW(Source!A90)</f>
        <v>90</v>
      </c>
      <c r="B130">
        <v>68187018</v>
      </c>
      <c r="C130">
        <v>68190351</v>
      </c>
      <c r="D130">
        <v>64807848</v>
      </c>
      <c r="E130">
        <v>1</v>
      </c>
      <c r="F130">
        <v>1</v>
      </c>
      <c r="G130">
        <v>1</v>
      </c>
      <c r="H130">
        <v>3</v>
      </c>
      <c r="I130" t="s">
        <v>863</v>
      </c>
      <c r="J130" t="s">
        <v>864</v>
      </c>
      <c r="K130" t="s">
        <v>865</v>
      </c>
      <c r="L130">
        <v>1348</v>
      </c>
      <c r="N130">
        <v>1009</v>
      </c>
      <c r="O130" t="s">
        <v>133</v>
      </c>
      <c r="P130" t="s">
        <v>133</v>
      </c>
      <c r="Q130">
        <v>1000</v>
      </c>
      <c r="W130">
        <v>0</v>
      </c>
      <c r="X130">
        <v>-1012359093</v>
      </c>
      <c r="Y130">
        <v>3.0000000000000001E-5</v>
      </c>
      <c r="AA130">
        <v>34750.559999999998</v>
      </c>
      <c r="AB130">
        <v>0</v>
      </c>
      <c r="AC130">
        <v>0</v>
      </c>
      <c r="AD130">
        <v>0</v>
      </c>
      <c r="AE130">
        <v>4455.2</v>
      </c>
      <c r="AF130">
        <v>0</v>
      </c>
      <c r="AG130">
        <v>0</v>
      </c>
      <c r="AH130">
        <v>0</v>
      </c>
      <c r="AI130">
        <v>7.8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3.0000000000000001E-5</v>
      </c>
      <c r="AU130" t="s">
        <v>3</v>
      </c>
      <c r="AV130">
        <v>0</v>
      </c>
      <c r="AW130">
        <v>2</v>
      </c>
      <c r="AX130">
        <v>68190364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Y130*Source!I90</f>
        <v>1.9513499999999999E-5</v>
      </c>
      <c r="CY130">
        <f t="shared" si="32"/>
        <v>34750.559999999998</v>
      </c>
      <c r="CZ130">
        <f t="shared" si="33"/>
        <v>4455.2</v>
      </c>
      <c r="DA130">
        <f t="shared" si="34"/>
        <v>7.8</v>
      </c>
      <c r="DB130">
        <f t="shared" si="35"/>
        <v>0.13</v>
      </c>
      <c r="DC130">
        <f t="shared" si="36"/>
        <v>0</v>
      </c>
    </row>
    <row r="131" spans="1:107" x14ac:dyDescent="0.4">
      <c r="A131">
        <f>ROW(Source!A90)</f>
        <v>90</v>
      </c>
      <c r="B131">
        <v>68187018</v>
      </c>
      <c r="C131">
        <v>68190351</v>
      </c>
      <c r="D131">
        <v>64808054</v>
      </c>
      <c r="E131">
        <v>1</v>
      </c>
      <c r="F131">
        <v>1</v>
      </c>
      <c r="G131">
        <v>1</v>
      </c>
      <c r="H131">
        <v>3</v>
      </c>
      <c r="I131" t="s">
        <v>866</v>
      </c>
      <c r="J131" t="s">
        <v>867</v>
      </c>
      <c r="K131" t="s">
        <v>868</v>
      </c>
      <c r="L131">
        <v>1348</v>
      </c>
      <c r="N131">
        <v>1009</v>
      </c>
      <c r="O131" t="s">
        <v>133</v>
      </c>
      <c r="P131" t="s">
        <v>133</v>
      </c>
      <c r="Q131">
        <v>1000</v>
      </c>
      <c r="W131">
        <v>0</v>
      </c>
      <c r="X131">
        <v>-61748979</v>
      </c>
      <c r="Y131">
        <v>1.9400000000000001E-3</v>
      </c>
      <c r="AA131">
        <v>83295.600000000006</v>
      </c>
      <c r="AB131">
        <v>0</v>
      </c>
      <c r="AC131">
        <v>0</v>
      </c>
      <c r="AD131">
        <v>0</v>
      </c>
      <c r="AE131">
        <v>4920</v>
      </c>
      <c r="AF131">
        <v>0</v>
      </c>
      <c r="AG131">
        <v>0</v>
      </c>
      <c r="AH131">
        <v>0</v>
      </c>
      <c r="AI131">
        <v>16.93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1.9400000000000001E-3</v>
      </c>
      <c r="AU131" t="s">
        <v>3</v>
      </c>
      <c r="AV131">
        <v>0</v>
      </c>
      <c r="AW131">
        <v>2</v>
      </c>
      <c r="AX131">
        <v>68190365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Y131*Source!I90</f>
        <v>1.2618729999999999E-3</v>
      </c>
      <c r="CY131">
        <f t="shared" si="32"/>
        <v>83295.600000000006</v>
      </c>
      <c r="CZ131">
        <f t="shared" si="33"/>
        <v>4920</v>
      </c>
      <c r="DA131">
        <f t="shared" si="34"/>
        <v>16.93</v>
      </c>
      <c r="DB131">
        <f t="shared" si="35"/>
        <v>9.5399999999999991</v>
      </c>
      <c r="DC131">
        <f t="shared" si="36"/>
        <v>0</v>
      </c>
    </row>
    <row r="132" spans="1:107" x14ac:dyDescent="0.4">
      <c r="A132">
        <f>ROW(Source!A90)</f>
        <v>90</v>
      </c>
      <c r="B132">
        <v>68187018</v>
      </c>
      <c r="C132">
        <v>68190351</v>
      </c>
      <c r="D132">
        <v>64808450</v>
      </c>
      <c r="E132">
        <v>1</v>
      </c>
      <c r="F132">
        <v>1</v>
      </c>
      <c r="G132">
        <v>1</v>
      </c>
      <c r="H132">
        <v>3</v>
      </c>
      <c r="I132" t="s">
        <v>869</v>
      </c>
      <c r="J132" t="s">
        <v>870</v>
      </c>
      <c r="K132" t="s">
        <v>871</v>
      </c>
      <c r="L132">
        <v>1348</v>
      </c>
      <c r="N132">
        <v>1009</v>
      </c>
      <c r="O132" t="s">
        <v>133</v>
      </c>
      <c r="P132" t="s">
        <v>133</v>
      </c>
      <c r="Q132">
        <v>1000</v>
      </c>
      <c r="W132">
        <v>0</v>
      </c>
      <c r="X132">
        <v>703561654</v>
      </c>
      <c r="Y132">
        <v>0.03</v>
      </c>
      <c r="AA132">
        <v>89089.11</v>
      </c>
      <c r="AB132">
        <v>0</v>
      </c>
      <c r="AC132">
        <v>0</v>
      </c>
      <c r="AD132">
        <v>0</v>
      </c>
      <c r="AE132">
        <v>10169.99</v>
      </c>
      <c r="AF132">
        <v>0</v>
      </c>
      <c r="AG132">
        <v>0</v>
      </c>
      <c r="AH132">
        <v>0</v>
      </c>
      <c r="AI132">
        <v>8.76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0.03</v>
      </c>
      <c r="AU132" t="s">
        <v>3</v>
      </c>
      <c r="AV132">
        <v>0</v>
      </c>
      <c r="AW132">
        <v>2</v>
      </c>
      <c r="AX132">
        <v>68190366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Y132*Source!I90</f>
        <v>1.95135E-2</v>
      </c>
      <c r="CY132">
        <f t="shared" si="32"/>
        <v>89089.11</v>
      </c>
      <c r="CZ132">
        <f t="shared" si="33"/>
        <v>10169.99</v>
      </c>
      <c r="DA132">
        <f t="shared" si="34"/>
        <v>8.76</v>
      </c>
      <c r="DB132">
        <f t="shared" si="35"/>
        <v>305.10000000000002</v>
      </c>
      <c r="DC132">
        <f t="shared" si="36"/>
        <v>0</v>
      </c>
    </row>
    <row r="133" spans="1:107" x14ac:dyDescent="0.4">
      <c r="A133">
        <f>ROW(Source!A90)</f>
        <v>90</v>
      </c>
      <c r="B133">
        <v>68187018</v>
      </c>
      <c r="C133">
        <v>68190351</v>
      </c>
      <c r="D133">
        <v>64808704</v>
      </c>
      <c r="E133">
        <v>1</v>
      </c>
      <c r="F133">
        <v>1</v>
      </c>
      <c r="G133">
        <v>1</v>
      </c>
      <c r="H133">
        <v>3</v>
      </c>
      <c r="I133" t="s">
        <v>764</v>
      </c>
      <c r="J133" t="s">
        <v>765</v>
      </c>
      <c r="K133" t="s">
        <v>766</v>
      </c>
      <c r="L133">
        <v>1348</v>
      </c>
      <c r="N133">
        <v>1009</v>
      </c>
      <c r="O133" t="s">
        <v>133</v>
      </c>
      <c r="P133" t="s">
        <v>133</v>
      </c>
      <c r="Q133">
        <v>1000</v>
      </c>
      <c r="W133">
        <v>0</v>
      </c>
      <c r="X133">
        <v>1561117559</v>
      </c>
      <c r="Y133">
        <v>1.0000000000000001E-5</v>
      </c>
      <c r="AA133">
        <v>55098.8</v>
      </c>
      <c r="AB133">
        <v>0</v>
      </c>
      <c r="AC133">
        <v>0</v>
      </c>
      <c r="AD133">
        <v>0</v>
      </c>
      <c r="AE133">
        <v>11978</v>
      </c>
      <c r="AF133">
        <v>0</v>
      </c>
      <c r="AG133">
        <v>0</v>
      </c>
      <c r="AH133">
        <v>0</v>
      </c>
      <c r="AI133">
        <v>4.5999999999999996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1.0000000000000001E-5</v>
      </c>
      <c r="AU133" t="s">
        <v>3</v>
      </c>
      <c r="AV133">
        <v>0</v>
      </c>
      <c r="AW133">
        <v>2</v>
      </c>
      <c r="AX133">
        <v>68190367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Y133*Source!I90</f>
        <v>6.5045000000000001E-6</v>
      </c>
      <c r="CY133">
        <f t="shared" si="32"/>
        <v>55098.8</v>
      </c>
      <c r="CZ133">
        <f t="shared" si="33"/>
        <v>11978</v>
      </c>
      <c r="DA133">
        <f t="shared" si="34"/>
        <v>4.5999999999999996</v>
      </c>
      <c r="DB133">
        <f t="shared" si="35"/>
        <v>0.12</v>
      </c>
      <c r="DC133">
        <f t="shared" si="36"/>
        <v>0</v>
      </c>
    </row>
    <row r="134" spans="1:107" x14ac:dyDescent="0.4">
      <c r="A134">
        <f>ROW(Source!A90)</f>
        <v>90</v>
      </c>
      <c r="B134">
        <v>68187018</v>
      </c>
      <c r="C134">
        <v>68190351</v>
      </c>
      <c r="D134">
        <v>64809102</v>
      </c>
      <c r="E134">
        <v>1</v>
      </c>
      <c r="F134">
        <v>1</v>
      </c>
      <c r="G134">
        <v>1</v>
      </c>
      <c r="H134">
        <v>3</v>
      </c>
      <c r="I134" t="s">
        <v>872</v>
      </c>
      <c r="J134" t="s">
        <v>873</v>
      </c>
      <c r="K134" t="s">
        <v>874</v>
      </c>
      <c r="L134">
        <v>1346</v>
      </c>
      <c r="N134">
        <v>1009</v>
      </c>
      <c r="O134" t="s">
        <v>120</v>
      </c>
      <c r="P134" t="s">
        <v>120</v>
      </c>
      <c r="Q134">
        <v>1</v>
      </c>
      <c r="W134">
        <v>0</v>
      </c>
      <c r="X134">
        <v>-1817527483</v>
      </c>
      <c r="Y134">
        <v>0.3</v>
      </c>
      <c r="AA134">
        <v>57.31</v>
      </c>
      <c r="AB134">
        <v>0</v>
      </c>
      <c r="AC134">
        <v>0</v>
      </c>
      <c r="AD134">
        <v>0</v>
      </c>
      <c r="AE134">
        <v>6.09</v>
      </c>
      <c r="AF134">
        <v>0</v>
      </c>
      <c r="AG134">
        <v>0</v>
      </c>
      <c r="AH134">
        <v>0</v>
      </c>
      <c r="AI134">
        <v>9.41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68190368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Y134*Source!I90</f>
        <v>0.19513499999999998</v>
      </c>
      <c r="CY134">
        <f t="shared" si="32"/>
        <v>57.31</v>
      </c>
      <c r="CZ134">
        <f t="shared" si="33"/>
        <v>6.09</v>
      </c>
      <c r="DA134">
        <f t="shared" si="34"/>
        <v>9.41</v>
      </c>
      <c r="DB134">
        <f t="shared" si="35"/>
        <v>1.83</v>
      </c>
      <c r="DC134">
        <f t="shared" si="36"/>
        <v>0</v>
      </c>
    </row>
    <row r="135" spans="1:107" x14ac:dyDescent="0.4">
      <c r="A135">
        <f>ROW(Source!A90)</f>
        <v>90</v>
      </c>
      <c r="B135">
        <v>68187018</v>
      </c>
      <c r="C135">
        <v>68190351</v>
      </c>
      <c r="D135">
        <v>64809260</v>
      </c>
      <c r="E135">
        <v>1</v>
      </c>
      <c r="F135">
        <v>1</v>
      </c>
      <c r="G135">
        <v>1</v>
      </c>
      <c r="H135">
        <v>3</v>
      </c>
      <c r="I135" t="s">
        <v>875</v>
      </c>
      <c r="J135" t="s">
        <v>876</v>
      </c>
      <c r="K135" t="s">
        <v>877</v>
      </c>
      <c r="L135">
        <v>1348</v>
      </c>
      <c r="N135">
        <v>1009</v>
      </c>
      <c r="O135" t="s">
        <v>133</v>
      </c>
      <c r="P135" t="s">
        <v>133</v>
      </c>
      <c r="Q135">
        <v>1000</v>
      </c>
      <c r="W135">
        <v>0</v>
      </c>
      <c r="X135">
        <v>1170503714</v>
      </c>
      <c r="Y135">
        <v>5.9999999999999995E-4</v>
      </c>
      <c r="AA135">
        <v>74229.600000000006</v>
      </c>
      <c r="AB135">
        <v>0</v>
      </c>
      <c r="AC135">
        <v>0</v>
      </c>
      <c r="AD135">
        <v>0</v>
      </c>
      <c r="AE135">
        <v>9420</v>
      </c>
      <c r="AF135">
        <v>0</v>
      </c>
      <c r="AG135">
        <v>0</v>
      </c>
      <c r="AH135">
        <v>0</v>
      </c>
      <c r="AI135">
        <v>7.88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5.9999999999999995E-4</v>
      </c>
      <c r="AU135" t="s">
        <v>3</v>
      </c>
      <c r="AV135">
        <v>0</v>
      </c>
      <c r="AW135">
        <v>2</v>
      </c>
      <c r="AX135">
        <v>68190369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Y135*Source!I90</f>
        <v>3.9026999999999996E-4</v>
      </c>
      <c r="CY135">
        <f t="shared" si="32"/>
        <v>74229.600000000006</v>
      </c>
      <c r="CZ135">
        <f t="shared" si="33"/>
        <v>9420</v>
      </c>
      <c r="DA135">
        <f t="shared" si="34"/>
        <v>7.88</v>
      </c>
      <c r="DB135">
        <f t="shared" si="35"/>
        <v>5.65</v>
      </c>
      <c r="DC135">
        <f t="shared" si="36"/>
        <v>0</v>
      </c>
    </row>
    <row r="136" spans="1:107" x14ac:dyDescent="0.4">
      <c r="A136">
        <f>ROW(Source!A90)</f>
        <v>90</v>
      </c>
      <c r="B136">
        <v>68187018</v>
      </c>
      <c r="C136">
        <v>68190351</v>
      </c>
      <c r="D136">
        <v>64814679</v>
      </c>
      <c r="E136">
        <v>1</v>
      </c>
      <c r="F136">
        <v>1</v>
      </c>
      <c r="G136">
        <v>1</v>
      </c>
      <c r="H136">
        <v>3</v>
      </c>
      <c r="I136" t="s">
        <v>734</v>
      </c>
      <c r="J136" t="s">
        <v>735</v>
      </c>
      <c r="K136" t="s">
        <v>736</v>
      </c>
      <c r="L136">
        <v>1339</v>
      </c>
      <c r="N136">
        <v>1007</v>
      </c>
      <c r="O136" t="s">
        <v>712</v>
      </c>
      <c r="P136" t="s">
        <v>712</v>
      </c>
      <c r="Q136">
        <v>1</v>
      </c>
      <c r="W136">
        <v>0</v>
      </c>
      <c r="X136">
        <v>-312411735</v>
      </c>
      <c r="Y136">
        <v>1E-3</v>
      </c>
      <c r="AA136">
        <v>8380.9500000000007</v>
      </c>
      <c r="AB136">
        <v>0</v>
      </c>
      <c r="AC136">
        <v>0</v>
      </c>
      <c r="AD136">
        <v>0</v>
      </c>
      <c r="AE136">
        <v>1699.99</v>
      </c>
      <c r="AF136">
        <v>0</v>
      </c>
      <c r="AG136">
        <v>0</v>
      </c>
      <c r="AH136">
        <v>0</v>
      </c>
      <c r="AI136">
        <v>4.93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1E-3</v>
      </c>
      <c r="AU136" t="s">
        <v>3</v>
      </c>
      <c r="AV136">
        <v>0</v>
      </c>
      <c r="AW136">
        <v>2</v>
      </c>
      <c r="AX136">
        <v>68190370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Y136*Source!I90</f>
        <v>6.5045000000000001E-4</v>
      </c>
      <c r="CY136">
        <f t="shared" si="32"/>
        <v>8380.9500000000007</v>
      </c>
      <c r="CZ136">
        <f t="shared" si="33"/>
        <v>1699.99</v>
      </c>
      <c r="DA136">
        <f t="shared" si="34"/>
        <v>4.93</v>
      </c>
      <c r="DB136">
        <f t="shared" si="35"/>
        <v>1.7</v>
      </c>
      <c r="DC136">
        <f t="shared" si="36"/>
        <v>0</v>
      </c>
    </row>
    <row r="137" spans="1:107" x14ac:dyDescent="0.4">
      <c r="A137">
        <f>ROW(Source!A90)</f>
        <v>90</v>
      </c>
      <c r="B137">
        <v>68187018</v>
      </c>
      <c r="C137">
        <v>68190351</v>
      </c>
      <c r="D137">
        <v>64821585</v>
      </c>
      <c r="E137">
        <v>1</v>
      </c>
      <c r="F137">
        <v>1</v>
      </c>
      <c r="G137">
        <v>1</v>
      </c>
      <c r="H137">
        <v>3</v>
      </c>
      <c r="I137" t="s">
        <v>878</v>
      </c>
      <c r="J137" t="s">
        <v>879</v>
      </c>
      <c r="K137" t="s">
        <v>880</v>
      </c>
      <c r="L137">
        <v>1348</v>
      </c>
      <c r="N137">
        <v>1009</v>
      </c>
      <c r="O137" t="s">
        <v>133</v>
      </c>
      <c r="P137" t="s">
        <v>133</v>
      </c>
      <c r="Q137">
        <v>1000</v>
      </c>
      <c r="W137">
        <v>0</v>
      </c>
      <c r="X137">
        <v>-1142562182</v>
      </c>
      <c r="Y137">
        <v>3.1E-4</v>
      </c>
      <c r="AA137">
        <v>47484.800000000003</v>
      </c>
      <c r="AB137">
        <v>0</v>
      </c>
      <c r="AC137">
        <v>0</v>
      </c>
      <c r="AD137">
        <v>0</v>
      </c>
      <c r="AE137">
        <v>15620</v>
      </c>
      <c r="AF137">
        <v>0</v>
      </c>
      <c r="AG137">
        <v>0</v>
      </c>
      <c r="AH137">
        <v>0</v>
      </c>
      <c r="AI137">
        <v>3.04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3.1E-4</v>
      </c>
      <c r="AU137" t="s">
        <v>3</v>
      </c>
      <c r="AV137">
        <v>0</v>
      </c>
      <c r="AW137">
        <v>2</v>
      </c>
      <c r="AX137">
        <v>68190371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Y137*Source!I90</f>
        <v>2.0163949999999999E-4</v>
      </c>
      <c r="CY137">
        <f t="shared" si="32"/>
        <v>47484.800000000003</v>
      </c>
      <c r="CZ137">
        <f t="shared" si="33"/>
        <v>15620</v>
      </c>
      <c r="DA137">
        <f t="shared" si="34"/>
        <v>3.04</v>
      </c>
      <c r="DB137">
        <f t="shared" si="35"/>
        <v>4.84</v>
      </c>
      <c r="DC137">
        <f t="shared" si="36"/>
        <v>0</v>
      </c>
    </row>
    <row r="138" spans="1:107" x14ac:dyDescent="0.4">
      <c r="A138">
        <f>ROW(Source!A90)</f>
        <v>90</v>
      </c>
      <c r="B138">
        <v>68187018</v>
      </c>
      <c r="C138">
        <v>68190351</v>
      </c>
      <c r="D138">
        <v>64827409</v>
      </c>
      <c r="E138">
        <v>1</v>
      </c>
      <c r="F138">
        <v>1</v>
      </c>
      <c r="G138">
        <v>1</v>
      </c>
      <c r="H138">
        <v>3</v>
      </c>
      <c r="I138" t="s">
        <v>207</v>
      </c>
      <c r="J138" t="s">
        <v>209</v>
      </c>
      <c r="K138" t="s">
        <v>208</v>
      </c>
      <c r="L138">
        <v>1348</v>
      </c>
      <c r="N138">
        <v>1009</v>
      </c>
      <c r="O138" t="s">
        <v>133</v>
      </c>
      <c r="P138" t="s">
        <v>133</v>
      </c>
      <c r="Q138">
        <v>1000</v>
      </c>
      <c r="W138">
        <v>0</v>
      </c>
      <c r="X138">
        <v>1199194378</v>
      </c>
      <c r="Y138">
        <v>1</v>
      </c>
      <c r="AA138">
        <v>66660.36</v>
      </c>
      <c r="AB138">
        <v>0</v>
      </c>
      <c r="AC138">
        <v>0</v>
      </c>
      <c r="AD138">
        <v>0</v>
      </c>
      <c r="AE138">
        <v>6747</v>
      </c>
      <c r="AF138">
        <v>0</v>
      </c>
      <c r="AG138">
        <v>0</v>
      </c>
      <c r="AH138">
        <v>0</v>
      </c>
      <c r="AI138">
        <v>9.8800000000000008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3</v>
      </c>
      <c r="AT138">
        <v>1</v>
      </c>
      <c r="AU138" t="s">
        <v>3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Y138*Source!I90</f>
        <v>0.65044999999999997</v>
      </c>
      <c r="CY138">
        <f t="shared" si="32"/>
        <v>66660.36</v>
      </c>
      <c r="CZ138">
        <f t="shared" si="33"/>
        <v>6747</v>
      </c>
      <c r="DA138">
        <f t="shared" si="34"/>
        <v>9.8800000000000008</v>
      </c>
      <c r="DB138">
        <f t="shared" si="35"/>
        <v>6747</v>
      </c>
      <c r="DC138">
        <f t="shared" si="36"/>
        <v>0</v>
      </c>
    </row>
    <row r="139" spans="1:107" x14ac:dyDescent="0.4">
      <c r="A139">
        <f>ROW(Source!A90)</f>
        <v>90</v>
      </c>
      <c r="B139">
        <v>68187018</v>
      </c>
      <c r="C139">
        <v>68190351</v>
      </c>
      <c r="D139">
        <v>64827577</v>
      </c>
      <c r="E139">
        <v>1</v>
      </c>
      <c r="F139">
        <v>1</v>
      </c>
      <c r="G139">
        <v>1</v>
      </c>
      <c r="H139">
        <v>3</v>
      </c>
      <c r="I139" t="s">
        <v>737</v>
      </c>
      <c r="J139" t="s">
        <v>738</v>
      </c>
      <c r="K139" t="s">
        <v>739</v>
      </c>
      <c r="L139">
        <v>1348</v>
      </c>
      <c r="N139">
        <v>1009</v>
      </c>
      <c r="O139" t="s">
        <v>133</v>
      </c>
      <c r="P139" t="s">
        <v>133</v>
      </c>
      <c r="Q139">
        <v>1000</v>
      </c>
      <c r="W139">
        <v>0</v>
      </c>
      <c r="X139">
        <v>49960543</v>
      </c>
      <c r="Y139">
        <v>1.4E-2</v>
      </c>
      <c r="AA139">
        <v>59073.919999999998</v>
      </c>
      <c r="AB139">
        <v>0</v>
      </c>
      <c r="AC139">
        <v>0</v>
      </c>
      <c r="AD139">
        <v>0</v>
      </c>
      <c r="AE139">
        <v>7712</v>
      </c>
      <c r="AF139">
        <v>0</v>
      </c>
      <c r="AG139">
        <v>0</v>
      </c>
      <c r="AH139">
        <v>0</v>
      </c>
      <c r="AI139">
        <v>7.66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1.4E-2</v>
      </c>
      <c r="AU139" t="s">
        <v>3</v>
      </c>
      <c r="AV139">
        <v>0</v>
      </c>
      <c r="AW139">
        <v>2</v>
      </c>
      <c r="AX139">
        <v>68190372</v>
      </c>
      <c r="AY139">
        <v>1</v>
      </c>
      <c r="AZ139">
        <v>0</v>
      </c>
      <c r="BA139">
        <v>140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Y139*Source!I90</f>
        <v>9.1062999999999995E-3</v>
      </c>
      <c r="CY139">
        <f t="shared" si="32"/>
        <v>59073.919999999998</v>
      </c>
      <c r="CZ139">
        <f t="shared" si="33"/>
        <v>7712</v>
      </c>
      <c r="DA139">
        <f t="shared" si="34"/>
        <v>7.66</v>
      </c>
      <c r="DB139">
        <f t="shared" si="35"/>
        <v>107.97</v>
      </c>
      <c r="DC139">
        <f t="shared" si="36"/>
        <v>0</v>
      </c>
    </row>
    <row r="140" spans="1:107" x14ac:dyDescent="0.4">
      <c r="A140">
        <f>ROW(Source!A90)</f>
        <v>90</v>
      </c>
      <c r="B140">
        <v>68187018</v>
      </c>
      <c r="C140">
        <v>68190351</v>
      </c>
      <c r="D140">
        <v>64861666</v>
      </c>
      <c r="E140">
        <v>1</v>
      </c>
      <c r="F140">
        <v>1</v>
      </c>
      <c r="G140">
        <v>1</v>
      </c>
      <c r="H140">
        <v>3</v>
      </c>
      <c r="I140" t="s">
        <v>740</v>
      </c>
      <c r="J140" t="s">
        <v>741</v>
      </c>
      <c r="K140" t="s">
        <v>742</v>
      </c>
      <c r="L140">
        <v>1302</v>
      </c>
      <c r="N140">
        <v>1003</v>
      </c>
      <c r="O140" t="s">
        <v>288</v>
      </c>
      <c r="P140" t="s">
        <v>288</v>
      </c>
      <c r="Q140">
        <v>10</v>
      </c>
      <c r="W140">
        <v>0</v>
      </c>
      <c r="X140">
        <v>838327806</v>
      </c>
      <c r="Y140">
        <v>1.8700000000000001E-2</v>
      </c>
      <c r="AA140">
        <v>386.05</v>
      </c>
      <c r="AB140">
        <v>0</v>
      </c>
      <c r="AC140">
        <v>0</v>
      </c>
      <c r="AD140">
        <v>0</v>
      </c>
      <c r="AE140">
        <v>71.489999999999995</v>
      </c>
      <c r="AF140">
        <v>0</v>
      </c>
      <c r="AG140">
        <v>0</v>
      </c>
      <c r="AH140">
        <v>0</v>
      </c>
      <c r="AI140">
        <v>5.4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1.8700000000000001E-2</v>
      </c>
      <c r="AU140" t="s">
        <v>3</v>
      </c>
      <c r="AV140">
        <v>0</v>
      </c>
      <c r="AW140">
        <v>2</v>
      </c>
      <c r="AX140">
        <v>68190374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Y140*Source!I90</f>
        <v>1.2163415E-2</v>
      </c>
      <c r="CY140">
        <f t="shared" si="32"/>
        <v>386.05</v>
      </c>
      <c r="CZ140">
        <f t="shared" si="33"/>
        <v>71.489999999999995</v>
      </c>
      <c r="DA140">
        <f t="shared" si="34"/>
        <v>5.4</v>
      </c>
      <c r="DB140">
        <f t="shared" si="35"/>
        <v>1.34</v>
      </c>
      <c r="DC140">
        <f t="shared" si="36"/>
        <v>0</v>
      </c>
    </row>
    <row r="141" spans="1:107" x14ac:dyDescent="0.4">
      <c r="A141">
        <f>ROW(Source!A92)</f>
        <v>92</v>
      </c>
      <c r="B141">
        <v>68187018</v>
      </c>
      <c r="C141">
        <v>68190376</v>
      </c>
      <c r="D141">
        <v>18407546</v>
      </c>
      <c r="E141">
        <v>1</v>
      </c>
      <c r="F141">
        <v>1</v>
      </c>
      <c r="G141">
        <v>1</v>
      </c>
      <c r="H141">
        <v>1</v>
      </c>
      <c r="I141" t="s">
        <v>881</v>
      </c>
      <c r="J141" t="s">
        <v>3</v>
      </c>
      <c r="K141" t="s">
        <v>882</v>
      </c>
      <c r="L141">
        <v>1369</v>
      </c>
      <c r="N141">
        <v>1013</v>
      </c>
      <c r="O141" t="s">
        <v>665</v>
      </c>
      <c r="P141" t="s">
        <v>665</v>
      </c>
      <c r="Q141">
        <v>1</v>
      </c>
      <c r="W141">
        <v>0</v>
      </c>
      <c r="X141">
        <v>1709986911</v>
      </c>
      <c r="Y141">
        <v>117.82899999999999</v>
      </c>
      <c r="AA141">
        <v>0</v>
      </c>
      <c r="AB141">
        <v>0</v>
      </c>
      <c r="AC141">
        <v>0</v>
      </c>
      <c r="AD141">
        <v>9.4</v>
      </c>
      <c r="AE141">
        <v>0</v>
      </c>
      <c r="AF141">
        <v>0</v>
      </c>
      <c r="AG141">
        <v>0</v>
      </c>
      <c r="AH141">
        <v>9.4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102.46</v>
      </c>
      <c r="AU141" t="s">
        <v>21</v>
      </c>
      <c r="AV141">
        <v>1</v>
      </c>
      <c r="AW141">
        <v>2</v>
      </c>
      <c r="AX141">
        <v>68190377</v>
      </c>
      <c r="AY141">
        <v>1</v>
      </c>
      <c r="AZ141">
        <v>0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Y141*Source!I92</f>
        <v>306.56749219999995</v>
      </c>
      <c r="CY141">
        <f>AD141</f>
        <v>9.4</v>
      </c>
      <c r="CZ141">
        <f>AH141</f>
        <v>9.4</v>
      </c>
      <c r="DA141">
        <f>AL141</f>
        <v>1</v>
      </c>
      <c r="DB141">
        <f>ROUND((ROUND(AT141*CZ141,2)*1.15),6)</f>
        <v>1107.588</v>
      </c>
      <c r="DC141">
        <f>ROUND((ROUND(AT141*AG141,2)*1.15),6)</f>
        <v>0</v>
      </c>
    </row>
    <row r="142" spans="1:107" x14ac:dyDescent="0.4">
      <c r="A142">
        <f>ROW(Source!A92)</f>
        <v>92</v>
      </c>
      <c r="B142">
        <v>68187018</v>
      </c>
      <c r="C142">
        <v>68190376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44</v>
      </c>
      <c r="J142" t="s">
        <v>3</v>
      </c>
      <c r="K142" t="s">
        <v>723</v>
      </c>
      <c r="L142">
        <v>608254</v>
      </c>
      <c r="N142">
        <v>1013</v>
      </c>
      <c r="O142" t="s">
        <v>724</v>
      </c>
      <c r="P142" t="s">
        <v>724</v>
      </c>
      <c r="Q142">
        <v>1</v>
      </c>
      <c r="W142">
        <v>0</v>
      </c>
      <c r="X142">
        <v>-185737400</v>
      </c>
      <c r="Y142">
        <v>0.95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0.76</v>
      </c>
      <c r="AU142" t="s">
        <v>20</v>
      </c>
      <c r="AV142">
        <v>2</v>
      </c>
      <c r="AW142">
        <v>2</v>
      </c>
      <c r="AX142">
        <v>68190378</v>
      </c>
      <c r="AY142">
        <v>1</v>
      </c>
      <c r="AZ142">
        <v>0</v>
      </c>
      <c r="BA142">
        <v>144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Y142*Source!I92</f>
        <v>2.4717099999999999</v>
      </c>
      <c r="CY142">
        <f>AD142</f>
        <v>0</v>
      </c>
      <c r="CZ142">
        <f>AH142</f>
        <v>0</v>
      </c>
      <c r="DA142">
        <f>AL142</f>
        <v>1</v>
      </c>
      <c r="DB142">
        <f>ROUND((ROUND(AT142*CZ142,2)*1.25),6)</f>
        <v>0</v>
      </c>
      <c r="DC142">
        <f>ROUND((ROUND(AT142*AG142,2)*1.25),6)</f>
        <v>0</v>
      </c>
    </row>
    <row r="143" spans="1:107" x14ac:dyDescent="0.4">
      <c r="A143">
        <f>ROW(Source!A92)</f>
        <v>92</v>
      </c>
      <c r="B143">
        <v>68187018</v>
      </c>
      <c r="C143">
        <v>68190376</v>
      </c>
      <c r="D143">
        <v>64871408</v>
      </c>
      <c r="E143">
        <v>1</v>
      </c>
      <c r="F143">
        <v>1</v>
      </c>
      <c r="G143">
        <v>1</v>
      </c>
      <c r="H143">
        <v>2</v>
      </c>
      <c r="I143" t="s">
        <v>789</v>
      </c>
      <c r="J143" t="s">
        <v>790</v>
      </c>
      <c r="K143" t="s">
        <v>791</v>
      </c>
      <c r="L143">
        <v>1368</v>
      </c>
      <c r="N143">
        <v>1011</v>
      </c>
      <c r="O143" t="s">
        <v>669</v>
      </c>
      <c r="P143" t="s">
        <v>669</v>
      </c>
      <c r="Q143">
        <v>1</v>
      </c>
      <c r="W143">
        <v>0</v>
      </c>
      <c r="X143">
        <v>344519037</v>
      </c>
      <c r="Y143">
        <v>0.95</v>
      </c>
      <c r="AA143">
        <v>0</v>
      </c>
      <c r="AB143">
        <v>399.5</v>
      </c>
      <c r="AC143">
        <v>383.81</v>
      </c>
      <c r="AD143">
        <v>0</v>
      </c>
      <c r="AE143">
        <v>0</v>
      </c>
      <c r="AF143">
        <v>31.26</v>
      </c>
      <c r="AG143">
        <v>13.5</v>
      </c>
      <c r="AH143">
        <v>0</v>
      </c>
      <c r="AI143">
        <v>1</v>
      </c>
      <c r="AJ143">
        <v>12.78</v>
      </c>
      <c r="AK143">
        <v>28.43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0.76</v>
      </c>
      <c r="AU143" t="s">
        <v>20</v>
      </c>
      <c r="AV143">
        <v>0</v>
      </c>
      <c r="AW143">
        <v>2</v>
      </c>
      <c r="AX143">
        <v>68190379</v>
      </c>
      <c r="AY143">
        <v>1</v>
      </c>
      <c r="AZ143">
        <v>0</v>
      </c>
      <c r="BA143">
        <v>145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Y143*Source!I92</f>
        <v>2.4717099999999999</v>
      </c>
      <c r="CY143">
        <f>AB143</f>
        <v>399.5</v>
      </c>
      <c r="CZ143">
        <f>AF143</f>
        <v>31.26</v>
      </c>
      <c r="DA143">
        <f>AJ143</f>
        <v>12.78</v>
      </c>
      <c r="DB143">
        <f>ROUND((ROUND(AT143*CZ143,2)*1.25),6)</f>
        <v>29.7</v>
      </c>
      <c r="DC143">
        <f>ROUND((ROUND(AT143*AG143,2)*1.25),6)</f>
        <v>12.824999999999999</v>
      </c>
    </row>
    <row r="144" spans="1:107" x14ac:dyDescent="0.4">
      <c r="A144">
        <f>ROW(Source!A92)</f>
        <v>92</v>
      </c>
      <c r="B144">
        <v>68187018</v>
      </c>
      <c r="C144">
        <v>68190376</v>
      </c>
      <c r="D144">
        <v>64872800</v>
      </c>
      <c r="E144">
        <v>1</v>
      </c>
      <c r="F144">
        <v>1</v>
      </c>
      <c r="G144">
        <v>1</v>
      </c>
      <c r="H144">
        <v>2</v>
      </c>
      <c r="I144" t="s">
        <v>746</v>
      </c>
      <c r="J144" t="s">
        <v>747</v>
      </c>
      <c r="K144" t="s">
        <v>748</v>
      </c>
      <c r="L144">
        <v>1368</v>
      </c>
      <c r="N144">
        <v>1011</v>
      </c>
      <c r="O144" t="s">
        <v>669</v>
      </c>
      <c r="P144" t="s">
        <v>669</v>
      </c>
      <c r="Q144">
        <v>1</v>
      </c>
      <c r="W144">
        <v>0</v>
      </c>
      <c r="X144">
        <v>-1867053656</v>
      </c>
      <c r="Y144">
        <v>6.6875</v>
      </c>
      <c r="AA144">
        <v>0</v>
      </c>
      <c r="AB144">
        <v>7.18</v>
      </c>
      <c r="AC144">
        <v>0</v>
      </c>
      <c r="AD144">
        <v>0</v>
      </c>
      <c r="AE144">
        <v>0</v>
      </c>
      <c r="AF144">
        <v>1.95</v>
      </c>
      <c r="AG144">
        <v>0</v>
      </c>
      <c r="AH144">
        <v>0</v>
      </c>
      <c r="AI144">
        <v>1</v>
      </c>
      <c r="AJ144">
        <v>3.68</v>
      </c>
      <c r="AK144">
        <v>28.43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5.35</v>
      </c>
      <c r="AU144" t="s">
        <v>20</v>
      </c>
      <c r="AV144">
        <v>0</v>
      </c>
      <c r="AW144">
        <v>2</v>
      </c>
      <c r="AX144">
        <v>68190380</v>
      </c>
      <c r="AY144">
        <v>1</v>
      </c>
      <c r="AZ144">
        <v>0</v>
      </c>
      <c r="BA144">
        <v>146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Y144*Source!I92</f>
        <v>17.399537500000001</v>
      </c>
      <c r="CY144">
        <f>AB144</f>
        <v>7.18</v>
      </c>
      <c r="CZ144">
        <f>AF144</f>
        <v>1.95</v>
      </c>
      <c r="DA144">
        <f>AJ144</f>
        <v>3.68</v>
      </c>
      <c r="DB144">
        <f>ROUND((ROUND(AT144*CZ144,2)*1.25),6)</f>
        <v>13.0375</v>
      </c>
      <c r="DC144">
        <f>ROUND((ROUND(AT144*AG144,2)*1.25),6)</f>
        <v>0</v>
      </c>
    </row>
    <row r="145" spans="1:107" x14ac:dyDescent="0.4">
      <c r="A145">
        <f>ROW(Source!A92)</f>
        <v>92</v>
      </c>
      <c r="B145">
        <v>68187018</v>
      </c>
      <c r="C145">
        <v>68190376</v>
      </c>
      <c r="D145">
        <v>64873129</v>
      </c>
      <c r="E145">
        <v>1</v>
      </c>
      <c r="F145">
        <v>1</v>
      </c>
      <c r="G145">
        <v>1</v>
      </c>
      <c r="H145">
        <v>2</v>
      </c>
      <c r="I145" t="s">
        <v>715</v>
      </c>
      <c r="J145" t="s">
        <v>716</v>
      </c>
      <c r="K145" t="s">
        <v>717</v>
      </c>
      <c r="L145">
        <v>1368</v>
      </c>
      <c r="N145">
        <v>1011</v>
      </c>
      <c r="O145" t="s">
        <v>669</v>
      </c>
      <c r="P145" t="s">
        <v>669</v>
      </c>
      <c r="Q145">
        <v>1</v>
      </c>
      <c r="W145">
        <v>0</v>
      </c>
      <c r="X145">
        <v>1230759911</v>
      </c>
      <c r="Y145">
        <v>5.7249999999999996</v>
      </c>
      <c r="AA145">
        <v>0</v>
      </c>
      <c r="AB145">
        <v>851.65</v>
      </c>
      <c r="AC145">
        <v>329.79</v>
      </c>
      <c r="AD145">
        <v>0</v>
      </c>
      <c r="AE145">
        <v>0</v>
      </c>
      <c r="AF145">
        <v>87.17</v>
      </c>
      <c r="AG145">
        <v>11.6</v>
      </c>
      <c r="AH145">
        <v>0</v>
      </c>
      <c r="AI145">
        <v>1</v>
      </c>
      <c r="AJ145">
        <v>9.77</v>
      </c>
      <c r="AK145">
        <v>28.43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4.58</v>
      </c>
      <c r="AU145" t="s">
        <v>20</v>
      </c>
      <c r="AV145">
        <v>0</v>
      </c>
      <c r="AW145">
        <v>2</v>
      </c>
      <c r="AX145">
        <v>68190381</v>
      </c>
      <c r="AY145">
        <v>1</v>
      </c>
      <c r="AZ145">
        <v>0</v>
      </c>
      <c r="BA145">
        <v>147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Y145*Source!I92</f>
        <v>14.895304999999999</v>
      </c>
      <c r="CY145">
        <f>AB145</f>
        <v>851.65</v>
      </c>
      <c r="CZ145">
        <f>AF145</f>
        <v>87.17</v>
      </c>
      <c r="DA145">
        <f>AJ145</f>
        <v>9.77</v>
      </c>
      <c r="DB145">
        <f>ROUND((ROUND(AT145*CZ145,2)*1.25),6)</f>
        <v>499.05</v>
      </c>
      <c r="DC145">
        <f>ROUND((ROUND(AT145*AG145,2)*1.25),6)</f>
        <v>66.412499999999994</v>
      </c>
    </row>
    <row r="146" spans="1:107" x14ac:dyDescent="0.4">
      <c r="A146">
        <f>ROW(Source!A92)</f>
        <v>92</v>
      </c>
      <c r="B146">
        <v>68187018</v>
      </c>
      <c r="C146">
        <v>68190376</v>
      </c>
      <c r="D146">
        <v>64809222</v>
      </c>
      <c r="E146">
        <v>1</v>
      </c>
      <c r="F146">
        <v>1</v>
      </c>
      <c r="G146">
        <v>1</v>
      </c>
      <c r="H146">
        <v>3</v>
      </c>
      <c r="I146" t="s">
        <v>217</v>
      </c>
      <c r="J146" t="s">
        <v>219</v>
      </c>
      <c r="K146" t="s">
        <v>218</v>
      </c>
      <c r="L146">
        <v>1327</v>
      </c>
      <c r="N146">
        <v>1005</v>
      </c>
      <c r="O146" t="s">
        <v>31</v>
      </c>
      <c r="P146" t="s">
        <v>31</v>
      </c>
      <c r="Q146">
        <v>1</v>
      </c>
      <c r="W146">
        <v>0</v>
      </c>
      <c r="X146">
        <v>1863815349</v>
      </c>
      <c r="Y146">
        <v>103</v>
      </c>
      <c r="AA146">
        <v>260.27</v>
      </c>
      <c r="AB146">
        <v>0</v>
      </c>
      <c r="AC146">
        <v>0</v>
      </c>
      <c r="AD146">
        <v>0</v>
      </c>
      <c r="AE146">
        <v>51.95</v>
      </c>
      <c r="AF146">
        <v>0</v>
      </c>
      <c r="AG146">
        <v>0</v>
      </c>
      <c r="AH146">
        <v>0</v>
      </c>
      <c r="AI146">
        <v>5.01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103</v>
      </c>
      <c r="AU146" t="s">
        <v>3</v>
      </c>
      <c r="AV146">
        <v>0</v>
      </c>
      <c r="AW146">
        <v>2</v>
      </c>
      <c r="AX146">
        <v>68190382</v>
      </c>
      <c r="AY146">
        <v>1</v>
      </c>
      <c r="AZ146">
        <v>0</v>
      </c>
      <c r="BA146">
        <v>148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Y146*Source!I92</f>
        <v>267.98539999999997</v>
      </c>
      <c r="CY146">
        <f>AA146</f>
        <v>260.27</v>
      </c>
      <c r="CZ146">
        <f>AE146</f>
        <v>51.95</v>
      </c>
      <c r="DA146">
        <f>AI146</f>
        <v>5.01</v>
      </c>
      <c r="DB146">
        <f>ROUND(ROUND(AT146*CZ146,2),6)</f>
        <v>5350.85</v>
      </c>
      <c r="DC146">
        <f>ROUND(ROUND(AT146*AG146,2),6)</f>
        <v>0</v>
      </c>
    </row>
    <row r="147" spans="1:107" x14ac:dyDescent="0.4">
      <c r="A147">
        <f>ROW(Source!A93)</f>
        <v>93</v>
      </c>
      <c r="B147">
        <v>68187018</v>
      </c>
      <c r="C147">
        <v>68190396</v>
      </c>
      <c r="D147">
        <v>18407546</v>
      </c>
      <c r="E147">
        <v>1</v>
      </c>
      <c r="F147">
        <v>1</v>
      </c>
      <c r="G147">
        <v>1</v>
      </c>
      <c r="H147">
        <v>1</v>
      </c>
      <c r="I147" t="s">
        <v>881</v>
      </c>
      <c r="J147" t="s">
        <v>3</v>
      </c>
      <c r="K147" t="s">
        <v>882</v>
      </c>
      <c r="L147">
        <v>1369</v>
      </c>
      <c r="N147">
        <v>1013</v>
      </c>
      <c r="O147" t="s">
        <v>665</v>
      </c>
      <c r="P147" t="s">
        <v>665</v>
      </c>
      <c r="Q147">
        <v>1</v>
      </c>
      <c r="W147">
        <v>0</v>
      </c>
      <c r="X147">
        <v>1709986911</v>
      </c>
      <c r="Y147">
        <v>117.82899999999999</v>
      </c>
      <c r="AA147">
        <v>0</v>
      </c>
      <c r="AB147">
        <v>0</v>
      </c>
      <c r="AC147">
        <v>0</v>
      </c>
      <c r="AD147">
        <v>9.4</v>
      </c>
      <c r="AE147">
        <v>0</v>
      </c>
      <c r="AF147">
        <v>0</v>
      </c>
      <c r="AG147">
        <v>0</v>
      </c>
      <c r="AH147">
        <v>9.4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102.46</v>
      </c>
      <c r="AU147" t="s">
        <v>21</v>
      </c>
      <c r="AV147">
        <v>1</v>
      </c>
      <c r="AW147">
        <v>2</v>
      </c>
      <c r="AX147">
        <v>68190397</v>
      </c>
      <c r="AY147">
        <v>1</v>
      </c>
      <c r="AZ147">
        <v>0</v>
      </c>
      <c r="BA147">
        <v>149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Y147*Source!I93</f>
        <v>453.7123474</v>
      </c>
      <c r="CY147">
        <f>AD147</f>
        <v>9.4</v>
      </c>
      <c r="CZ147">
        <f>AH147</f>
        <v>9.4</v>
      </c>
      <c r="DA147">
        <f>AL147</f>
        <v>1</v>
      </c>
      <c r="DB147">
        <f>ROUND((ROUND(AT147*CZ147,2)*1.15),6)</f>
        <v>1107.588</v>
      </c>
      <c r="DC147">
        <f>ROUND((ROUND(AT147*AG147,2)*1.15),6)</f>
        <v>0</v>
      </c>
    </row>
    <row r="148" spans="1:107" x14ac:dyDescent="0.4">
      <c r="A148">
        <f>ROW(Source!A93)</f>
        <v>93</v>
      </c>
      <c r="B148">
        <v>68187018</v>
      </c>
      <c r="C148">
        <v>68190396</v>
      </c>
      <c r="D148">
        <v>121548</v>
      </c>
      <c r="E148">
        <v>1</v>
      </c>
      <c r="F148">
        <v>1</v>
      </c>
      <c r="G148">
        <v>1</v>
      </c>
      <c r="H148">
        <v>1</v>
      </c>
      <c r="I148" t="s">
        <v>44</v>
      </c>
      <c r="J148" t="s">
        <v>3</v>
      </c>
      <c r="K148" t="s">
        <v>723</v>
      </c>
      <c r="L148">
        <v>608254</v>
      </c>
      <c r="N148">
        <v>1013</v>
      </c>
      <c r="O148" t="s">
        <v>724</v>
      </c>
      <c r="P148" t="s">
        <v>724</v>
      </c>
      <c r="Q148">
        <v>1</v>
      </c>
      <c r="W148">
        <v>0</v>
      </c>
      <c r="X148">
        <v>-185737400</v>
      </c>
      <c r="Y148">
        <v>0.95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0.76</v>
      </c>
      <c r="AU148" t="s">
        <v>20</v>
      </c>
      <c r="AV148">
        <v>2</v>
      </c>
      <c r="AW148">
        <v>2</v>
      </c>
      <c r="AX148">
        <v>68190398</v>
      </c>
      <c r="AY148">
        <v>1</v>
      </c>
      <c r="AZ148">
        <v>0</v>
      </c>
      <c r="BA148">
        <v>150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Y148*Source!I93</f>
        <v>3.6580699999999999</v>
      </c>
      <c r="CY148">
        <f>AD148</f>
        <v>0</v>
      </c>
      <c r="CZ148">
        <f>AH148</f>
        <v>0</v>
      </c>
      <c r="DA148">
        <f>AL148</f>
        <v>1</v>
      </c>
      <c r="DB148">
        <f>ROUND((ROUND(AT148*CZ148,2)*1.25),6)</f>
        <v>0</v>
      </c>
      <c r="DC148">
        <f>ROUND((ROUND(AT148*AG148,2)*1.25),6)</f>
        <v>0</v>
      </c>
    </row>
    <row r="149" spans="1:107" x14ac:dyDescent="0.4">
      <c r="A149">
        <f>ROW(Source!A93)</f>
        <v>93</v>
      </c>
      <c r="B149">
        <v>68187018</v>
      </c>
      <c r="C149">
        <v>68190396</v>
      </c>
      <c r="D149">
        <v>64871408</v>
      </c>
      <c r="E149">
        <v>1</v>
      </c>
      <c r="F149">
        <v>1</v>
      </c>
      <c r="G149">
        <v>1</v>
      </c>
      <c r="H149">
        <v>2</v>
      </c>
      <c r="I149" t="s">
        <v>789</v>
      </c>
      <c r="J149" t="s">
        <v>790</v>
      </c>
      <c r="K149" t="s">
        <v>791</v>
      </c>
      <c r="L149">
        <v>1368</v>
      </c>
      <c r="N149">
        <v>1011</v>
      </c>
      <c r="O149" t="s">
        <v>669</v>
      </c>
      <c r="P149" t="s">
        <v>669</v>
      </c>
      <c r="Q149">
        <v>1</v>
      </c>
      <c r="W149">
        <v>0</v>
      </c>
      <c r="X149">
        <v>344519037</v>
      </c>
      <c r="Y149">
        <v>0.95</v>
      </c>
      <c r="AA149">
        <v>0</v>
      </c>
      <c r="AB149">
        <v>399.5</v>
      </c>
      <c r="AC149">
        <v>383.81</v>
      </c>
      <c r="AD149">
        <v>0</v>
      </c>
      <c r="AE149">
        <v>0</v>
      </c>
      <c r="AF149">
        <v>31.26</v>
      </c>
      <c r="AG149">
        <v>13.5</v>
      </c>
      <c r="AH149">
        <v>0</v>
      </c>
      <c r="AI149">
        <v>1</v>
      </c>
      <c r="AJ149">
        <v>12.78</v>
      </c>
      <c r="AK149">
        <v>28.43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0.76</v>
      </c>
      <c r="AU149" t="s">
        <v>20</v>
      </c>
      <c r="AV149">
        <v>0</v>
      </c>
      <c r="AW149">
        <v>2</v>
      </c>
      <c r="AX149">
        <v>68190399</v>
      </c>
      <c r="AY149">
        <v>1</v>
      </c>
      <c r="AZ149">
        <v>0</v>
      </c>
      <c r="BA149">
        <v>151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Y149*Source!I93</f>
        <v>3.6580699999999999</v>
      </c>
      <c r="CY149">
        <f>AB149</f>
        <v>399.5</v>
      </c>
      <c r="CZ149">
        <f>AF149</f>
        <v>31.26</v>
      </c>
      <c r="DA149">
        <f>AJ149</f>
        <v>12.78</v>
      </c>
      <c r="DB149">
        <f>ROUND((ROUND(AT149*CZ149,2)*1.25),6)</f>
        <v>29.7</v>
      </c>
      <c r="DC149">
        <f>ROUND((ROUND(AT149*AG149,2)*1.25),6)</f>
        <v>12.824999999999999</v>
      </c>
    </row>
    <row r="150" spans="1:107" x14ac:dyDescent="0.4">
      <c r="A150">
        <f>ROW(Source!A93)</f>
        <v>93</v>
      </c>
      <c r="B150">
        <v>68187018</v>
      </c>
      <c r="C150">
        <v>68190396</v>
      </c>
      <c r="D150">
        <v>64872800</v>
      </c>
      <c r="E150">
        <v>1</v>
      </c>
      <c r="F150">
        <v>1</v>
      </c>
      <c r="G150">
        <v>1</v>
      </c>
      <c r="H150">
        <v>2</v>
      </c>
      <c r="I150" t="s">
        <v>746</v>
      </c>
      <c r="J150" t="s">
        <v>747</v>
      </c>
      <c r="K150" t="s">
        <v>748</v>
      </c>
      <c r="L150">
        <v>1368</v>
      </c>
      <c r="N150">
        <v>1011</v>
      </c>
      <c r="O150" t="s">
        <v>669</v>
      </c>
      <c r="P150" t="s">
        <v>669</v>
      </c>
      <c r="Q150">
        <v>1</v>
      </c>
      <c r="W150">
        <v>0</v>
      </c>
      <c r="X150">
        <v>-1867053656</v>
      </c>
      <c r="Y150">
        <v>6.6875</v>
      </c>
      <c r="AA150">
        <v>0</v>
      </c>
      <c r="AB150">
        <v>7.18</v>
      </c>
      <c r="AC150">
        <v>0</v>
      </c>
      <c r="AD150">
        <v>0</v>
      </c>
      <c r="AE150">
        <v>0</v>
      </c>
      <c r="AF150">
        <v>1.95</v>
      </c>
      <c r="AG150">
        <v>0</v>
      </c>
      <c r="AH150">
        <v>0</v>
      </c>
      <c r="AI150">
        <v>1</v>
      </c>
      <c r="AJ150">
        <v>3.68</v>
      </c>
      <c r="AK150">
        <v>28.43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5.35</v>
      </c>
      <c r="AU150" t="s">
        <v>20</v>
      </c>
      <c r="AV150">
        <v>0</v>
      </c>
      <c r="AW150">
        <v>2</v>
      </c>
      <c r="AX150">
        <v>68190400</v>
      </c>
      <c r="AY150">
        <v>1</v>
      </c>
      <c r="AZ150">
        <v>0</v>
      </c>
      <c r="BA150">
        <v>152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Y150*Source!I93</f>
        <v>25.750887500000001</v>
      </c>
      <c r="CY150">
        <f>AB150</f>
        <v>7.18</v>
      </c>
      <c r="CZ150">
        <f>AF150</f>
        <v>1.95</v>
      </c>
      <c r="DA150">
        <f>AJ150</f>
        <v>3.68</v>
      </c>
      <c r="DB150">
        <f>ROUND((ROUND(AT150*CZ150,2)*1.25),6)</f>
        <v>13.0375</v>
      </c>
      <c r="DC150">
        <f>ROUND((ROUND(AT150*AG150,2)*1.25),6)</f>
        <v>0</v>
      </c>
    </row>
    <row r="151" spans="1:107" x14ac:dyDescent="0.4">
      <c r="A151">
        <f>ROW(Source!A93)</f>
        <v>93</v>
      </c>
      <c r="B151">
        <v>68187018</v>
      </c>
      <c r="C151">
        <v>68190396</v>
      </c>
      <c r="D151">
        <v>64873129</v>
      </c>
      <c r="E151">
        <v>1</v>
      </c>
      <c r="F151">
        <v>1</v>
      </c>
      <c r="G151">
        <v>1</v>
      </c>
      <c r="H151">
        <v>2</v>
      </c>
      <c r="I151" t="s">
        <v>715</v>
      </c>
      <c r="J151" t="s">
        <v>716</v>
      </c>
      <c r="K151" t="s">
        <v>717</v>
      </c>
      <c r="L151">
        <v>1368</v>
      </c>
      <c r="N151">
        <v>1011</v>
      </c>
      <c r="O151" t="s">
        <v>669</v>
      </c>
      <c r="P151" t="s">
        <v>669</v>
      </c>
      <c r="Q151">
        <v>1</v>
      </c>
      <c r="W151">
        <v>0</v>
      </c>
      <c r="X151">
        <v>1230759911</v>
      </c>
      <c r="Y151">
        <v>5.7249999999999996</v>
      </c>
      <c r="AA151">
        <v>0</v>
      </c>
      <c r="AB151">
        <v>851.65</v>
      </c>
      <c r="AC151">
        <v>329.79</v>
      </c>
      <c r="AD151">
        <v>0</v>
      </c>
      <c r="AE151">
        <v>0</v>
      </c>
      <c r="AF151">
        <v>87.17</v>
      </c>
      <c r="AG151">
        <v>11.6</v>
      </c>
      <c r="AH151">
        <v>0</v>
      </c>
      <c r="AI151">
        <v>1</v>
      </c>
      <c r="AJ151">
        <v>9.77</v>
      </c>
      <c r="AK151">
        <v>28.43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4.58</v>
      </c>
      <c r="AU151" t="s">
        <v>20</v>
      </c>
      <c r="AV151">
        <v>0</v>
      </c>
      <c r="AW151">
        <v>2</v>
      </c>
      <c r="AX151">
        <v>68190401</v>
      </c>
      <c r="AY151">
        <v>1</v>
      </c>
      <c r="AZ151">
        <v>0</v>
      </c>
      <c r="BA151">
        <v>153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Y151*Source!I93</f>
        <v>22.044684999999998</v>
      </c>
      <c r="CY151">
        <f>AB151</f>
        <v>851.65</v>
      </c>
      <c r="CZ151">
        <f>AF151</f>
        <v>87.17</v>
      </c>
      <c r="DA151">
        <f>AJ151</f>
        <v>9.77</v>
      </c>
      <c r="DB151">
        <f>ROUND((ROUND(AT151*CZ151,2)*1.25),6)</f>
        <v>499.05</v>
      </c>
      <c r="DC151">
        <f>ROUND((ROUND(AT151*AG151,2)*1.25),6)</f>
        <v>66.412499999999994</v>
      </c>
    </row>
    <row r="152" spans="1:107" x14ac:dyDescent="0.4">
      <c r="A152">
        <f>ROW(Source!A93)</f>
        <v>93</v>
      </c>
      <c r="B152">
        <v>68187018</v>
      </c>
      <c r="C152">
        <v>68190396</v>
      </c>
      <c r="D152">
        <v>64809222</v>
      </c>
      <c r="E152">
        <v>1</v>
      </c>
      <c r="F152">
        <v>1</v>
      </c>
      <c r="G152">
        <v>1</v>
      </c>
      <c r="H152">
        <v>3</v>
      </c>
      <c r="I152" t="s">
        <v>217</v>
      </c>
      <c r="J152" t="s">
        <v>219</v>
      </c>
      <c r="K152" t="s">
        <v>218</v>
      </c>
      <c r="L152">
        <v>1327</v>
      </c>
      <c r="N152">
        <v>1005</v>
      </c>
      <c r="O152" t="s">
        <v>31</v>
      </c>
      <c r="P152" t="s">
        <v>31</v>
      </c>
      <c r="Q152">
        <v>1</v>
      </c>
      <c r="W152">
        <v>1</v>
      </c>
      <c r="X152">
        <v>1863815349</v>
      </c>
      <c r="Y152">
        <v>-103</v>
      </c>
      <c r="AA152">
        <v>260.27</v>
      </c>
      <c r="AB152">
        <v>0</v>
      </c>
      <c r="AC152">
        <v>0</v>
      </c>
      <c r="AD152">
        <v>0</v>
      </c>
      <c r="AE152">
        <v>51.95</v>
      </c>
      <c r="AF152">
        <v>0</v>
      </c>
      <c r="AG152">
        <v>0</v>
      </c>
      <c r="AH152">
        <v>0</v>
      </c>
      <c r="AI152">
        <v>5.01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-103</v>
      </c>
      <c r="AU152" t="s">
        <v>3</v>
      </c>
      <c r="AV152">
        <v>0</v>
      </c>
      <c r="AW152">
        <v>2</v>
      </c>
      <c r="AX152">
        <v>68190402</v>
      </c>
      <c r="AY152">
        <v>1</v>
      </c>
      <c r="AZ152">
        <v>6144</v>
      </c>
      <c r="BA152">
        <v>154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Y152*Source!I93</f>
        <v>-396.61180000000002</v>
      </c>
      <c r="CY152">
        <f>AA152</f>
        <v>260.27</v>
      </c>
      <c r="CZ152">
        <f>AE152</f>
        <v>51.95</v>
      </c>
      <c r="DA152">
        <f>AI152</f>
        <v>5.01</v>
      </c>
      <c r="DB152">
        <f>ROUND(ROUND(AT152*CZ152,2),6)</f>
        <v>-5350.85</v>
      </c>
      <c r="DC152">
        <f>ROUND(ROUND(AT152*AG152,2),6)</f>
        <v>0</v>
      </c>
    </row>
    <row r="153" spans="1:107" x14ac:dyDescent="0.4">
      <c r="A153">
        <f>ROW(Source!A93)</f>
        <v>93</v>
      </c>
      <c r="B153">
        <v>68187018</v>
      </c>
      <c r="C153">
        <v>68190396</v>
      </c>
      <c r="D153">
        <v>0</v>
      </c>
      <c r="E153">
        <v>0</v>
      </c>
      <c r="F153">
        <v>1</v>
      </c>
      <c r="G153">
        <v>1</v>
      </c>
      <c r="H153">
        <v>3</v>
      </c>
      <c r="I153" t="s">
        <v>221</v>
      </c>
      <c r="J153" t="s">
        <v>3</v>
      </c>
      <c r="K153" t="s">
        <v>222</v>
      </c>
      <c r="L153">
        <v>1327</v>
      </c>
      <c r="N153">
        <v>1005</v>
      </c>
      <c r="O153" t="s">
        <v>31</v>
      </c>
      <c r="P153" t="s">
        <v>31</v>
      </c>
      <c r="Q153">
        <v>1</v>
      </c>
      <c r="W153">
        <v>0</v>
      </c>
      <c r="X153">
        <v>345705841</v>
      </c>
      <c r="Y153">
        <v>103</v>
      </c>
      <c r="AA153">
        <v>408</v>
      </c>
      <c r="AB153">
        <v>0</v>
      </c>
      <c r="AC153">
        <v>0</v>
      </c>
      <c r="AD153">
        <v>0</v>
      </c>
      <c r="AE153">
        <v>408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3</v>
      </c>
      <c r="AT153">
        <v>103</v>
      </c>
      <c r="AU153" t="s">
        <v>3</v>
      </c>
      <c r="AV153">
        <v>0</v>
      </c>
      <c r="AW153">
        <v>1</v>
      </c>
      <c r="AX153">
        <v>-1</v>
      </c>
      <c r="AY153">
        <v>0</v>
      </c>
      <c r="AZ153">
        <v>0</v>
      </c>
      <c r="BA153" t="s">
        <v>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Y153*Source!I93</f>
        <v>396.61180000000002</v>
      </c>
      <c r="CY153">
        <f>AA153</f>
        <v>408</v>
      </c>
      <c r="CZ153">
        <f>AE153</f>
        <v>408</v>
      </c>
      <c r="DA153">
        <f>AI153</f>
        <v>1</v>
      </c>
      <c r="DB153">
        <f>ROUND(ROUND(AT153*CZ153,2),6)</f>
        <v>42024</v>
      </c>
      <c r="DC153">
        <f>ROUND(ROUND(AT153*AG153,2),6)</f>
        <v>0</v>
      </c>
    </row>
    <row r="154" spans="1:107" x14ac:dyDescent="0.4">
      <c r="A154">
        <f>ROW(Source!A96)</f>
        <v>96</v>
      </c>
      <c r="B154">
        <v>68187018</v>
      </c>
      <c r="C154">
        <v>68190407</v>
      </c>
      <c r="D154">
        <v>18409850</v>
      </c>
      <c r="E154">
        <v>1</v>
      </c>
      <c r="F154">
        <v>1</v>
      </c>
      <c r="G154">
        <v>1</v>
      </c>
      <c r="H154">
        <v>1</v>
      </c>
      <c r="I154" t="s">
        <v>663</v>
      </c>
      <c r="J154" t="s">
        <v>3</v>
      </c>
      <c r="K154" t="s">
        <v>664</v>
      </c>
      <c r="L154">
        <v>1369</v>
      </c>
      <c r="N154">
        <v>1013</v>
      </c>
      <c r="O154" t="s">
        <v>665</v>
      </c>
      <c r="P154" t="s">
        <v>665</v>
      </c>
      <c r="Q154">
        <v>1</v>
      </c>
      <c r="W154">
        <v>0</v>
      </c>
      <c r="X154">
        <v>855544366</v>
      </c>
      <c r="Y154">
        <v>105.8</v>
      </c>
      <c r="AA154">
        <v>0</v>
      </c>
      <c r="AB154">
        <v>0</v>
      </c>
      <c r="AC154">
        <v>0</v>
      </c>
      <c r="AD154">
        <v>9.07</v>
      </c>
      <c r="AE154">
        <v>0</v>
      </c>
      <c r="AF154">
        <v>0</v>
      </c>
      <c r="AG154">
        <v>0</v>
      </c>
      <c r="AH154">
        <v>9.07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92</v>
      </c>
      <c r="AU154" t="s">
        <v>21</v>
      </c>
      <c r="AV154">
        <v>1</v>
      </c>
      <c r="AW154">
        <v>2</v>
      </c>
      <c r="AX154">
        <v>68190408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Y154*Source!I96</f>
        <v>72.515320000000003</v>
      </c>
      <c r="CY154">
        <f>AD154</f>
        <v>9.07</v>
      </c>
      <c r="CZ154">
        <f>AH154</f>
        <v>9.07</v>
      </c>
      <c r="DA154">
        <f>AL154</f>
        <v>1</v>
      </c>
      <c r="DB154">
        <f>ROUND((ROUND(AT154*CZ154,2)*1.15),6)</f>
        <v>959.60599999999999</v>
      </c>
      <c r="DC154">
        <f>ROUND((ROUND(AT154*AG154,2)*1.15),6)</f>
        <v>0</v>
      </c>
    </row>
    <row r="155" spans="1:107" x14ac:dyDescent="0.4">
      <c r="A155">
        <f>ROW(Source!A96)</f>
        <v>96</v>
      </c>
      <c r="B155">
        <v>68187018</v>
      </c>
      <c r="C155">
        <v>68190407</v>
      </c>
      <c r="D155">
        <v>64872081</v>
      </c>
      <c r="E155">
        <v>1</v>
      </c>
      <c r="F155">
        <v>1</v>
      </c>
      <c r="G155">
        <v>1</v>
      </c>
      <c r="H155">
        <v>2</v>
      </c>
      <c r="I155" t="s">
        <v>666</v>
      </c>
      <c r="J155" t="s">
        <v>667</v>
      </c>
      <c r="K155" t="s">
        <v>668</v>
      </c>
      <c r="L155">
        <v>1368</v>
      </c>
      <c r="N155">
        <v>1011</v>
      </c>
      <c r="O155" t="s">
        <v>669</v>
      </c>
      <c r="P155" t="s">
        <v>669</v>
      </c>
      <c r="Q155">
        <v>1</v>
      </c>
      <c r="W155">
        <v>0</v>
      </c>
      <c r="X155">
        <v>-1937814132</v>
      </c>
      <c r="Y155">
        <v>2.5</v>
      </c>
      <c r="AA155">
        <v>0</v>
      </c>
      <c r="AB155">
        <v>12.45</v>
      </c>
      <c r="AC155">
        <v>0</v>
      </c>
      <c r="AD155">
        <v>0</v>
      </c>
      <c r="AE155">
        <v>0</v>
      </c>
      <c r="AF155">
        <v>3</v>
      </c>
      <c r="AG155">
        <v>0</v>
      </c>
      <c r="AH155">
        <v>0</v>
      </c>
      <c r="AI155">
        <v>1</v>
      </c>
      <c r="AJ155">
        <v>4.1500000000000004</v>
      </c>
      <c r="AK155">
        <v>28.43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2</v>
      </c>
      <c r="AU155" t="s">
        <v>20</v>
      </c>
      <c r="AV155">
        <v>0</v>
      </c>
      <c r="AW155">
        <v>2</v>
      </c>
      <c r="AX155">
        <v>68190409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Y155*Source!I96</f>
        <v>1.7135</v>
      </c>
      <c r="CY155">
        <f>AB155</f>
        <v>12.45</v>
      </c>
      <c r="CZ155">
        <f>AF155</f>
        <v>3</v>
      </c>
      <c r="DA155">
        <f>AJ155</f>
        <v>4.1500000000000004</v>
      </c>
      <c r="DB155">
        <f>ROUND((ROUND(AT155*CZ155,2)*1.25),6)</f>
        <v>7.5</v>
      </c>
      <c r="DC155">
        <f>ROUND((ROUND(AT155*AG155,2)*1.25),6)</f>
        <v>0</v>
      </c>
    </row>
    <row r="156" spans="1:107" x14ac:dyDescent="0.4">
      <c r="A156">
        <f>ROW(Source!A96)</f>
        <v>96</v>
      </c>
      <c r="B156">
        <v>68187018</v>
      </c>
      <c r="C156">
        <v>68190407</v>
      </c>
      <c r="D156">
        <v>64872832</v>
      </c>
      <c r="E156">
        <v>1</v>
      </c>
      <c r="F156">
        <v>1</v>
      </c>
      <c r="G156">
        <v>1</v>
      </c>
      <c r="H156">
        <v>2</v>
      </c>
      <c r="I156" t="s">
        <v>670</v>
      </c>
      <c r="J156" t="s">
        <v>671</v>
      </c>
      <c r="K156" t="s">
        <v>672</v>
      </c>
      <c r="L156">
        <v>1368</v>
      </c>
      <c r="N156">
        <v>1011</v>
      </c>
      <c r="O156" t="s">
        <v>669</v>
      </c>
      <c r="P156" t="s">
        <v>669</v>
      </c>
      <c r="Q156">
        <v>1</v>
      </c>
      <c r="W156">
        <v>0</v>
      </c>
      <c r="X156">
        <v>1535098105</v>
      </c>
      <c r="Y156">
        <v>0.17499999999999999</v>
      </c>
      <c r="AA156">
        <v>0</v>
      </c>
      <c r="AB156">
        <v>186.42</v>
      </c>
      <c r="AC156">
        <v>0</v>
      </c>
      <c r="AD156">
        <v>0</v>
      </c>
      <c r="AE156">
        <v>0</v>
      </c>
      <c r="AF156">
        <v>33.590000000000003</v>
      </c>
      <c r="AG156">
        <v>0</v>
      </c>
      <c r="AH156">
        <v>0</v>
      </c>
      <c r="AI156">
        <v>1</v>
      </c>
      <c r="AJ156">
        <v>5.55</v>
      </c>
      <c r="AK156">
        <v>28.43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0.14000000000000001</v>
      </c>
      <c r="AU156" t="s">
        <v>20</v>
      </c>
      <c r="AV156">
        <v>0</v>
      </c>
      <c r="AW156">
        <v>2</v>
      </c>
      <c r="AX156">
        <v>68190410</v>
      </c>
      <c r="AY156">
        <v>1</v>
      </c>
      <c r="AZ156">
        <v>0</v>
      </c>
      <c r="BA156">
        <v>157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Y156*Source!I96</f>
        <v>0.119945</v>
      </c>
      <c r="CY156">
        <f>AB156</f>
        <v>186.42</v>
      </c>
      <c r="CZ156">
        <f>AF156</f>
        <v>33.590000000000003</v>
      </c>
      <c r="DA156">
        <f>AJ156</f>
        <v>5.55</v>
      </c>
      <c r="DB156">
        <f>ROUND((ROUND(AT156*CZ156,2)*1.25),6)</f>
        <v>5.875</v>
      </c>
      <c r="DC156">
        <f>ROUND((ROUND(AT156*AG156,2)*1.25),6)</f>
        <v>0</v>
      </c>
    </row>
    <row r="157" spans="1:107" x14ac:dyDescent="0.4">
      <c r="A157">
        <f>ROW(Source!A96)</f>
        <v>96</v>
      </c>
      <c r="B157">
        <v>68187018</v>
      </c>
      <c r="C157">
        <v>68190407</v>
      </c>
      <c r="D157">
        <v>64872869</v>
      </c>
      <c r="E157">
        <v>1</v>
      </c>
      <c r="F157">
        <v>1</v>
      </c>
      <c r="G157">
        <v>1</v>
      </c>
      <c r="H157">
        <v>2</v>
      </c>
      <c r="I157" t="s">
        <v>673</v>
      </c>
      <c r="J157" t="s">
        <v>674</v>
      </c>
      <c r="K157" t="s">
        <v>675</v>
      </c>
      <c r="L157">
        <v>1368</v>
      </c>
      <c r="N157">
        <v>1011</v>
      </c>
      <c r="O157" t="s">
        <v>669</v>
      </c>
      <c r="P157" t="s">
        <v>669</v>
      </c>
      <c r="Q157">
        <v>1</v>
      </c>
      <c r="W157">
        <v>0</v>
      </c>
      <c r="X157">
        <v>-991672839</v>
      </c>
      <c r="Y157">
        <v>0.76249999999999996</v>
      </c>
      <c r="AA157">
        <v>0</v>
      </c>
      <c r="AB157">
        <v>31.8</v>
      </c>
      <c r="AC157">
        <v>0</v>
      </c>
      <c r="AD157">
        <v>0</v>
      </c>
      <c r="AE157">
        <v>0</v>
      </c>
      <c r="AF157">
        <v>2.08</v>
      </c>
      <c r="AG157">
        <v>0</v>
      </c>
      <c r="AH157">
        <v>0</v>
      </c>
      <c r="AI157">
        <v>1</v>
      </c>
      <c r="AJ157">
        <v>15.29</v>
      </c>
      <c r="AK157">
        <v>28.43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0.61</v>
      </c>
      <c r="AU157" t="s">
        <v>20</v>
      </c>
      <c r="AV157">
        <v>0</v>
      </c>
      <c r="AW157">
        <v>2</v>
      </c>
      <c r="AX157">
        <v>68190411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Y157*Source!I96</f>
        <v>0.52261749999999996</v>
      </c>
      <c r="CY157">
        <f>AB157</f>
        <v>31.8</v>
      </c>
      <c r="CZ157">
        <f>AF157</f>
        <v>2.08</v>
      </c>
      <c r="DA157">
        <f>AJ157</f>
        <v>15.29</v>
      </c>
      <c r="DB157">
        <f>ROUND((ROUND(AT157*CZ157,2)*1.25),6)</f>
        <v>1.5874999999999999</v>
      </c>
      <c r="DC157">
        <f>ROUND((ROUND(AT157*AG157,2)*1.25),6)</f>
        <v>0</v>
      </c>
    </row>
    <row r="158" spans="1:107" x14ac:dyDescent="0.4">
      <c r="A158">
        <f>ROW(Source!A96)</f>
        <v>96</v>
      </c>
      <c r="B158">
        <v>68187018</v>
      </c>
      <c r="C158">
        <v>68190407</v>
      </c>
      <c r="D158">
        <v>64809235</v>
      </c>
      <c r="E158">
        <v>1</v>
      </c>
      <c r="F158">
        <v>1</v>
      </c>
      <c r="G158">
        <v>1</v>
      </c>
      <c r="H158">
        <v>3</v>
      </c>
      <c r="I158" t="s">
        <v>676</v>
      </c>
      <c r="J158" t="s">
        <v>677</v>
      </c>
      <c r="K158" t="s">
        <v>678</v>
      </c>
      <c r="L158">
        <v>1346</v>
      </c>
      <c r="N158">
        <v>1009</v>
      </c>
      <c r="O158" t="s">
        <v>120</v>
      </c>
      <c r="P158" t="s">
        <v>120</v>
      </c>
      <c r="Q158">
        <v>1</v>
      </c>
      <c r="W158">
        <v>0</v>
      </c>
      <c r="X158">
        <v>-946734149</v>
      </c>
      <c r="Y158">
        <v>10</v>
      </c>
      <c r="AA158">
        <v>54.2</v>
      </c>
      <c r="AB158">
        <v>0</v>
      </c>
      <c r="AC158">
        <v>0</v>
      </c>
      <c r="AD158">
        <v>0</v>
      </c>
      <c r="AE158">
        <v>46.72</v>
      </c>
      <c r="AF158">
        <v>0</v>
      </c>
      <c r="AG158">
        <v>0</v>
      </c>
      <c r="AH158">
        <v>0</v>
      </c>
      <c r="AI158">
        <v>1.1599999999999999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10</v>
      </c>
      <c r="AU158" t="s">
        <v>3</v>
      </c>
      <c r="AV158">
        <v>0</v>
      </c>
      <c r="AW158">
        <v>2</v>
      </c>
      <c r="AX158">
        <v>68190412</v>
      </c>
      <c r="AY158">
        <v>1</v>
      </c>
      <c r="AZ158">
        <v>0</v>
      </c>
      <c r="BA158">
        <v>159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Y158*Source!I96</f>
        <v>6.8540000000000001</v>
      </c>
      <c r="CY158">
        <f t="shared" ref="CY158:CY172" si="37">AA158</f>
        <v>54.2</v>
      </c>
      <c r="CZ158">
        <f t="shared" ref="CZ158:CZ172" si="38">AE158</f>
        <v>46.72</v>
      </c>
      <c r="DA158">
        <f t="shared" ref="DA158:DA172" si="39">AI158</f>
        <v>1.1599999999999999</v>
      </c>
      <c r="DB158">
        <f t="shared" ref="DB158:DB172" si="40">ROUND(ROUND(AT158*CZ158,2),6)</f>
        <v>467.2</v>
      </c>
      <c r="DC158">
        <f t="shared" ref="DC158:DC172" si="41">ROUND(ROUND(AT158*AG158,2),6)</f>
        <v>0</v>
      </c>
    </row>
    <row r="159" spans="1:107" x14ac:dyDescent="0.4">
      <c r="A159">
        <f>ROW(Source!A96)</f>
        <v>96</v>
      </c>
      <c r="B159">
        <v>68187018</v>
      </c>
      <c r="C159">
        <v>68190407</v>
      </c>
      <c r="D159">
        <v>64809242</v>
      </c>
      <c r="E159">
        <v>1</v>
      </c>
      <c r="F159">
        <v>1</v>
      </c>
      <c r="G159">
        <v>1</v>
      </c>
      <c r="H159">
        <v>3</v>
      </c>
      <c r="I159" t="s">
        <v>679</v>
      </c>
      <c r="J159" t="s">
        <v>680</v>
      </c>
      <c r="K159" t="s">
        <v>681</v>
      </c>
      <c r="L159">
        <v>1346</v>
      </c>
      <c r="N159">
        <v>1009</v>
      </c>
      <c r="O159" t="s">
        <v>120</v>
      </c>
      <c r="P159" t="s">
        <v>120</v>
      </c>
      <c r="Q159">
        <v>1</v>
      </c>
      <c r="W159">
        <v>0</v>
      </c>
      <c r="X159">
        <v>-1529888946</v>
      </c>
      <c r="Y159">
        <v>4</v>
      </c>
      <c r="AA159">
        <v>53.49</v>
      </c>
      <c r="AB159">
        <v>0</v>
      </c>
      <c r="AC159">
        <v>0</v>
      </c>
      <c r="AD159">
        <v>0</v>
      </c>
      <c r="AE159">
        <v>11.12</v>
      </c>
      <c r="AF159">
        <v>0</v>
      </c>
      <c r="AG159">
        <v>0</v>
      </c>
      <c r="AH159">
        <v>0</v>
      </c>
      <c r="AI159">
        <v>4.8099999999999996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4</v>
      </c>
      <c r="AU159" t="s">
        <v>3</v>
      </c>
      <c r="AV159">
        <v>0</v>
      </c>
      <c r="AW159">
        <v>2</v>
      </c>
      <c r="AX159">
        <v>68190413</v>
      </c>
      <c r="AY159">
        <v>1</v>
      </c>
      <c r="AZ159">
        <v>0</v>
      </c>
      <c r="BA159">
        <v>160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Y159*Source!I96</f>
        <v>2.7416</v>
      </c>
      <c r="CY159">
        <f t="shared" si="37"/>
        <v>53.49</v>
      </c>
      <c r="CZ159">
        <f t="shared" si="38"/>
        <v>11.12</v>
      </c>
      <c r="DA159">
        <f t="shared" si="39"/>
        <v>4.8099999999999996</v>
      </c>
      <c r="DB159">
        <f t="shared" si="40"/>
        <v>44.48</v>
      </c>
      <c r="DC159">
        <f t="shared" si="41"/>
        <v>0</v>
      </c>
    </row>
    <row r="160" spans="1:107" x14ac:dyDescent="0.4">
      <c r="A160">
        <f>ROW(Source!A96)</f>
        <v>96</v>
      </c>
      <c r="B160">
        <v>68187018</v>
      </c>
      <c r="C160">
        <v>68190407</v>
      </c>
      <c r="D160">
        <v>64809243</v>
      </c>
      <c r="E160">
        <v>1</v>
      </c>
      <c r="F160">
        <v>1</v>
      </c>
      <c r="G160">
        <v>1</v>
      </c>
      <c r="H160">
        <v>3</v>
      </c>
      <c r="I160" t="s">
        <v>682</v>
      </c>
      <c r="J160" t="s">
        <v>683</v>
      </c>
      <c r="K160" t="s">
        <v>684</v>
      </c>
      <c r="L160">
        <v>1346</v>
      </c>
      <c r="N160">
        <v>1009</v>
      </c>
      <c r="O160" t="s">
        <v>120</v>
      </c>
      <c r="P160" t="s">
        <v>120</v>
      </c>
      <c r="Q160">
        <v>1</v>
      </c>
      <c r="W160">
        <v>0</v>
      </c>
      <c r="X160">
        <v>-936589070</v>
      </c>
      <c r="Y160">
        <v>42</v>
      </c>
      <c r="AA160">
        <v>14.95</v>
      </c>
      <c r="AB160">
        <v>0</v>
      </c>
      <c r="AC160">
        <v>0</v>
      </c>
      <c r="AD160">
        <v>0</v>
      </c>
      <c r="AE160">
        <v>4.3600000000000003</v>
      </c>
      <c r="AF160">
        <v>0</v>
      </c>
      <c r="AG160">
        <v>0</v>
      </c>
      <c r="AH160">
        <v>0</v>
      </c>
      <c r="AI160">
        <v>3.43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42</v>
      </c>
      <c r="AU160" t="s">
        <v>3</v>
      </c>
      <c r="AV160">
        <v>0</v>
      </c>
      <c r="AW160">
        <v>2</v>
      </c>
      <c r="AX160">
        <v>68190414</v>
      </c>
      <c r="AY160">
        <v>1</v>
      </c>
      <c r="AZ160">
        <v>0</v>
      </c>
      <c r="BA160">
        <v>161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Y160*Source!I96</f>
        <v>28.786799999999999</v>
      </c>
      <c r="CY160">
        <f t="shared" si="37"/>
        <v>14.95</v>
      </c>
      <c r="CZ160">
        <f t="shared" si="38"/>
        <v>4.3600000000000003</v>
      </c>
      <c r="DA160">
        <f t="shared" si="39"/>
        <v>3.43</v>
      </c>
      <c r="DB160">
        <f t="shared" si="40"/>
        <v>183.12</v>
      </c>
      <c r="DC160">
        <f t="shared" si="41"/>
        <v>0</v>
      </c>
    </row>
    <row r="161" spans="1:107" x14ac:dyDescent="0.4">
      <c r="A161">
        <f>ROW(Source!A96)</f>
        <v>96</v>
      </c>
      <c r="B161">
        <v>68187018</v>
      </c>
      <c r="C161">
        <v>68190407</v>
      </c>
      <c r="D161">
        <v>64809267</v>
      </c>
      <c r="E161">
        <v>1</v>
      </c>
      <c r="F161">
        <v>1</v>
      </c>
      <c r="G161">
        <v>1</v>
      </c>
      <c r="H161">
        <v>3</v>
      </c>
      <c r="I161" t="s">
        <v>685</v>
      </c>
      <c r="J161" t="s">
        <v>686</v>
      </c>
      <c r="K161" t="s">
        <v>687</v>
      </c>
      <c r="L161">
        <v>1301</v>
      </c>
      <c r="N161">
        <v>1003</v>
      </c>
      <c r="O161" t="s">
        <v>507</v>
      </c>
      <c r="P161" t="s">
        <v>507</v>
      </c>
      <c r="Q161">
        <v>1</v>
      </c>
      <c r="W161">
        <v>0</v>
      </c>
      <c r="X161">
        <v>-1957188591</v>
      </c>
      <c r="Y161">
        <v>68</v>
      </c>
      <c r="AA161">
        <v>1.1000000000000001</v>
      </c>
      <c r="AB161">
        <v>0</v>
      </c>
      <c r="AC161">
        <v>0</v>
      </c>
      <c r="AD161">
        <v>0</v>
      </c>
      <c r="AE161">
        <v>0.17</v>
      </c>
      <c r="AF161">
        <v>0</v>
      </c>
      <c r="AG161">
        <v>0</v>
      </c>
      <c r="AH161">
        <v>0</v>
      </c>
      <c r="AI161">
        <v>6.47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68</v>
      </c>
      <c r="AU161" t="s">
        <v>3</v>
      </c>
      <c r="AV161">
        <v>0</v>
      </c>
      <c r="AW161">
        <v>2</v>
      </c>
      <c r="AX161">
        <v>68190415</v>
      </c>
      <c r="AY161">
        <v>1</v>
      </c>
      <c r="AZ161">
        <v>0</v>
      </c>
      <c r="BA161">
        <v>162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Y161*Source!I96</f>
        <v>46.607199999999999</v>
      </c>
      <c r="CY161">
        <f t="shared" si="37"/>
        <v>1.1000000000000001</v>
      </c>
      <c r="CZ161">
        <f t="shared" si="38"/>
        <v>0.17</v>
      </c>
      <c r="DA161">
        <f t="shared" si="39"/>
        <v>6.47</v>
      </c>
      <c r="DB161">
        <f t="shared" si="40"/>
        <v>11.56</v>
      </c>
      <c r="DC161">
        <f t="shared" si="41"/>
        <v>0</v>
      </c>
    </row>
    <row r="162" spans="1:107" x14ac:dyDescent="0.4">
      <c r="A162">
        <f>ROW(Source!A96)</f>
        <v>96</v>
      </c>
      <c r="B162">
        <v>68187018</v>
      </c>
      <c r="C162">
        <v>68190407</v>
      </c>
      <c r="D162">
        <v>64809273</v>
      </c>
      <c r="E162">
        <v>1</v>
      </c>
      <c r="F162">
        <v>1</v>
      </c>
      <c r="G162">
        <v>1</v>
      </c>
      <c r="H162">
        <v>3</v>
      </c>
      <c r="I162" t="s">
        <v>688</v>
      </c>
      <c r="J162" t="s">
        <v>689</v>
      </c>
      <c r="K162" t="s">
        <v>690</v>
      </c>
      <c r="L162">
        <v>1308</v>
      </c>
      <c r="N162">
        <v>1003</v>
      </c>
      <c r="O162" t="s">
        <v>259</v>
      </c>
      <c r="P162" t="s">
        <v>259</v>
      </c>
      <c r="Q162">
        <v>100</v>
      </c>
      <c r="W162">
        <v>0</v>
      </c>
      <c r="X162">
        <v>-2072982832</v>
      </c>
      <c r="Y162">
        <v>1.35</v>
      </c>
      <c r="AA162">
        <v>1524.24</v>
      </c>
      <c r="AB162">
        <v>0</v>
      </c>
      <c r="AC162">
        <v>0</v>
      </c>
      <c r="AD162">
        <v>0</v>
      </c>
      <c r="AE162">
        <v>174</v>
      </c>
      <c r="AF162">
        <v>0</v>
      </c>
      <c r="AG162">
        <v>0</v>
      </c>
      <c r="AH162">
        <v>0</v>
      </c>
      <c r="AI162">
        <v>8.76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1.35</v>
      </c>
      <c r="AU162" t="s">
        <v>3</v>
      </c>
      <c r="AV162">
        <v>0</v>
      </c>
      <c r="AW162">
        <v>2</v>
      </c>
      <c r="AX162">
        <v>68190416</v>
      </c>
      <c r="AY162">
        <v>1</v>
      </c>
      <c r="AZ162">
        <v>0</v>
      </c>
      <c r="BA162">
        <v>163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Y162*Source!I96</f>
        <v>0.92529000000000006</v>
      </c>
      <c r="CY162">
        <f t="shared" si="37"/>
        <v>1524.24</v>
      </c>
      <c r="CZ162">
        <f t="shared" si="38"/>
        <v>174</v>
      </c>
      <c r="DA162">
        <f t="shared" si="39"/>
        <v>8.76</v>
      </c>
      <c r="DB162">
        <f t="shared" si="40"/>
        <v>234.9</v>
      </c>
      <c r="DC162">
        <f t="shared" si="41"/>
        <v>0</v>
      </c>
    </row>
    <row r="163" spans="1:107" x14ac:dyDescent="0.4">
      <c r="A163">
        <f>ROW(Source!A96)</f>
        <v>96</v>
      </c>
      <c r="B163">
        <v>68187018</v>
      </c>
      <c r="C163">
        <v>68190407</v>
      </c>
      <c r="D163">
        <v>64809300</v>
      </c>
      <c r="E163">
        <v>1</v>
      </c>
      <c r="F163">
        <v>1</v>
      </c>
      <c r="G163">
        <v>1</v>
      </c>
      <c r="H163">
        <v>3</v>
      </c>
      <c r="I163" t="s">
        <v>37</v>
      </c>
      <c r="J163" t="s">
        <v>39</v>
      </c>
      <c r="K163" t="s">
        <v>38</v>
      </c>
      <c r="L163">
        <v>1327</v>
      </c>
      <c r="N163">
        <v>1005</v>
      </c>
      <c r="O163" t="s">
        <v>31</v>
      </c>
      <c r="P163" t="s">
        <v>31</v>
      </c>
      <c r="Q163">
        <v>1</v>
      </c>
      <c r="W163">
        <v>0</v>
      </c>
      <c r="X163">
        <v>1477604143</v>
      </c>
      <c r="Y163">
        <v>112</v>
      </c>
      <c r="AA163">
        <v>73.040000000000006</v>
      </c>
      <c r="AB163">
        <v>0</v>
      </c>
      <c r="AC163">
        <v>0</v>
      </c>
      <c r="AD163">
        <v>0</v>
      </c>
      <c r="AE163">
        <v>15.06</v>
      </c>
      <c r="AF163">
        <v>0</v>
      </c>
      <c r="AG163">
        <v>0</v>
      </c>
      <c r="AH163">
        <v>0</v>
      </c>
      <c r="AI163">
        <v>4.8499999999999996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112</v>
      </c>
      <c r="AU163" t="s">
        <v>3</v>
      </c>
      <c r="AV163">
        <v>0</v>
      </c>
      <c r="AW163">
        <v>2</v>
      </c>
      <c r="AX163">
        <v>68190417</v>
      </c>
      <c r="AY163">
        <v>1</v>
      </c>
      <c r="AZ163">
        <v>0</v>
      </c>
      <c r="BA163">
        <v>164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Y163*Source!I96</f>
        <v>76.764800000000008</v>
      </c>
      <c r="CY163">
        <f t="shared" si="37"/>
        <v>73.040000000000006</v>
      </c>
      <c r="CZ163">
        <f t="shared" si="38"/>
        <v>15.06</v>
      </c>
      <c r="DA163">
        <f t="shared" si="39"/>
        <v>4.8499999999999996</v>
      </c>
      <c r="DB163">
        <f t="shared" si="40"/>
        <v>1686.72</v>
      </c>
      <c r="DC163">
        <f t="shared" si="41"/>
        <v>0</v>
      </c>
    </row>
    <row r="164" spans="1:107" x14ac:dyDescent="0.4">
      <c r="A164">
        <f>ROW(Source!A96)</f>
        <v>96</v>
      </c>
      <c r="B164">
        <v>68187018</v>
      </c>
      <c r="C164">
        <v>68190407</v>
      </c>
      <c r="D164">
        <v>64809367</v>
      </c>
      <c r="E164">
        <v>1</v>
      </c>
      <c r="F164">
        <v>1</v>
      </c>
      <c r="G164">
        <v>1</v>
      </c>
      <c r="H164">
        <v>3</v>
      </c>
      <c r="I164" t="s">
        <v>883</v>
      </c>
      <c r="J164" t="s">
        <v>884</v>
      </c>
      <c r="K164" t="s">
        <v>885</v>
      </c>
      <c r="L164">
        <v>1355</v>
      </c>
      <c r="N164">
        <v>1010</v>
      </c>
      <c r="O164" t="s">
        <v>235</v>
      </c>
      <c r="P164" t="s">
        <v>235</v>
      </c>
      <c r="Q164">
        <v>100</v>
      </c>
      <c r="W164">
        <v>0</v>
      </c>
      <c r="X164">
        <v>-1423051874</v>
      </c>
      <c r="Y164">
        <v>4.26</v>
      </c>
      <c r="AA164">
        <v>21.78</v>
      </c>
      <c r="AB164">
        <v>0</v>
      </c>
      <c r="AC164">
        <v>0</v>
      </c>
      <c r="AD164">
        <v>0</v>
      </c>
      <c r="AE164">
        <v>2</v>
      </c>
      <c r="AF164">
        <v>0</v>
      </c>
      <c r="AG164">
        <v>0</v>
      </c>
      <c r="AH164">
        <v>0</v>
      </c>
      <c r="AI164">
        <v>10.89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4.26</v>
      </c>
      <c r="AU164" t="s">
        <v>3</v>
      </c>
      <c r="AV164">
        <v>0</v>
      </c>
      <c r="AW164">
        <v>2</v>
      </c>
      <c r="AX164">
        <v>68190418</v>
      </c>
      <c r="AY164">
        <v>1</v>
      </c>
      <c r="AZ164">
        <v>0</v>
      </c>
      <c r="BA164">
        <v>165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Y164*Source!I96</f>
        <v>2.9198040000000001</v>
      </c>
      <c r="CY164">
        <f t="shared" si="37"/>
        <v>21.78</v>
      </c>
      <c r="CZ164">
        <f t="shared" si="38"/>
        <v>2</v>
      </c>
      <c r="DA164">
        <f t="shared" si="39"/>
        <v>10.89</v>
      </c>
      <c r="DB164">
        <f t="shared" si="40"/>
        <v>8.52</v>
      </c>
      <c r="DC164">
        <f t="shared" si="41"/>
        <v>0</v>
      </c>
    </row>
    <row r="165" spans="1:107" x14ac:dyDescent="0.4">
      <c r="A165">
        <f>ROW(Source!A96)</f>
        <v>96</v>
      </c>
      <c r="B165">
        <v>68187018</v>
      </c>
      <c r="C165">
        <v>68190407</v>
      </c>
      <c r="D165">
        <v>64809368</v>
      </c>
      <c r="E165">
        <v>1</v>
      </c>
      <c r="F165">
        <v>1</v>
      </c>
      <c r="G165">
        <v>1</v>
      </c>
      <c r="H165">
        <v>3</v>
      </c>
      <c r="I165" t="s">
        <v>694</v>
      </c>
      <c r="J165" t="s">
        <v>695</v>
      </c>
      <c r="K165" t="s">
        <v>696</v>
      </c>
      <c r="L165">
        <v>1355</v>
      </c>
      <c r="N165">
        <v>1010</v>
      </c>
      <c r="O165" t="s">
        <v>235</v>
      </c>
      <c r="P165" t="s">
        <v>235</v>
      </c>
      <c r="Q165">
        <v>100</v>
      </c>
      <c r="W165">
        <v>0</v>
      </c>
      <c r="X165">
        <v>-1181903992</v>
      </c>
      <c r="Y165">
        <v>20.14</v>
      </c>
      <c r="AA165">
        <v>30.3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15.15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20.14</v>
      </c>
      <c r="AU165" t="s">
        <v>3</v>
      </c>
      <c r="AV165">
        <v>0</v>
      </c>
      <c r="AW165">
        <v>2</v>
      </c>
      <c r="AX165">
        <v>68190419</v>
      </c>
      <c r="AY165">
        <v>1</v>
      </c>
      <c r="AZ165">
        <v>0</v>
      </c>
      <c r="BA165">
        <v>166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Y165*Source!I96</f>
        <v>13.803956000000001</v>
      </c>
      <c r="CY165">
        <f t="shared" si="37"/>
        <v>30.3</v>
      </c>
      <c r="CZ165">
        <f t="shared" si="38"/>
        <v>2</v>
      </c>
      <c r="DA165">
        <f t="shared" si="39"/>
        <v>15.15</v>
      </c>
      <c r="DB165">
        <f t="shared" si="40"/>
        <v>40.28</v>
      </c>
      <c r="DC165">
        <f t="shared" si="41"/>
        <v>0</v>
      </c>
    </row>
    <row r="166" spans="1:107" x14ac:dyDescent="0.4">
      <c r="A166">
        <f>ROW(Source!A96)</f>
        <v>96</v>
      </c>
      <c r="B166">
        <v>68187018</v>
      </c>
      <c r="C166">
        <v>68190407</v>
      </c>
      <c r="D166">
        <v>64809374</v>
      </c>
      <c r="E166">
        <v>1</v>
      </c>
      <c r="F166">
        <v>1</v>
      </c>
      <c r="G166">
        <v>1</v>
      </c>
      <c r="H166">
        <v>3</v>
      </c>
      <c r="I166" t="s">
        <v>886</v>
      </c>
      <c r="J166" t="s">
        <v>887</v>
      </c>
      <c r="K166" t="s">
        <v>888</v>
      </c>
      <c r="L166">
        <v>1355</v>
      </c>
      <c r="N166">
        <v>1010</v>
      </c>
      <c r="O166" t="s">
        <v>235</v>
      </c>
      <c r="P166" t="s">
        <v>235</v>
      </c>
      <c r="Q166">
        <v>100</v>
      </c>
      <c r="W166">
        <v>0</v>
      </c>
      <c r="X166">
        <v>411201691</v>
      </c>
      <c r="Y166">
        <v>1.83</v>
      </c>
      <c r="AA166">
        <v>59.84</v>
      </c>
      <c r="AB166">
        <v>0</v>
      </c>
      <c r="AC166">
        <v>0</v>
      </c>
      <c r="AD166">
        <v>0</v>
      </c>
      <c r="AE166">
        <v>68</v>
      </c>
      <c r="AF166">
        <v>0</v>
      </c>
      <c r="AG166">
        <v>0</v>
      </c>
      <c r="AH166">
        <v>0</v>
      </c>
      <c r="AI166">
        <v>0.88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1.83</v>
      </c>
      <c r="AU166" t="s">
        <v>3</v>
      </c>
      <c r="AV166">
        <v>0</v>
      </c>
      <c r="AW166">
        <v>2</v>
      </c>
      <c r="AX166">
        <v>68190420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Y166*Source!I96</f>
        <v>1.2542820000000001</v>
      </c>
      <c r="CY166">
        <f t="shared" si="37"/>
        <v>59.84</v>
      </c>
      <c r="CZ166">
        <f t="shared" si="38"/>
        <v>68</v>
      </c>
      <c r="DA166">
        <f t="shared" si="39"/>
        <v>0.88</v>
      </c>
      <c r="DB166">
        <f t="shared" si="40"/>
        <v>124.44</v>
      </c>
      <c r="DC166">
        <f t="shared" si="41"/>
        <v>0</v>
      </c>
    </row>
    <row r="167" spans="1:107" x14ac:dyDescent="0.4">
      <c r="A167">
        <f>ROW(Source!A96)</f>
        <v>96</v>
      </c>
      <c r="B167">
        <v>68187018</v>
      </c>
      <c r="C167">
        <v>68190407</v>
      </c>
      <c r="D167">
        <v>64827618</v>
      </c>
      <c r="E167">
        <v>1</v>
      </c>
      <c r="F167">
        <v>1</v>
      </c>
      <c r="G167">
        <v>1</v>
      </c>
      <c r="H167">
        <v>3</v>
      </c>
      <c r="I167" t="s">
        <v>889</v>
      </c>
      <c r="J167" t="s">
        <v>890</v>
      </c>
      <c r="K167" t="s">
        <v>891</v>
      </c>
      <c r="L167">
        <v>1301</v>
      </c>
      <c r="N167">
        <v>1003</v>
      </c>
      <c r="O167" t="s">
        <v>507</v>
      </c>
      <c r="P167" t="s">
        <v>507</v>
      </c>
      <c r="Q167">
        <v>1</v>
      </c>
      <c r="W167">
        <v>0</v>
      </c>
      <c r="X167">
        <v>-900012946</v>
      </c>
      <c r="Y167">
        <v>390</v>
      </c>
      <c r="AA167">
        <v>39.72</v>
      </c>
      <c r="AB167">
        <v>0</v>
      </c>
      <c r="AC167">
        <v>0</v>
      </c>
      <c r="AD167">
        <v>0</v>
      </c>
      <c r="AE167">
        <v>5.74</v>
      </c>
      <c r="AF167">
        <v>0</v>
      </c>
      <c r="AG167">
        <v>0</v>
      </c>
      <c r="AH167">
        <v>0</v>
      </c>
      <c r="AI167">
        <v>6.92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390</v>
      </c>
      <c r="AU167" t="s">
        <v>3</v>
      </c>
      <c r="AV167">
        <v>0</v>
      </c>
      <c r="AW167">
        <v>2</v>
      </c>
      <c r="AX167">
        <v>68190421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Y167*Source!I96</f>
        <v>267.30599999999998</v>
      </c>
      <c r="CY167">
        <f t="shared" si="37"/>
        <v>39.72</v>
      </c>
      <c r="CZ167">
        <f t="shared" si="38"/>
        <v>5.74</v>
      </c>
      <c r="DA167">
        <f t="shared" si="39"/>
        <v>6.92</v>
      </c>
      <c r="DB167">
        <f t="shared" si="40"/>
        <v>2238.6</v>
      </c>
      <c r="DC167">
        <f t="shared" si="41"/>
        <v>0</v>
      </c>
    </row>
    <row r="168" spans="1:107" x14ac:dyDescent="0.4">
      <c r="A168">
        <f>ROW(Source!A96)</f>
        <v>96</v>
      </c>
      <c r="B168">
        <v>68187018</v>
      </c>
      <c r="C168">
        <v>68190407</v>
      </c>
      <c r="D168">
        <v>64827630</v>
      </c>
      <c r="E168">
        <v>1</v>
      </c>
      <c r="F168">
        <v>1</v>
      </c>
      <c r="G168">
        <v>1</v>
      </c>
      <c r="H168">
        <v>3</v>
      </c>
      <c r="I168" t="s">
        <v>892</v>
      </c>
      <c r="J168" t="s">
        <v>893</v>
      </c>
      <c r="K168" t="s">
        <v>894</v>
      </c>
      <c r="L168">
        <v>1355</v>
      </c>
      <c r="N168">
        <v>1010</v>
      </c>
      <c r="O168" t="s">
        <v>235</v>
      </c>
      <c r="P168" t="s">
        <v>235</v>
      </c>
      <c r="Q168">
        <v>100</v>
      </c>
      <c r="W168">
        <v>0</v>
      </c>
      <c r="X168">
        <v>203875947</v>
      </c>
      <c r="Y168">
        <v>1.83</v>
      </c>
      <c r="AA168">
        <v>865.92</v>
      </c>
      <c r="AB168">
        <v>0</v>
      </c>
      <c r="AC168">
        <v>0</v>
      </c>
      <c r="AD168">
        <v>0</v>
      </c>
      <c r="AE168">
        <v>132</v>
      </c>
      <c r="AF168">
        <v>0</v>
      </c>
      <c r="AG168">
        <v>0</v>
      </c>
      <c r="AH168">
        <v>0</v>
      </c>
      <c r="AI168">
        <v>6.56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1.83</v>
      </c>
      <c r="AU168" t="s">
        <v>3</v>
      </c>
      <c r="AV168">
        <v>0</v>
      </c>
      <c r="AW168">
        <v>2</v>
      </c>
      <c r="AX168">
        <v>68190422</v>
      </c>
      <c r="AY168">
        <v>1</v>
      </c>
      <c r="AZ168">
        <v>0</v>
      </c>
      <c r="BA168">
        <v>169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Y168*Source!I96</f>
        <v>1.2542820000000001</v>
      </c>
      <c r="CY168">
        <f t="shared" si="37"/>
        <v>865.92</v>
      </c>
      <c r="CZ168">
        <f t="shared" si="38"/>
        <v>132</v>
      </c>
      <c r="DA168">
        <f t="shared" si="39"/>
        <v>6.56</v>
      </c>
      <c r="DB168">
        <f t="shared" si="40"/>
        <v>241.56</v>
      </c>
      <c r="DC168">
        <f t="shared" si="41"/>
        <v>0</v>
      </c>
    </row>
    <row r="169" spans="1:107" x14ac:dyDescent="0.4">
      <c r="A169">
        <f>ROW(Source!A96)</f>
        <v>96</v>
      </c>
      <c r="B169">
        <v>68187018</v>
      </c>
      <c r="C169">
        <v>68190407</v>
      </c>
      <c r="D169">
        <v>64827632</v>
      </c>
      <c r="E169">
        <v>1</v>
      </c>
      <c r="F169">
        <v>1</v>
      </c>
      <c r="G169">
        <v>1</v>
      </c>
      <c r="H169">
        <v>3</v>
      </c>
      <c r="I169" t="s">
        <v>233</v>
      </c>
      <c r="J169" t="s">
        <v>236</v>
      </c>
      <c r="K169" t="s">
        <v>234</v>
      </c>
      <c r="L169">
        <v>1355</v>
      </c>
      <c r="N169">
        <v>1010</v>
      </c>
      <c r="O169" t="s">
        <v>235</v>
      </c>
      <c r="P169" t="s">
        <v>235</v>
      </c>
      <c r="Q169">
        <v>100</v>
      </c>
      <c r="W169">
        <v>0</v>
      </c>
      <c r="X169">
        <v>-1845119355</v>
      </c>
      <c r="Y169">
        <v>1.83</v>
      </c>
      <c r="AA169">
        <v>487.5</v>
      </c>
      <c r="AB169">
        <v>0</v>
      </c>
      <c r="AC169">
        <v>0</v>
      </c>
      <c r="AD169">
        <v>0</v>
      </c>
      <c r="AE169">
        <v>65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3</v>
      </c>
      <c r="AT169">
        <v>1.83</v>
      </c>
      <c r="AU169" t="s">
        <v>3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Y169*Source!I96</f>
        <v>1.2542820000000001</v>
      </c>
      <c r="CY169">
        <f t="shared" si="37"/>
        <v>487.5</v>
      </c>
      <c r="CZ169">
        <f t="shared" si="38"/>
        <v>65</v>
      </c>
      <c r="DA169">
        <f t="shared" si="39"/>
        <v>7.5</v>
      </c>
      <c r="DB169">
        <f t="shared" si="40"/>
        <v>118.95</v>
      </c>
      <c r="DC169">
        <f t="shared" si="41"/>
        <v>0</v>
      </c>
    </row>
    <row r="170" spans="1:107" x14ac:dyDescent="0.4">
      <c r="A170">
        <f>ROW(Source!A96)</f>
        <v>96</v>
      </c>
      <c r="B170">
        <v>68187018</v>
      </c>
      <c r="C170">
        <v>68190407</v>
      </c>
      <c r="D170">
        <v>64827637</v>
      </c>
      <c r="E170">
        <v>1</v>
      </c>
      <c r="F170">
        <v>1</v>
      </c>
      <c r="G170">
        <v>1</v>
      </c>
      <c r="H170">
        <v>3</v>
      </c>
      <c r="I170" t="s">
        <v>895</v>
      </c>
      <c r="J170" t="s">
        <v>896</v>
      </c>
      <c r="K170" t="s">
        <v>897</v>
      </c>
      <c r="L170">
        <v>1355</v>
      </c>
      <c r="N170">
        <v>1010</v>
      </c>
      <c r="O170" t="s">
        <v>235</v>
      </c>
      <c r="P170" t="s">
        <v>235</v>
      </c>
      <c r="Q170">
        <v>100</v>
      </c>
      <c r="W170">
        <v>0</v>
      </c>
      <c r="X170">
        <v>853498053</v>
      </c>
      <c r="Y170">
        <v>3.68</v>
      </c>
      <c r="AA170">
        <v>519.57000000000005</v>
      </c>
      <c r="AB170">
        <v>0</v>
      </c>
      <c r="AC170">
        <v>0</v>
      </c>
      <c r="AD170">
        <v>0</v>
      </c>
      <c r="AE170">
        <v>69</v>
      </c>
      <c r="AF170">
        <v>0</v>
      </c>
      <c r="AG170">
        <v>0</v>
      </c>
      <c r="AH170">
        <v>0</v>
      </c>
      <c r="AI170">
        <v>7.53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3.68</v>
      </c>
      <c r="AU170" t="s">
        <v>3</v>
      </c>
      <c r="AV170">
        <v>0</v>
      </c>
      <c r="AW170">
        <v>2</v>
      </c>
      <c r="AX170">
        <v>68190423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Y170*Source!I96</f>
        <v>2.5222720000000001</v>
      </c>
      <c r="CY170">
        <f t="shared" si="37"/>
        <v>519.57000000000005</v>
      </c>
      <c r="CZ170">
        <f t="shared" si="38"/>
        <v>69</v>
      </c>
      <c r="DA170">
        <f t="shared" si="39"/>
        <v>7.53</v>
      </c>
      <c r="DB170">
        <f t="shared" si="40"/>
        <v>253.92</v>
      </c>
      <c r="DC170">
        <f t="shared" si="41"/>
        <v>0</v>
      </c>
    </row>
    <row r="171" spans="1:107" x14ac:dyDescent="0.4">
      <c r="A171">
        <f>ROW(Source!A96)</f>
        <v>96</v>
      </c>
      <c r="B171">
        <v>68187018</v>
      </c>
      <c r="C171">
        <v>68190407</v>
      </c>
      <c r="D171">
        <v>64827641</v>
      </c>
      <c r="E171">
        <v>1</v>
      </c>
      <c r="F171">
        <v>1</v>
      </c>
      <c r="G171">
        <v>1</v>
      </c>
      <c r="H171">
        <v>3</v>
      </c>
      <c r="I171" t="s">
        <v>898</v>
      </c>
      <c r="J171" t="s">
        <v>899</v>
      </c>
      <c r="K171" t="s">
        <v>900</v>
      </c>
      <c r="L171">
        <v>1355</v>
      </c>
      <c r="N171">
        <v>1010</v>
      </c>
      <c r="O171" t="s">
        <v>235</v>
      </c>
      <c r="P171" t="s">
        <v>235</v>
      </c>
      <c r="Q171">
        <v>100</v>
      </c>
      <c r="W171">
        <v>0</v>
      </c>
      <c r="X171">
        <v>-99748320</v>
      </c>
      <c r="Y171">
        <v>0.69</v>
      </c>
      <c r="AA171">
        <v>433.38</v>
      </c>
      <c r="AB171">
        <v>0</v>
      </c>
      <c r="AC171">
        <v>0</v>
      </c>
      <c r="AD171">
        <v>0</v>
      </c>
      <c r="AE171">
        <v>62</v>
      </c>
      <c r="AF171">
        <v>0</v>
      </c>
      <c r="AG171">
        <v>0</v>
      </c>
      <c r="AH171">
        <v>0</v>
      </c>
      <c r="AI171">
        <v>6.99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0.69</v>
      </c>
      <c r="AU171" t="s">
        <v>3</v>
      </c>
      <c r="AV171">
        <v>0</v>
      </c>
      <c r="AW171">
        <v>2</v>
      </c>
      <c r="AX171">
        <v>68190424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Y171*Source!I96</f>
        <v>0.47292599999999996</v>
      </c>
      <c r="CY171">
        <f t="shared" si="37"/>
        <v>433.38</v>
      </c>
      <c r="CZ171">
        <f t="shared" si="38"/>
        <v>62</v>
      </c>
      <c r="DA171">
        <f t="shared" si="39"/>
        <v>6.99</v>
      </c>
      <c r="DB171">
        <f t="shared" si="40"/>
        <v>42.78</v>
      </c>
      <c r="DC171">
        <f t="shared" si="41"/>
        <v>0</v>
      </c>
    </row>
    <row r="172" spans="1:107" x14ac:dyDescent="0.4">
      <c r="A172">
        <f>ROW(Source!A96)</f>
        <v>96</v>
      </c>
      <c r="B172">
        <v>68187018</v>
      </c>
      <c r="C172">
        <v>68190407</v>
      </c>
      <c r="D172">
        <v>64847311</v>
      </c>
      <c r="E172">
        <v>1</v>
      </c>
      <c r="F172">
        <v>1</v>
      </c>
      <c r="G172">
        <v>1</v>
      </c>
      <c r="H172">
        <v>3</v>
      </c>
      <c r="I172" t="s">
        <v>709</v>
      </c>
      <c r="J172" t="s">
        <v>710</v>
      </c>
      <c r="K172" t="s">
        <v>711</v>
      </c>
      <c r="L172">
        <v>1339</v>
      </c>
      <c r="N172">
        <v>1007</v>
      </c>
      <c r="O172" t="s">
        <v>712</v>
      </c>
      <c r="P172" t="s">
        <v>712</v>
      </c>
      <c r="Q172">
        <v>1</v>
      </c>
      <c r="W172">
        <v>0</v>
      </c>
      <c r="X172">
        <v>619799737</v>
      </c>
      <c r="Y172">
        <v>3.5999999999999997E-2</v>
      </c>
      <c r="AA172">
        <v>19.57</v>
      </c>
      <c r="AB172">
        <v>0</v>
      </c>
      <c r="AC172">
        <v>0</v>
      </c>
      <c r="AD172">
        <v>0</v>
      </c>
      <c r="AE172">
        <v>2.44</v>
      </c>
      <c r="AF172">
        <v>0</v>
      </c>
      <c r="AG172">
        <v>0</v>
      </c>
      <c r="AH172">
        <v>0</v>
      </c>
      <c r="AI172">
        <v>8.02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3.5999999999999997E-2</v>
      </c>
      <c r="AU172" t="s">
        <v>3</v>
      </c>
      <c r="AV172">
        <v>0</v>
      </c>
      <c r="AW172">
        <v>2</v>
      </c>
      <c r="AX172">
        <v>68190426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Y172*Source!I96</f>
        <v>2.4674399999999999E-2</v>
      </c>
      <c r="CY172">
        <f t="shared" si="37"/>
        <v>19.57</v>
      </c>
      <c r="CZ172">
        <f t="shared" si="38"/>
        <v>2.44</v>
      </c>
      <c r="DA172">
        <f t="shared" si="39"/>
        <v>8.02</v>
      </c>
      <c r="DB172">
        <f t="shared" si="40"/>
        <v>0.09</v>
      </c>
      <c r="DC172">
        <f t="shared" si="41"/>
        <v>0</v>
      </c>
    </row>
    <row r="173" spans="1:107" x14ac:dyDescent="0.4">
      <c r="A173">
        <f>ROW(Source!A98)</f>
        <v>98</v>
      </c>
      <c r="B173">
        <v>68187018</v>
      </c>
      <c r="C173">
        <v>68190438</v>
      </c>
      <c r="D173">
        <v>18406785</v>
      </c>
      <c r="E173">
        <v>1</v>
      </c>
      <c r="F173">
        <v>1</v>
      </c>
      <c r="G173">
        <v>1</v>
      </c>
      <c r="H173">
        <v>1</v>
      </c>
      <c r="I173" t="s">
        <v>811</v>
      </c>
      <c r="J173" t="s">
        <v>3</v>
      </c>
      <c r="K173" t="s">
        <v>812</v>
      </c>
      <c r="L173">
        <v>1369</v>
      </c>
      <c r="N173">
        <v>1013</v>
      </c>
      <c r="O173" t="s">
        <v>665</v>
      </c>
      <c r="P173" t="s">
        <v>665</v>
      </c>
      <c r="Q173">
        <v>1</v>
      </c>
      <c r="W173">
        <v>0</v>
      </c>
      <c r="X173">
        <v>645971194</v>
      </c>
      <c r="Y173">
        <v>45.976999999999997</v>
      </c>
      <c r="AA173">
        <v>0</v>
      </c>
      <c r="AB173">
        <v>0</v>
      </c>
      <c r="AC173">
        <v>0</v>
      </c>
      <c r="AD173">
        <v>8.86</v>
      </c>
      <c r="AE173">
        <v>0</v>
      </c>
      <c r="AF173">
        <v>0</v>
      </c>
      <c r="AG173">
        <v>0</v>
      </c>
      <c r="AH173">
        <v>8.86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39.979999999999997</v>
      </c>
      <c r="AU173" t="s">
        <v>21</v>
      </c>
      <c r="AV173">
        <v>1</v>
      </c>
      <c r="AW173">
        <v>2</v>
      </c>
      <c r="AX173">
        <v>68190439</v>
      </c>
      <c r="AY173">
        <v>1</v>
      </c>
      <c r="AZ173">
        <v>0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Y173*Source!I98</f>
        <v>31.512635799999998</v>
      </c>
      <c r="CY173">
        <f>AD173</f>
        <v>8.86</v>
      </c>
      <c r="CZ173">
        <f>AH173</f>
        <v>8.86</v>
      </c>
      <c r="DA173">
        <f>AL173</f>
        <v>1</v>
      </c>
      <c r="DB173">
        <f>ROUND((ROUND(AT173*CZ173,2)*1.15),6)</f>
        <v>407.35300000000001</v>
      </c>
      <c r="DC173">
        <f>ROUND((ROUND(AT173*AG173,2)*1.15),6)</f>
        <v>0</v>
      </c>
    </row>
    <row r="174" spans="1:107" x14ac:dyDescent="0.4">
      <c r="A174">
        <f>ROW(Source!A98)</f>
        <v>98</v>
      </c>
      <c r="B174">
        <v>68187018</v>
      </c>
      <c r="C174">
        <v>68190438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44</v>
      </c>
      <c r="J174" t="s">
        <v>3</v>
      </c>
      <c r="K174" t="s">
        <v>723</v>
      </c>
      <c r="L174">
        <v>608254</v>
      </c>
      <c r="N174">
        <v>1013</v>
      </c>
      <c r="O174" t="s">
        <v>724</v>
      </c>
      <c r="P174" t="s">
        <v>724</v>
      </c>
      <c r="Q174">
        <v>1</v>
      </c>
      <c r="W174">
        <v>0</v>
      </c>
      <c r="X174">
        <v>-185737400</v>
      </c>
      <c r="Y174">
        <v>1.2500000000000001E-2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0.01</v>
      </c>
      <c r="AU174" t="s">
        <v>20</v>
      </c>
      <c r="AV174">
        <v>2</v>
      </c>
      <c r="AW174">
        <v>2</v>
      </c>
      <c r="AX174">
        <v>68190440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Y174*Source!I98</f>
        <v>8.5675000000000005E-3</v>
      </c>
      <c r="CY174">
        <f>AD174</f>
        <v>0</v>
      </c>
      <c r="CZ174">
        <f>AH174</f>
        <v>0</v>
      </c>
      <c r="DA174">
        <f>AL174</f>
        <v>1</v>
      </c>
      <c r="DB174">
        <f>ROUND((ROUND(AT174*CZ174,2)*1.25),6)</f>
        <v>0</v>
      </c>
      <c r="DC174">
        <f>ROUND((ROUND(AT174*AG174,2)*1.25),6)</f>
        <v>0</v>
      </c>
    </row>
    <row r="175" spans="1:107" x14ac:dyDescent="0.4">
      <c r="A175">
        <f>ROW(Source!A98)</f>
        <v>98</v>
      </c>
      <c r="B175">
        <v>68187018</v>
      </c>
      <c r="C175">
        <v>68190438</v>
      </c>
      <c r="D175">
        <v>64871406</v>
      </c>
      <c r="E175">
        <v>1</v>
      </c>
      <c r="F175">
        <v>1</v>
      </c>
      <c r="G175">
        <v>1</v>
      </c>
      <c r="H175">
        <v>2</v>
      </c>
      <c r="I175" t="s">
        <v>813</v>
      </c>
      <c r="J175" t="s">
        <v>814</v>
      </c>
      <c r="K175" t="s">
        <v>815</v>
      </c>
      <c r="L175">
        <v>1368</v>
      </c>
      <c r="N175">
        <v>1011</v>
      </c>
      <c r="O175" t="s">
        <v>669</v>
      </c>
      <c r="P175" t="s">
        <v>669</v>
      </c>
      <c r="Q175">
        <v>1</v>
      </c>
      <c r="W175">
        <v>0</v>
      </c>
      <c r="X175">
        <v>-1902254956</v>
      </c>
      <c r="Y175">
        <v>1.2500000000000001E-2</v>
      </c>
      <c r="AA175">
        <v>0</v>
      </c>
      <c r="AB175">
        <v>371.75</v>
      </c>
      <c r="AC175">
        <v>329.79</v>
      </c>
      <c r="AD175">
        <v>0</v>
      </c>
      <c r="AE175">
        <v>0</v>
      </c>
      <c r="AF175">
        <v>27.66</v>
      </c>
      <c r="AG175">
        <v>11.6</v>
      </c>
      <c r="AH175">
        <v>0</v>
      </c>
      <c r="AI175">
        <v>1</v>
      </c>
      <c r="AJ175">
        <v>13.44</v>
      </c>
      <c r="AK175">
        <v>28.43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0.01</v>
      </c>
      <c r="AU175" t="s">
        <v>20</v>
      </c>
      <c r="AV175">
        <v>0</v>
      </c>
      <c r="AW175">
        <v>2</v>
      </c>
      <c r="AX175">
        <v>68190441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Y175*Source!I98</f>
        <v>8.5675000000000005E-3</v>
      </c>
      <c r="CY175">
        <f>AB175</f>
        <v>371.75</v>
      </c>
      <c r="CZ175">
        <f>AF175</f>
        <v>27.66</v>
      </c>
      <c r="DA175">
        <f>AJ175</f>
        <v>13.44</v>
      </c>
      <c r="DB175">
        <f>ROUND((ROUND(AT175*CZ175,2)*1.25),6)</f>
        <v>0.35</v>
      </c>
      <c r="DC175">
        <f>ROUND((ROUND(AT175*AG175,2)*1.25),6)</f>
        <v>0.15</v>
      </c>
    </row>
    <row r="176" spans="1:107" x14ac:dyDescent="0.4">
      <c r="A176">
        <f>ROW(Source!A98)</f>
        <v>98</v>
      </c>
      <c r="B176">
        <v>68187018</v>
      </c>
      <c r="C176">
        <v>68190438</v>
      </c>
      <c r="D176">
        <v>64873129</v>
      </c>
      <c r="E176">
        <v>1</v>
      </c>
      <c r="F176">
        <v>1</v>
      </c>
      <c r="G176">
        <v>1</v>
      </c>
      <c r="H176">
        <v>2</v>
      </c>
      <c r="I176" t="s">
        <v>715</v>
      </c>
      <c r="J176" t="s">
        <v>716</v>
      </c>
      <c r="K176" t="s">
        <v>717</v>
      </c>
      <c r="L176">
        <v>1368</v>
      </c>
      <c r="N176">
        <v>1011</v>
      </c>
      <c r="O176" t="s">
        <v>669</v>
      </c>
      <c r="P176" t="s">
        <v>669</v>
      </c>
      <c r="Q176">
        <v>1</v>
      </c>
      <c r="W176">
        <v>0</v>
      </c>
      <c r="X176">
        <v>1230759911</v>
      </c>
      <c r="Y176">
        <v>0.125</v>
      </c>
      <c r="AA176">
        <v>0</v>
      </c>
      <c r="AB176">
        <v>851.65</v>
      </c>
      <c r="AC176">
        <v>329.79</v>
      </c>
      <c r="AD176">
        <v>0</v>
      </c>
      <c r="AE176">
        <v>0</v>
      </c>
      <c r="AF176">
        <v>87.17</v>
      </c>
      <c r="AG176">
        <v>11.6</v>
      </c>
      <c r="AH176">
        <v>0</v>
      </c>
      <c r="AI176">
        <v>1</v>
      </c>
      <c r="AJ176">
        <v>9.77</v>
      </c>
      <c r="AK176">
        <v>28.43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0.1</v>
      </c>
      <c r="AU176" t="s">
        <v>20</v>
      </c>
      <c r="AV176">
        <v>0</v>
      </c>
      <c r="AW176">
        <v>2</v>
      </c>
      <c r="AX176">
        <v>68190442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Y176*Source!I98</f>
        <v>8.5675000000000001E-2</v>
      </c>
      <c r="CY176">
        <f>AB176</f>
        <v>851.65</v>
      </c>
      <c r="CZ176">
        <f>AF176</f>
        <v>87.17</v>
      </c>
      <c r="DA176">
        <f>AJ176</f>
        <v>9.77</v>
      </c>
      <c r="DB176">
        <f>ROUND((ROUND(AT176*CZ176,2)*1.25),6)</f>
        <v>10.9</v>
      </c>
      <c r="DC176">
        <f>ROUND((ROUND(AT176*AG176,2)*1.25),6)</f>
        <v>1.45</v>
      </c>
    </row>
    <row r="177" spans="1:107" x14ac:dyDescent="0.4">
      <c r="A177">
        <f>ROW(Source!A98)</f>
        <v>98</v>
      </c>
      <c r="B177">
        <v>68187018</v>
      </c>
      <c r="C177">
        <v>68190438</v>
      </c>
      <c r="D177">
        <v>64808516</v>
      </c>
      <c r="E177">
        <v>1</v>
      </c>
      <c r="F177">
        <v>1</v>
      </c>
      <c r="G177">
        <v>1</v>
      </c>
      <c r="H177">
        <v>3</v>
      </c>
      <c r="I177" t="s">
        <v>792</v>
      </c>
      <c r="J177" t="s">
        <v>793</v>
      </c>
      <c r="K177" t="s">
        <v>794</v>
      </c>
      <c r="L177">
        <v>1327</v>
      </c>
      <c r="N177">
        <v>1005</v>
      </c>
      <c r="O177" t="s">
        <v>31</v>
      </c>
      <c r="P177" t="s">
        <v>31</v>
      </c>
      <c r="Q177">
        <v>1</v>
      </c>
      <c r="W177">
        <v>0</v>
      </c>
      <c r="X177">
        <v>-1827594923</v>
      </c>
      <c r="Y177">
        <v>0.84</v>
      </c>
      <c r="AA177">
        <v>153.30000000000001</v>
      </c>
      <c r="AB177">
        <v>0</v>
      </c>
      <c r="AC177">
        <v>0</v>
      </c>
      <c r="AD177">
        <v>0</v>
      </c>
      <c r="AE177">
        <v>72.31</v>
      </c>
      <c r="AF177">
        <v>0</v>
      </c>
      <c r="AG177">
        <v>0</v>
      </c>
      <c r="AH177">
        <v>0</v>
      </c>
      <c r="AI177">
        <v>2.12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0.84</v>
      </c>
      <c r="AU177" t="s">
        <v>3</v>
      </c>
      <c r="AV177">
        <v>0</v>
      </c>
      <c r="AW177">
        <v>2</v>
      </c>
      <c r="AX177">
        <v>68190443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Y177*Source!I98</f>
        <v>0.57573600000000003</v>
      </c>
      <c r="CY177">
        <f>AA177</f>
        <v>153.30000000000001</v>
      </c>
      <c r="CZ177">
        <f>AE177</f>
        <v>72.31</v>
      </c>
      <c r="DA177">
        <f>AI177</f>
        <v>2.12</v>
      </c>
      <c r="DB177">
        <f t="shared" ref="DB177:DB208" si="42">ROUND(ROUND(AT177*CZ177,2),6)</f>
        <v>60.74</v>
      </c>
      <c r="DC177">
        <f t="shared" ref="DC177:DC208" si="43">ROUND(ROUND(AT177*AG177,2),6)</f>
        <v>0</v>
      </c>
    </row>
    <row r="178" spans="1:107" x14ac:dyDescent="0.4">
      <c r="A178">
        <f>ROW(Source!A98)</f>
        <v>98</v>
      </c>
      <c r="B178">
        <v>68187018</v>
      </c>
      <c r="C178">
        <v>68190438</v>
      </c>
      <c r="D178">
        <v>64808665</v>
      </c>
      <c r="E178">
        <v>1</v>
      </c>
      <c r="F178">
        <v>1</v>
      </c>
      <c r="G178">
        <v>1</v>
      </c>
      <c r="H178">
        <v>3</v>
      </c>
      <c r="I178" t="s">
        <v>798</v>
      </c>
      <c r="J178" t="s">
        <v>799</v>
      </c>
      <c r="K178" t="s">
        <v>800</v>
      </c>
      <c r="L178">
        <v>1346</v>
      </c>
      <c r="N178">
        <v>1009</v>
      </c>
      <c r="O178" t="s">
        <v>120</v>
      </c>
      <c r="P178" t="s">
        <v>120</v>
      </c>
      <c r="Q178">
        <v>1</v>
      </c>
      <c r="W178">
        <v>0</v>
      </c>
      <c r="X178">
        <v>644139035</v>
      </c>
      <c r="Y178">
        <v>0.31</v>
      </c>
      <c r="AA178">
        <v>45.67</v>
      </c>
      <c r="AB178">
        <v>0</v>
      </c>
      <c r="AC178">
        <v>0</v>
      </c>
      <c r="AD178">
        <v>0</v>
      </c>
      <c r="AE178">
        <v>1.81</v>
      </c>
      <c r="AF178">
        <v>0</v>
      </c>
      <c r="AG178">
        <v>0</v>
      </c>
      <c r="AH178">
        <v>0</v>
      </c>
      <c r="AI178">
        <v>25.23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0.31</v>
      </c>
      <c r="AU178" t="s">
        <v>3</v>
      </c>
      <c r="AV178">
        <v>0</v>
      </c>
      <c r="AW178">
        <v>2</v>
      </c>
      <c r="AX178">
        <v>68190444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Y178*Source!I98</f>
        <v>0.212474</v>
      </c>
      <c r="CY178">
        <f>AA178</f>
        <v>45.67</v>
      </c>
      <c r="CZ178">
        <f>AE178</f>
        <v>1.81</v>
      </c>
      <c r="DA178">
        <f>AI178</f>
        <v>25.23</v>
      </c>
      <c r="DB178">
        <f t="shared" si="42"/>
        <v>0.56000000000000005</v>
      </c>
      <c r="DC178">
        <f t="shared" si="43"/>
        <v>0</v>
      </c>
    </row>
    <row r="179" spans="1:107" x14ac:dyDescent="0.4">
      <c r="A179">
        <f>ROW(Source!A98)</f>
        <v>98</v>
      </c>
      <c r="B179">
        <v>68187018</v>
      </c>
      <c r="C179">
        <v>68190438</v>
      </c>
      <c r="D179">
        <v>64810078</v>
      </c>
      <c r="E179">
        <v>1</v>
      </c>
      <c r="F179">
        <v>1</v>
      </c>
      <c r="G179">
        <v>1</v>
      </c>
      <c r="H179">
        <v>3</v>
      </c>
      <c r="I179" t="s">
        <v>816</v>
      </c>
      <c r="J179" t="s">
        <v>817</v>
      </c>
      <c r="K179" t="s">
        <v>818</v>
      </c>
      <c r="L179">
        <v>1348</v>
      </c>
      <c r="N179">
        <v>1009</v>
      </c>
      <c r="O179" t="s">
        <v>133</v>
      </c>
      <c r="P179" t="s">
        <v>133</v>
      </c>
      <c r="Q179">
        <v>1000</v>
      </c>
      <c r="W179">
        <v>0</v>
      </c>
      <c r="X179">
        <v>2076838230</v>
      </c>
      <c r="Y179">
        <v>3.3000000000000002E-2</v>
      </c>
      <c r="AA179">
        <v>45882.44</v>
      </c>
      <c r="AB179">
        <v>0</v>
      </c>
      <c r="AC179">
        <v>0</v>
      </c>
      <c r="AD179">
        <v>0</v>
      </c>
      <c r="AE179">
        <v>4615.9399999999996</v>
      </c>
      <c r="AF179">
        <v>0</v>
      </c>
      <c r="AG179">
        <v>0</v>
      </c>
      <c r="AH179">
        <v>0</v>
      </c>
      <c r="AI179">
        <v>9.94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3.3000000000000002E-2</v>
      </c>
      <c r="AU179" t="s">
        <v>3</v>
      </c>
      <c r="AV179">
        <v>0</v>
      </c>
      <c r="AW179">
        <v>2</v>
      </c>
      <c r="AX179">
        <v>68190445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Y179*Source!I98</f>
        <v>2.2618200000000001E-2</v>
      </c>
      <c r="CY179">
        <f>AA179</f>
        <v>45882.44</v>
      </c>
      <c r="CZ179">
        <f>AE179</f>
        <v>4615.9399999999996</v>
      </c>
      <c r="DA179">
        <f>AI179</f>
        <v>9.94</v>
      </c>
      <c r="DB179">
        <f t="shared" si="42"/>
        <v>152.33000000000001</v>
      </c>
      <c r="DC179">
        <f t="shared" si="43"/>
        <v>0</v>
      </c>
    </row>
    <row r="180" spans="1:107" x14ac:dyDescent="0.4">
      <c r="A180">
        <f>ROW(Source!A98)</f>
        <v>98</v>
      </c>
      <c r="B180">
        <v>68187018</v>
      </c>
      <c r="C180">
        <v>68190438</v>
      </c>
      <c r="D180">
        <v>64810131</v>
      </c>
      <c r="E180">
        <v>1</v>
      </c>
      <c r="F180">
        <v>1</v>
      </c>
      <c r="G180">
        <v>1</v>
      </c>
      <c r="H180">
        <v>3</v>
      </c>
      <c r="I180" t="s">
        <v>819</v>
      </c>
      <c r="J180" t="s">
        <v>820</v>
      </c>
      <c r="K180" t="s">
        <v>821</v>
      </c>
      <c r="L180">
        <v>1348</v>
      </c>
      <c r="N180">
        <v>1009</v>
      </c>
      <c r="O180" t="s">
        <v>133</v>
      </c>
      <c r="P180" t="s">
        <v>133</v>
      </c>
      <c r="Q180">
        <v>1000</v>
      </c>
      <c r="W180">
        <v>0</v>
      </c>
      <c r="X180">
        <v>1268898367</v>
      </c>
      <c r="Y180">
        <v>5.4999999999999997E-3</v>
      </c>
      <c r="AA180">
        <v>44966.64</v>
      </c>
      <c r="AB180">
        <v>0</v>
      </c>
      <c r="AC180">
        <v>0</v>
      </c>
      <c r="AD180">
        <v>0</v>
      </c>
      <c r="AE180">
        <v>11927.49</v>
      </c>
      <c r="AF180">
        <v>0</v>
      </c>
      <c r="AG180">
        <v>0</v>
      </c>
      <c r="AH180">
        <v>0</v>
      </c>
      <c r="AI180">
        <v>3.77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5.4999999999999997E-3</v>
      </c>
      <c r="AU180" t="s">
        <v>3</v>
      </c>
      <c r="AV180">
        <v>0</v>
      </c>
      <c r="AW180">
        <v>2</v>
      </c>
      <c r="AX180">
        <v>68190446</v>
      </c>
      <c r="AY180">
        <v>1</v>
      </c>
      <c r="AZ180">
        <v>0</v>
      </c>
      <c r="BA180">
        <v>181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Y180*Source!I98</f>
        <v>3.7697E-3</v>
      </c>
      <c r="CY180">
        <f>AA180</f>
        <v>44966.64</v>
      </c>
      <c r="CZ180">
        <f>AE180</f>
        <v>11927.49</v>
      </c>
      <c r="DA180">
        <f>AI180</f>
        <v>3.77</v>
      </c>
      <c r="DB180">
        <f t="shared" si="42"/>
        <v>65.599999999999994</v>
      </c>
      <c r="DC180">
        <f t="shared" si="43"/>
        <v>0</v>
      </c>
    </row>
    <row r="181" spans="1:107" x14ac:dyDescent="0.4">
      <c r="A181">
        <f>ROW(Source!A98)</f>
        <v>98</v>
      </c>
      <c r="B181">
        <v>68187018</v>
      </c>
      <c r="C181">
        <v>68190438</v>
      </c>
      <c r="D181">
        <v>64810636</v>
      </c>
      <c r="E181">
        <v>1</v>
      </c>
      <c r="F181">
        <v>1</v>
      </c>
      <c r="G181">
        <v>1</v>
      </c>
      <c r="H181">
        <v>3</v>
      </c>
      <c r="I181" t="s">
        <v>822</v>
      </c>
      <c r="J181" t="s">
        <v>823</v>
      </c>
      <c r="K181" t="s">
        <v>824</v>
      </c>
      <c r="L181">
        <v>1346</v>
      </c>
      <c r="N181">
        <v>1009</v>
      </c>
      <c r="O181" t="s">
        <v>120</v>
      </c>
      <c r="P181" t="s">
        <v>120</v>
      </c>
      <c r="Q181">
        <v>1</v>
      </c>
      <c r="W181">
        <v>0</v>
      </c>
      <c r="X181">
        <v>-1042179355</v>
      </c>
      <c r="Y181">
        <v>22</v>
      </c>
      <c r="AA181">
        <v>106.06</v>
      </c>
      <c r="AB181">
        <v>0</v>
      </c>
      <c r="AC181">
        <v>0</v>
      </c>
      <c r="AD181">
        <v>0</v>
      </c>
      <c r="AE181">
        <v>15.26</v>
      </c>
      <c r="AF181">
        <v>0</v>
      </c>
      <c r="AG181">
        <v>0</v>
      </c>
      <c r="AH181">
        <v>0</v>
      </c>
      <c r="AI181">
        <v>6.95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22</v>
      </c>
      <c r="AU181" t="s">
        <v>3</v>
      </c>
      <c r="AV181">
        <v>0</v>
      </c>
      <c r="AW181">
        <v>2</v>
      </c>
      <c r="AX181">
        <v>68190447</v>
      </c>
      <c r="AY181">
        <v>1</v>
      </c>
      <c r="AZ181">
        <v>0</v>
      </c>
      <c r="BA181">
        <v>182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Y181*Source!I98</f>
        <v>15.078800000000001</v>
      </c>
      <c r="CY181">
        <f>AA181</f>
        <v>106.06</v>
      </c>
      <c r="CZ181">
        <f>AE181</f>
        <v>15.26</v>
      </c>
      <c r="DA181">
        <f>AI181</f>
        <v>6.95</v>
      </c>
      <c r="DB181">
        <f t="shared" si="42"/>
        <v>335.72</v>
      </c>
      <c r="DC181">
        <f t="shared" si="43"/>
        <v>0</v>
      </c>
    </row>
    <row r="182" spans="1:107" x14ac:dyDescent="0.4">
      <c r="A182">
        <f>ROW(Source!A133)</f>
        <v>133</v>
      </c>
      <c r="B182">
        <v>68187018</v>
      </c>
      <c r="C182">
        <v>68190505</v>
      </c>
      <c r="D182">
        <v>18407150</v>
      </c>
      <c r="E182">
        <v>1</v>
      </c>
      <c r="F182">
        <v>1</v>
      </c>
      <c r="G182">
        <v>1</v>
      </c>
      <c r="H182">
        <v>1</v>
      </c>
      <c r="I182" t="s">
        <v>901</v>
      </c>
      <c r="J182" t="s">
        <v>3</v>
      </c>
      <c r="K182" t="s">
        <v>902</v>
      </c>
      <c r="L182">
        <v>1369</v>
      </c>
      <c r="N182">
        <v>1013</v>
      </c>
      <c r="O182" t="s">
        <v>665</v>
      </c>
      <c r="P182" t="s">
        <v>665</v>
      </c>
      <c r="Q182">
        <v>1</v>
      </c>
      <c r="W182">
        <v>0</v>
      </c>
      <c r="X182">
        <v>-931037793</v>
      </c>
      <c r="Y182">
        <v>71.8</v>
      </c>
      <c r="AA182">
        <v>0</v>
      </c>
      <c r="AB182">
        <v>0</v>
      </c>
      <c r="AC182">
        <v>0</v>
      </c>
      <c r="AD182">
        <v>8.5299999999999994</v>
      </c>
      <c r="AE182">
        <v>0</v>
      </c>
      <c r="AF182">
        <v>0</v>
      </c>
      <c r="AG182">
        <v>0</v>
      </c>
      <c r="AH182">
        <v>8.5299999999999994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71.8</v>
      </c>
      <c r="AU182" t="s">
        <v>3</v>
      </c>
      <c r="AV182">
        <v>1</v>
      </c>
      <c r="AW182">
        <v>2</v>
      </c>
      <c r="AX182">
        <v>68190506</v>
      </c>
      <c r="AY182">
        <v>1</v>
      </c>
      <c r="AZ182">
        <v>0</v>
      </c>
      <c r="BA182">
        <v>183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Y182*Source!I133</f>
        <v>62.465999999999994</v>
      </c>
      <c r="CY182">
        <f>AD182</f>
        <v>8.5299999999999994</v>
      </c>
      <c r="CZ182">
        <f>AH182</f>
        <v>8.5299999999999994</v>
      </c>
      <c r="DA182">
        <f>AL182</f>
        <v>1</v>
      </c>
      <c r="DB182">
        <f t="shared" si="42"/>
        <v>612.45000000000005</v>
      </c>
      <c r="DC182">
        <f t="shared" si="43"/>
        <v>0</v>
      </c>
    </row>
    <row r="183" spans="1:107" x14ac:dyDescent="0.4">
      <c r="A183">
        <f>ROW(Source!A133)</f>
        <v>133</v>
      </c>
      <c r="B183">
        <v>68187018</v>
      </c>
      <c r="C183">
        <v>68190505</v>
      </c>
      <c r="D183">
        <v>64872877</v>
      </c>
      <c r="E183">
        <v>1</v>
      </c>
      <c r="F183">
        <v>1</v>
      </c>
      <c r="G183">
        <v>1</v>
      </c>
      <c r="H183">
        <v>2</v>
      </c>
      <c r="I183" t="s">
        <v>903</v>
      </c>
      <c r="J183" t="s">
        <v>904</v>
      </c>
      <c r="K183" t="s">
        <v>905</v>
      </c>
      <c r="L183">
        <v>1368</v>
      </c>
      <c r="N183">
        <v>1011</v>
      </c>
      <c r="O183" t="s">
        <v>669</v>
      </c>
      <c r="P183" t="s">
        <v>669</v>
      </c>
      <c r="Q183">
        <v>1</v>
      </c>
      <c r="W183">
        <v>0</v>
      </c>
      <c r="X183">
        <v>-1835804875</v>
      </c>
      <c r="Y183">
        <v>63.5</v>
      </c>
      <c r="AA183">
        <v>0</v>
      </c>
      <c r="AB183">
        <v>25.41</v>
      </c>
      <c r="AC183">
        <v>0</v>
      </c>
      <c r="AD183">
        <v>0</v>
      </c>
      <c r="AE183">
        <v>0</v>
      </c>
      <c r="AF183">
        <v>3.27</v>
      </c>
      <c r="AG183">
        <v>0</v>
      </c>
      <c r="AH183">
        <v>0</v>
      </c>
      <c r="AI183">
        <v>1</v>
      </c>
      <c r="AJ183">
        <v>7.77</v>
      </c>
      <c r="AK183">
        <v>28.43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63.5</v>
      </c>
      <c r="AU183" t="s">
        <v>3</v>
      </c>
      <c r="AV183">
        <v>0</v>
      </c>
      <c r="AW183">
        <v>2</v>
      </c>
      <c r="AX183">
        <v>68190507</v>
      </c>
      <c r="AY183">
        <v>1</v>
      </c>
      <c r="AZ183">
        <v>0</v>
      </c>
      <c r="BA183">
        <v>184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Y183*Source!I133</f>
        <v>55.244999999999997</v>
      </c>
      <c r="CY183">
        <f>AB183</f>
        <v>25.41</v>
      </c>
      <c r="CZ183">
        <f>AF183</f>
        <v>3.27</v>
      </c>
      <c r="DA183">
        <f>AJ183</f>
        <v>7.77</v>
      </c>
      <c r="DB183">
        <f t="shared" si="42"/>
        <v>207.65</v>
      </c>
      <c r="DC183">
        <f t="shared" si="43"/>
        <v>0</v>
      </c>
    </row>
    <row r="184" spans="1:107" x14ac:dyDescent="0.4">
      <c r="A184">
        <f>ROW(Source!A133)</f>
        <v>133</v>
      </c>
      <c r="B184">
        <v>68187018</v>
      </c>
      <c r="C184">
        <v>68190505</v>
      </c>
      <c r="D184">
        <v>64870747</v>
      </c>
      <c r="E184">
        <v>1</v>
      </c>
      <c r="F184">
        <v>1</v>
      </c>
      <c r="G184">
        <v>1</v>
      </c>
      <c r="H184">
        <v>3</v>
      </c>
      <c r="I184" t="s">
        <v>250</v>
      </c>
      <c r="J184" t="s">
        <v>252</v>
      </c>
      <c r="K184" t="s">
        <v>251</v>
      </c>
      <c r="L184">
        <v>1348</v>
      </c>
      <c r="N184">
        <v>1009</v>
      </c>
      <c r="O184" t="s">
        <v>133</v>
      </c>
      <c r="P184" t="s">
        <v>133</v>
      </c>
      <c r="Q184">
        <v>1000</v>
      </c>
      <c r="W184">
        <v>0</v>
      </c>
      <c r="X184">
        <v>1876412176</v>
      </c>
      <c r="Y184">
        <v>0.4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3</v>
      </c>
      <c r="AT184">
        <v>0.4</v>
      </c>
      <c r="AU184" t="s">
        <v>3</v>
      </c>
      <c r="AV184">
        <v>0</v>
      </c>
      <c r="AW184">
        <v>2</v>
      </c>
      <c r="AX184">
        <v>68190508</v>
      </c>
      <c r="AY184">
        <v>1</v>
      </c>
      <c r="AZ184">
        <v>0</v>
      </c>
      <c r="BA184">
        <v>185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Y184*Source!I133</f>
        <v>0.34800000000000003</v>
      </c>
      <c r="CY184">
        <f>AA184</f>
        <v>0</v>
      </c>
      <c r="CZ184">
        <f>AE184</f>
        <v>0</v>
      </c>
      <c r="DA184">
        <f>AI184</f>
        <v>1</v>
      </c>
      <c r="DB184">
        <f t="shared" si="42"/>
        <v>0</v>
      </c>
      <c r="DC184">
        <f t="shared" si="43"/>
        <v>0</v>
      </c>
    </row>
    <row r="185" spans="1:107" x14ac:dyDescent="0.4">
      <c r="A185">
        <f>ROW(Source!A135)</f>
        <v>135</v>
      </c>
      <c r="B185">
        <v>68187018</v>
      </c>
      <c r="C185">
        <v>68190511</v>
      </c>
      <c r="D185">
        <v>18410280</v>
      </c>
      <c r="E185">
        <v>1</v>
      </c>
      <c r="F185">
        <v>1</v>
      </c>
      <c r="G185">
        <v>1</v>
      </c>
      <c r="H185">
        <v>1</v>
      </c>
      <c r="I185" t="s">
        <v>787</v>
      </c>
      <c r="J185" t="s">
        <v>3</v>
      </c>
      <c r="K185" t="s">
        <v>788</v>
      </c>
      <c r="L185">
        <v>1369</v>
      </c>
      <c r="N185">
        <v>1013</v>
      </c>
      <c r="O185" t="s">
        <v>665</v>
      </c>
      <c r="P185" t="s">
        <v>665</v>
      </c>
      <c r="Q185">
        <v>1</v>
      </c>
      <c r="W185">
        <v>0</v>
      </c>
      <c r="X185">
        <v>-464685602</v>
      </c>
      <c r="Y185">
        <v>18.39</v>
      </c>
      <c r="AA185">
        <v>0</v>
      </c>
      <c r="AB185">
        <v>0</v>
      </c>
      <c r="AC185">
        <v>0</v>
      </c>
      <c r="AD185">
        <v>9.51</v>
      </c>
      <c r="AE185">
        <v>0</v>
      </c>
      <c r="AF185">
        <v>0</v>
      </c>
      <c r="AG185">
        <v>0</v>
      </c>
      <c r="AH185">
        <v>9.51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18.39</v>
      </c>
      <c r="AU185" t="s">
        <v>3</v>
      </c>
      <c r="AV185">
        <v>1</v>
      </c>
      <c r="AW185">
        <v>2</v>
      </c>
      <c r="AX185">
        <v>68190512</v>
      </c>
      <c r="AY185">
        <v>1</v>
      </c>
      <c r="AZ185">
        <v>0</v>
      </c>
      <c r="BA185">
        <v>186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Y185*Source!I135</f>
        <v>5.5170000000000003</v>
      </c>
      <c r="CY185">
        <f>AD185</f>
        <v>9.51</v>
      </c>
      <c r="CZ185">
        <f>AH185</f>
        <v>9.51</v>
      </c>
      <c r="DA185">
        <f>AL185</f>
        <v>1</v>
      </c>
      <c r="DB185">
        <f t="shared" si="42"/>
        <v>174.89</v>
      </c>
      <c r="DC185">
        <f t="shared" si="43"/>
        <v>0</v>
      </c>
    </row>
    <row r="186" spans="1:107" x14ac:dyDescent="0.4">
      <c r="A186">
        <f>ROW(Source!A135)</f>
        <v>135</v>
      </c>
      <c r="B186">
        <v>68187018</v>
      </c>
      <c r="C186">
        <v>68190511</v>
      </c>
      <c r="D186">
        <v>121548</v>
      </c>
      <c r="E186">
        <v>1</v>
      </c>
      <c r="F186">
        <v>1</v>
      </c>
      <c r="G186">
        <v>1</v>
      </c>
      <c r="H186">
        <v>1</v>
      </c>
      <c r="I186" t="s">
        <v>44</v>
      </c>
      <c r="J186" t="s">
        <v>3</v>
      </c>
      <c r="K186" t="s">
        <v>723</v>
      </c>
      <c r="L186">
        <v>608254</v>
      </c>
      <c r="N186">
        <v>1013</v>
      </c>
      <c r="O186" t="s">
        <v>724</v>
      </c>
      <c r="P186" t="s">
        <v>724</v>
      </c>
      <c r="Q186">
        <v>1</v>
      </c>
      <c r="W186">
        <v>0</v>
      </c>
      <c r="X186">
        <v>-185737400</v>
      </c>
      <c r="Y186">
        <v>0.01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0.01</v>
      </c>
      <c r="AU186" t="s">
        <v>3</v>
      </c>
      <c r="AV186">
        <v>2</v>
      </c>
      <c r="AW186">
        <v>2</v>
      </c>
      <c r="AX186">
        <v>68190513</v>
      </c>
      <c r="AY186">
        <v>1</v>
      </c>
      <c r="AZ186">
        <v>0</v>
      </c>
      <c r="BA186">
        <v>187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Y186*Source!I135</f>
        <v>3.0000000000000001E-3</v>
      </c>
      <c r="CY186">
        <f>AD186</f>
        <v>0</v>
      </c>
      <c r="CZ186">
        <f>AH186</f>
        <v>0</v>
      </c>
      <c r="DA186">
        <f>AL186</f>
        <v>1</v>
      </c>
      <c r="DB186">
        <f t="shared" si="42"/>
        <v>0</v>
      </c>
      <c r="DC186">
        <f t="shared" si="43"/>
        <v>0</v>
      </c>
    </row>
    <row r="187" spans="1:107" x14ac:dyDescent="0.4">
      <c r="A187">
        <f>ROW(Source!A135)</f>
        <v>135</v>
      </c>
      <c r="B187">
        <v>68187018</v>
      </c>
      <c r="C187">
        <v>68190511</v>
      </c>
      <c r="D187">
        <v>64871408</v>
      </c>
      <c r="E187">
        <v>1</v>
      </c>
      <c r="F187">
        <v>1</v>
      </c>
      <c r="G187">
        <v>1</v>
      </c>
      <c r="H187">
        <v>2</v>
      </c>
      <c r="I187" t="s">
        <v>789</v>
      </c>
      <c r="J187" t="s">
        <v>790</v>
      </c>
      <c r="K187" t="s">
        <v>791</v>
      </c>
      <c r="L187">
        <v>1368</v>
      </c>
      <c r="N187">
        <v>1011</v>
      </c>
      <c r="O187" t="s">
        <v>669</v>
      </c>
      <c r="P187" t="s">
        <v>669</v>
      </c>
      <c r="Q187">
        <v>1</v>
      </c>
      <c r="W187">
        <v>0</v>
      </c>
      <c r="X187">
        <v>344519037</v>
      </c>
      <c r="Y187">
        <v>0.01</v>
      </c>
      <c r="AA187">
        <v>0</v>
      </c>
      <c r="AB187">
        <v>399.5</v>
      </c>
      <c r="AC187">
        <v>383.81</v>
      </c>
      <c r="AD187">
        <v>0</v>
      </c>
      <c r="AE187">
        <v>0</v>
      </c>
      <c r="AF187">
        <v>31.26</v>
      </c>
      <c r="AG187">
        <v>13.5</v>
      </c>
      <c r="AH187">
        <v>0</v>
      </c>
      <c r="AI187">
        <v>1</v>
      </c>
      <c r="AJ187">
        <v>12.78</v>
      </c>
      <c r="AK187">
        <v>28.43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0.01</v>
      </c>
      <c r="AU187" t="s">
        <v>3</v>
      </c>
      <c r="AV187">
        <v>0</v>
      </c>
      <c r="AW187">
        <v>2</v>
      </c>
      <c r="AX187">
        <v>68190514</v>
      </c>
      <c r="AY187">
        <v>1</v>
      </c>
      <c r="AZ187">
        <v>0</v>
      </c>
      <c r="BA187">
        <v>188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Y187*Source!I135</f>
        <v>3.0000000000000001E-3</v>
      </c>
      <c r="CY187">
        <f>AB187</f>
        <v>399.5</v>
      </c>
      <c r="CZ187">
        <f>AF187</f>
        <v>31.26</v>
      </c>
      <c r="DA187">
        <f>AJ187</f>
        <v>12.78</v>
      </c>
      <c r="DB187">
        <f t="shared" si="42"/>
        <v>0.31</v>
      </c>
      <c r="DC187">
        <f t="shared" si="43"/>
        <v>0.14000000000000001</v>
      </c>
    </row>
    <row r="188" spans="1:107" x14ac:dyDescent="0.4">
      <c r="A188">
        <f>ROW(Source!A135)</f>
        <v>135</v>
      </c>
      <c r="B188">
        <v>68187018</v>
      </c>
      <c r="C188">
        <v>68190511</v>
      </c>
      <c r="D188">
        <v>64872081</v>
      </c>
      <c r="E188">
        <v>1</v>
      </c>
      <c r="F188">
        <v>1</v>
      </c>
      <c r="G188">
        <v>1</v>
      </c>
      <c r="H188">
        <v>2</v>
      </c>
      <c r="I188" t="s">
        <v>666</v>
      </c>
      <c r="J188" t="s">
        <v>667</v>
      </c>
      <c r="K188" t="s">
        <v>668</v>
      </c>
      <c r="L188">
        <v>1368</v>
      </c>
      <c r="N188">
        <v>1011</v>
      </c>
      <c r="O188" t="s">
        <v>669</v>
      </c>
      <c r="P188" t="s">
        <v>669</v>
      </c>
      <c r="Q188">
        <v>1</v>
      </c>
      <c r="W188">
        <v>0</v>
      </c>
      <c r="X188">
        <v>-1937814132</v>
      </c>
      <c r="Y188">
        <v>6.88</v>
      </c>
      <c r="AA188">
        <v>0</v>
      </c>
      <c r="AB188">
        <v>12.45</v>
      </c>
      <c r="AC188">
        <v>0</v>
      </c>
      <c r="AD188">
        <v>0</v>
      </c>
      <c r="AE188">
        <v>0</v>
      </c>
      <c r="AF188">
        <v>3</v>
      </c>
      <c r="AG188">
        <v>0</v>
      </c>
      <c r="AH188">
        <v>0</v>
      </c>
      <c r="AI188">
        <v>1</v>
      </c>
      <c r="AJ188">
        <v>4.1500000000000004</v>
      </c>
      <c r="AK188">
        <v>28.43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6.88</v>
      </c>
      <c r="AU188" t="s">
        <v>3</v>
      </c>
      <c r="AV188">
        <v>0</v>
      </c>
      <c r="AW188">
        <v>2</v>
      </c>
      <c r="AX188">
        <v>68190515</v>
      </c>
      <c r="AY188">
        <v>1</v>
      </c>
      <c r="AZ188">
        <v>0</v>
      </c>
      <c r="BA188">
        <v>189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Y188*Source!I135</f>
        <v>2.0640000000000001</v>
      </c>
      <c r="CY188">
        <f>AB188</f>
        <v>12.45</v>
      </c>
      <c r="CZ188">
        <f>AF188</f>
        <v>3</v>
      </c>
      <c r="DA188">
        <f>AJ188</f>
        <v>4.1500000000000004</v>
      </c>
      <c r="DB188">
        <f t="shared" si="42"/>
        <v>20.64</v>
      </c>
      <c r="DC188">
        <f t="shared" si="43"/>
        <v>0</v>
      </c>
    </row>
    <row r="189" spans="1:107" x14ac:dyDescent="0.4">
      <c r="A189">
        <f>ROW(Source!A135)</f>
        <v>135</v>
      </c>
      <c r="B189">
        <v>68187018</v>
      </c>
      <c r="C189">
        <v>68190511</v>
      </c>
      <c r="D189">
        <v>64872869</v>
      </c>
      <c r="E189">
        <v>1</v>
      </c>
      <c r="F189">
        <v>1</v>
      </c>
      <c r="G189">
        <v>1</v>
      </c>
      <c r="H189">
        <v>2</v>
      </c>
      <c r="I189" t="s">
        <v>673</v>
      </c>
      <c r="J189" t="s">
        <v>674</v>
      </c>
      <c r="K189" t="s">
        <v>675</v>
      </c>
      <c r="L189">
        <v>1368</v>
      </c>
      <c r="N189">
        <v>1011</v>
      </c>
      <c r="O189" t="s">
        <v>669</v>
      </c>
      <c r="P189" t="s">
        <v>669</v>
      </c>
      <c r="Q189">
        <v>1</v>
      </c>
      <c r="W189">
        <v>0</v>
      </c>
      <c r="X189">
        <v>-991672839</v>
      </c>
      <c r="Y189">
        <v>6.88</v>
      </c>
      <c r="AA189">
        <v>0</v>
      </c>
      <c r="AB189">
        <v>31.8</v>
      </c>
      <c r="AC189">
        <v>0</v>
      </c>
      <c r="AD189">
        <v>0</v>
      </c>
      <c r="AE189">
        <v>0</v>
      </c>
      <c r="AF189">
        <v>2.08</v>
      </c>
      <c r="AG189">
        <v>0</v>
      </c>
      <c r="AH189">
        <v>0</v>
      </c>
      <c r="AI189">
        <v>1</v>
      </c>
      <c r="AJ189">
        <v>15.29</v>
      </c>
      <c r="AK189">
        <v>28.43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6.88</v>
      </c>
      <c r="AU189" t="s">
        <v>3</v>
      </c>
      <c r="AV189">
        <v>0</v>
      </c>
      <c r="AW189">
        <v>2</v>
      </c>
      <c r="AX189">
        <v>68190516</v>
      </c>
      <c r="AY189">
        <v>1</v>
      </c>
      <c r="AZ189">
        <v>0</v>
      </c>
      <c r="BA189">
        <v>190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Y189*Source!I135</f>
        <v>2.0640000000000001</v>
      </c>
      <c r="CY189">
        <f>AB189</f>
        <v>31.8</v>
      </c>
      <c r="CZ189">
        <f>AF189</f>
        <v>2.08</v>
      </c>
      <c r="DA189">
        <f>AJ189</f>
        <v>15.29</v>
      </c>
      <c r="DB189">
        <f t="shared" si="42"/>
        <v>14.31</v>
      </c>
      <c r="DC189">
        <f t="shared" si="43"/>
        <v>0</v>
      </c>
    </row>
    <row r="190" spans="1:107" x14ac:dyDescent="0.4">
      <c r="A190">
        <f>ROW(Source!A135)</f>
        <v>135</v>
      </c>
      <c r="B190">
        <v>68187018</v>
      </c>
      <c r="C190">
        <v>68190511</v>
      </c>
      <c r="D190">
        <v>64808418</v>
      </c>
      <c r="E190">
        <v>1</v>
      </c>
      <c r="F190">
        <v>1</v>
      </c>
      <c r="G190">
        <v>1</v>
      </c>
      <c r="H190">
        <v>3</v>
      </c>
      <c r="I190" t="s">
        <v>906</v>
      </c>
      <c r="J190" t="s">
        <v>907</v>
      </c>
      <c r="K190" t="s">
        <v>908</v>
      </c>
      <c r="L190">
        <v>1348</v>
      </c>
      <c r="N190">
        <v>1009</v>
      </c>
      <c r="O190" t="s">
        <v>133</v>
      </c>
      <c r="P190" t="s">
        <v>133</v>
      </c>
      <c r="Q190">
        <v>1000</v>
      </c>
      <c r="W190">
        <v>0</v>
      </c>
      <c r="X190">
        <v>546198954</v>
      </c>
      <c r="Y190">
        <v>1E-3</v>
      </c>
      <c r="AA190">
        <v>94219.4</v>
      </c>
      <c r="AB190">
        <v>0</v>
      </c>
      <c r="AC190">
        <v>0</v>
      </c>
      <c r="AD190">
        <v>0</v>
      </c>
      <c r="AE190">
        <v>12430</v>
      </c>
      <c r="AF190">
        <v>0</v>
      </c>
      <c r="AG190">
        <v>0</v>
      </c>
      <c r="AH190">
        <v>0</v>
      </c>
      <c r="AI190">
        <v>7.58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1E-3</v>
      </c>
      <c r="AU190" t="s">
        <v>3</v>
      </c>
      <c r="AV190">
        <v>0</v>
      </c>
      <c r="AW190">
        <v>2</v>
      </c>
      <c r="AX190">
        <v>68190517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Y190*Source!I135</f>
        <v>2.9999999999999997E-4</v>
      </c>
      <c r="CY190">
        <f>AA190</f>
        <v>94219.4</v>
      </c>
      <c r="CZ190">
        <f>AE190</f>
        <v>12430</v>
      </c>
      <c r="DA190">
        <f>AI190</f>
        <v>7.58</v>
      </c>
      <c r="DB190">
        <f t="shared" si="42"/>
        <v>12.43</v>
      </c>
      <c r="DC190">
        <f t="shared" si="43"/>
        <v>0</v>
      </c>
    </row>
    <row r="191" spans="1:107" x14ac:dyDescent="0.4">
      <c r="A191">
        <f>ROW(Source!A135)</f>
        <v>135</v>
      </c>
      <c r="B191">
        <v>68187018</v>
      </c>
      <c r="C191">
        <v>68190511</v>
      </c>
      <c r="D191">
        <v>64809036</v>
      </c>
      <c r="E191">
        <v>1</v>
      </c>
      <c r="F191">
        <v>1</v>
      </c>
      <c r="G191">
        <v>1</v>
      </c>
      <c r="H191">
        <v>3</v>
      </c>
      <c r="I191" t="s">
        <v>909</v>
      </c>
      <c r="J191" t="s">
        <v>910</v>
      </c>
      <c r="K191" t="s">
        <v>911</v>
      </c>
      <c r="L191">
        <v>1356</v>
      </c>
      <c r="N191">
        <v>1010</v>
      </c>
      <c r="O191" t="s">
        <v>271</v>
      </c>
      <c r="P191" t="s">
        <v>271</v>
      </c>
      <c r="Q191">
        <v>1000</v>
      </c>
      <c r="W191">
        <v>0</v>
      </c>
      <c r="X191">
        <v>1703397329</v>
      </c>
      <c r="Y191">
        <v>0.3</v>
      </c>
      <c r="AA191">
        <v>179</v>
      </c>
      <c r="AB191">
        <v>0</v>
      </c>
      <c r="AC191">
        <v>0</v>
      </c>
      <c r="AD191">
        <v>0</v>
      </c>
      <c r="AE191">
        <v>179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0.3</v>
      </c>
      <c r="AU191" t="s">
        <v>3</v>
      </c>
      <c r="AV191">
        <v>0</v>
      </c>
      <c r="AW191">
        <v>2</v>
      </c>
      <c r="AX191">
        <v>68190518</v>
      </c>
      <c r="AY191">
        <v>1</v>
      </c>
      <c r="AZ191">
        <v>0</v>
      </c>
      <c r="BA191">
        <v>192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Y191*Source!I135</f>
        <v>0.09</v>
      </c>
      <c r="CY191">
        <f>AA191</f>
        <v>179</v>
      </c>
      <c r="CZ191">
        <f>AE191</f>
        <v>179</v>
      </c>
      <c r="DA191">
        <f>AI191</f>
        <v>1</v>
      </c>
      <c r="DB191">
        <f t="shared" si="42"/>
        <v>53.7</v>
      </c>
      <c r="DC191">
        <f t="shared" si="43"/>
        <v>0</v>
      </c>
    </row>
    <row r="192" spans="1:107" x14ac:dyDescent="0.4">
      <c r="A192">
        <f>ROW(Source!A135)</f>
        <v>135</v>
      </c>
      <c r="B192">
        <v>68187018</v>
      </c>
      <c r="C192">
        <v>68190511</v>
      </c>
      <c r="D192">
        <v>64864032</v>
      </c>
      <c r="E192">
        <v>1</v>
      </c>
      <c r="F192">
        <v>1</v>
      </c>
      <c r="G192">
        <v>1</v>
      </c>
      <c r="H192">
        <v>3</v>
      </c>
      <c r="I192" t="s">
        <v>265</v>
      </c>
      <c r="J192" t="s">
        <v>267</v>
      </c>
      <c r="K192" t="s">
        <v>266</v>
      </c>
      <c r="L192">
        <v>1308</v>
      </c>
      <c r="N192">
        <v>1003</v>
      </c>
      <c r="O192" t="s">
        <v>259</v>
      </c>
      <c r="P192" t="s">
        <v>259</v>
      </c>
      <c r="Q192">
        <v>100</v>
      </c>
      <c r="W192">
        <v>0</v>
      </c>
      <c r="X192">
        <v>2025463815</v>
      </c>
      <c r="Y192">
        <v>1</v>
      </c>
      <c r="AA192">
        <v>23716.5</v>
      </c>
      <c r="AB192">
        <v>0</v>
      </c>
      <c r="AC192">
        <v>0</v>
      </c>
      <c r="AD192">
        <v>0</v>
      </c>
      <c r="AE192">
        <v>7275</v>
      </c>
      <c r="AF192">
        <v>0</v>
      </c>
      <c r="AG192">
        <v>0</v>
      </c>
      <c r="AH192">
        <v>0</v>
      </c>
      <c r="AI192">
        <v>3.26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3</v>
      </c>
      <c r="AT192">
        <v>1</v>
      </c>
      <c r="AU192" t="s">
        <v>3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Y192*Source!I135</f>
        <v>0.3</v>
      </c>
      <c r="CY192">
        <f>AA192</f>
        <v>23716.5</v>
      </c>
      <c r="CZ192">
        <f>AE192</f>
        <v>7275</v>
      </c>
      <c r="DA192">
        <f>AI192</f>
        <v>3.26</v>
      </c>
      <c r="DB192">
        <f t="shared" si="42"/>
        <v>7275</v>
      </c>
      <c r="DC192">
        <f t="shared" si="43"/>
        <v>0</v>
      </c>
    </row>
    <row r="193" spans="1:107" x14ac:dyDescent="0.4">
      <c r="A193">
        <f>ROW(Source!A135)</f>
        <v>135</v>
      </c>
      <c r="B193">
        <v>68187018</v>
      </c>
      <c r="C193">
        <v>68190511</v>
      </c>
      <c r="D193">
        <v>64870754</v>
      </c>
      <c r="E193">
        <v>1</v>
      </c>
      <c r="F193">
        <v>1</v>
      </c>
      <c r="G193">
        <v>1</v>
      </c>
      <c r="H193">
        <v>3</v>
      </c>
      <c r="I193" t="s">
        <v>912</v>
      </c>
      <c r="J193" t="s">
        <v>913</v>
      </c>
      <c r="K193" t="s">
        <v>914</v>
      </c>
      <c r="L193">
        <v>1374</v>
      </c>
      <c r="N193">
        <v>1013</v>
      </c>
      <c r="O193" t="s">
        <v>915</v>
      </c>
      <c r="P193" t="s">
        <v>915</v>
      </c>
      <c r="Q193">
        <v>1</v>
      </c>
      <c r="W193">
        <v>0</v>
      </c>
      <c r="X193">
        <v>-915781824</v>
      </c>
      <c r="Y193">
        <v>3.5</v>
      </c>
      <c r="AA193">
        <v>1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3.5</v>
      </c>
      <c r="AU193" t="s">
        <v>3</v>
      </c>
      <c r="AV193">
        <v>0</v>
      </c>
      <c r="AW193">
        <v>2</v>
      </c>
      <c r="AX193">
        <v>68190519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Y193*Source!I135</f>
        <v>1.05</v>
      </c>
      <c r="CY193">
        <f>AA193</f>
        <v>1</v>
      </c>
      <c r="CZ193">
        <f>AE193</f>
        <v>1</v>
      </c>
      <c r="DA193">
        <f>AI193</f>
        <v>1</v>
      </c>
      <c r="DB193">
        <f t="shared" si="42"/>
        <v>3.5</v>
      </c>
      <c r="DC193">
        <f t="shared" si="43"/>
        <v>0</v>
      </c>
    </row>
    <row r="194" spans="1:107" x14ac:dyDescent="0.4">
      <c r="A194">
        <f>ROW(Source!A138)</f>
        <v>138</v>
      </c>
      <c r="B194">
        <v>68187018</v>
      </c>
      <c r="C194">
        <v>68190648</v>
      </c>
      <c r="D194">
        <v>18410280</v>
      </c>
      <c r="E194">
        <v>1</v>
      </c>
      <c r="F194">
        <v>1</v>
      </c>
      <c r="G194">
        <v>1</v>
      </c>
      <c r="H194">
        <v>1</v>
      </c>
      <c r="I194" t="s">
        <v>787</v>
      </c>
      <c r="J194" t="s">
        <v>3</v>
      </c>
      <c r="K194" t="s">
        <v>788</v>
      </c>
      <c r="L194">
        <v>1369</v>
      </c>
      <c r="N194">
        <v>1013</v>
      </c>
      <c r="O194" t="s">
        <v>665</v>
      </c>
      <c r="P194" t="s">
        <v>665</v>
      </c>
      <c r="Q194">
        <v>1</v>
      </c>
      <c r="W194">
        <v>0</v>
      </c>
      <c r="X194">
        <v>-464685602</v>
      </c>
      <c r="Y194">
        <v>16.29</v>
      </c>
      <c r="AA194">
        <v>0</v>
      </c>
      <c r="AB194">
        <v>0</v>
      </c>
      <c r="AC194">
        <v>0</v>
      </c>
      <c r="AD194">
        <v>9.51</v>
      </c>
      <c r="AE194">
        <v>0</v>
      </c>
      <c r="AF194">
        <v>0</v>
      </c>
      <c r="AG194">
        <v>0</v>
      </c>
      <c r="AH194">
        <v>9.51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16.29</v>
      </c>
      <c r="AU194" t="s">
        <v>3</v>
      </c>
      <c r="AV194">
        <v>1</v>
      </c>
      <c r="AW194">
        <v>2</v>
      </c>
      <c r="AX194">
        <v>68190649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Y194*Source!I138</f>
        <v>2.2806000000000002</v>
      </c>
      <c r="CY194">
        <f>AD194</f>
        <v>9.51</v>
      </c>
      <c r="CZ194">
        <f>AH194</f>
        <v>9.51</v>
      </c>
      <c r="DA194">
        <f>AL194</f>
        <v>1</v>
      </c>
      <c r="DB194">
        <f t="shared" si="42"/>
        <v>154.91999999999999</v>
      </c>
      <c r="DC194">
        <f t="shared" si="43"/>
        <v>0</v>
      </c>
    </row>
    <row r="195" spans="1:107" x14ac:dyDescent="0.4">
      <c r="A195">
        <f>ROW(Source!A138)</f>
        <v>138</v>
      </c>
      <c r="B195">
        <v>68187018</v>
      </c>
      <c r="C195">
        <v>68190648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44</v>
      </c>
      <c r="J195" t="s">
        <v>3</v>
      </c>
      <c r="K195" t="s">
        <v>723</v>
      </c>
      <c r="L195">
        <v>608254</v>
      </c>
      <c r="N195">
        <v>1013</v>
      </c>
      <c r="O195" t="s">
        <v>724</v>
      </c>
      <c r="P195" t="s">
        <v>724</v>
      </c>
      <c r="Q195">
        <v>1</v>
      </c>
      <c r="W195">
        <v>0</v>
      </c>
      <c r="X195">
        <v>-185737400</v>
      </c>
      <c r="Y195">
        <v>0.01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0.01</v>
      </c>
      <c r="AU195" t="s">
        <v>3</v>
      </c>
      <c r="AV195">
        <v>2</v>
      </c>
      <c r="AW195">
        <v>2</v>
      </c>
      <c r="AX195">
        <v>68190650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Y195*Source!I138</f>
        <v>1.4000000000000002E-3</v>
      </c>
      <c r="CY195">
        <f>AD195</f>
        <v>0</v>
      </c>
      <c r="CZ195">
        <f>AH195</f>
        <v>0</v>
      </c>
      <c r="DA195">
        <f>AL195</f>
        <v>1</v>
      </c>
      <c r="DB195">
        <f t="shared" si="42"/>
        <v>0</v>
      </c>
      <c r="DC195">
        <f t="shared" si="43"/>
        <v>0</v>
      </c>
    </row>
    <row r="196" spans="1:107" x14ac:dyDescent="0.4">
      <c r="A196">
        <f>ROW(Source!A138)</f>
        <v>138</v>
      </c>
      <c r="B196">
        <v>68187018</v>
      </c>
      <c r="C196">
        <v>68190648</v>
      </c>
      <c r="D196">
        <v>64871408</v>
      </c>
      <c r="E196">
        <v>1</v>
      </c>
      <c r="F196">
        <v>1</v>
      </c>
      <c r="G196">
        <v>1</v>
      </c>
      <c r="H196">
        <v>2</v>
      </c>
      <c r="I196" t="s">
        <v>789</v>
      </c>
      <c r="J196" t="s">
        <v>790</v>
      </c>
      <c r="K196" t="s">
        <v>791</v>
      </c>
      <c r="L196">
        <v>1368</v>
      </c>
      <c r="N196">
        <v>1011</v>
      </c>
      <c r="O196" t="s">
        <v>669</v>
      </c>
      <c r="P196" t="s">
        <v>669</v>
      </c>
      <c r="Q196">
        <v>1</v>
      </c>
      <c r="W196">
        <v>0</v>
      </c>
      <c r="X196">
        <v>344519037</v>
      </c>
      <c r="Y196">
        <v>0.01</v>
      </c>
      <c r="AA196">
        <v>0</v>
      </c>
      <c r="AB196">
        <v>399.5</v>
      </c>
      <c r="AC196">
        <v>383.81</v>
      </c>
      <c r="AD196">
        <v>0</v>
      </c>
      <c r="AE196">
        <v>0</v>
      </c>
      <c r="AF196">
        <v>31.26</v>
      </c>
      <c r="AG196">
        <v>13.5</v>
      </c>
      <c r="AH196">
        <v>0</v>
      </c>
      <c r="AI196">
        <v>1</v>
      </c>
      <c r="AJ196">
        <v>12.78</v>
      </c>
      <c r="AK196">
        <v>28.43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0.01</v>
      </c>
      <c r="AU196" t="s">
        <v>3</v>
      </c>
      <c r="AV196">
        <v>0</v>
      </c>
      <c r="AW196">
        <v>2</v>
      </c>
      <c r="AX196">
        <v>68190651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Y196*Source!I138</f>
        <v>1.4000000000000002E-3</v>
      </c>
      <c r="CY196">
        <f>AB196</f>
        <v>399.5</v>
      </c>
      <c r="CZ196">
        <f>AF196</f>
        <v>31.26</v>
      </c>
      <c r="DA196">
        <f>AJ196</f>
        <v>12.78</v>
      </c>
      <c r="DB196">
        <f t="shared" si="42"/>
        <v>0.31</v>
      </c>
      <c r="DC196">
        <f t="shared" si="43"/>
        <v>0.14000000000000001</v>
      </c>
    </row>
    <row r="197" spans="1:107" x14ac:dyDescent="0.4">
      <c r="A197">
        <f>ROW(Source!A138)</f>
        <v>138</v>
      </c>
      <c r="B197">
        <v>68187018</v>
      </c>
      <c r="C197">
        <v>68190648</v>
      </c>
      <c r="D197">
        <v>64872081</v>
      </c>
      <c r="E197">
        <v>1</v>
      </c>
      <c r="F197">
        <v>1</v>
      </c>
      <c r="G197">
        <v>1</v>
      </c>
      <c r="H197">
        <v>2</v>
      </c>
      <c r="I197" t="s">
        <v>666</v>
      </c>
      <c r="J197" t="s">
        <v>667</v>
      </c>
      <c r="K197" t="s">
        <v>668</v>
      </c>
      <c r="L197">
        <v>1368</v>
      </c>
      <c r="N197">
        <v>1011</v>
      </c>
      <c r="O197" t="s">
        <v>669</v>
      </c>
      <c r="P197" t="s">
        <v>669</v>
      </c>
      <c r="Q197">
        <v>1</v>
      </c>
      <c r="W197">
        <v>0</v>
      </c>
      <c r="X197">
        <v>-1937814132</v>
      </c>
      <c r="Y197">
        <v>6.08</v>
      </c>
      <c r="AA197">
        <v>0</v>
      </c>
      <c r="AB197">
        <v>12.45</v>
      </c>
      <c r="AC197">
        <v>0</v>
      </c>
      <c r="AD197">
        <v>0</v>
      </c>
      <c r="AE197">
        <v>0</v>
      </c>
      <c r="AF197">
        <v>3</v>
      </c>
      <c r="AG197">
        <v>0</v>
      </c>
      <c r="AH197">
        <v>0</v>
      </c>
      <c r="AI197">
        <v>1</v>
      </c>
      <c r="AJ197">
        <v>4.1500000000000004</v>
      </c>
      <c r="AK197">
        <v>28.43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6.08</v>
      </c>
      <c r="AU197" t="s">
        <v>3</v>
      </c>
      <c r="AV197">
        <v>0</v>
      </c>
      <c r="AW197">
        <v>2</v>
      </c>
      <c r="AX197">
        <v>68190652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Y197*Source!I138</f>
        <v>0.85120000000000007</v>
      </c>
      <c r="CY197">
        <f>AB197</f>
        <v>12.45</v>
      </c>
      <c r="CZ197">
        <f>AF197</f>
        <v>3</v>
      </c>
      <c r="DA197">
        <f>AJ197</f>
        <v>4.1500000000000004</v>
      </c>
      <c r="DB197">
        <f t="shared" si="42"/>
        <v>18.239999999999998</v>
      </c>
      <c r="DC197">
        <f t="shared" si="43"/>
        <v>0</v>
      </c>
    </row>
    <row r="198" spans="1:107" x14ac:dyDescent="0.4">
      <c r="A198">
        <f>ROW(Source!A138)</f>
        <v>138</v>
      </c>
      <c r="B198">
        <v>68187018</v>
      </c>
      <c r="C198">
        <v>68190648</v>
      </c>
      <c r="D198">
        <v>64872869</v>
      </c>
      <c r="E198">
        <v>1</v>
      </c>
      <c r="F198">
        <v>1</v>
      </c>
      <c r="G198">
        <v>1</v>
      </c>
      <c r="H198">
        <v>2</v>
      </c>
      <c r="I198" t="s">
        <v>673</v>
      </c>
      <c r="J198" t="s">
        <v>674</v>
      </c>
      <c r="K198" t="s">
        <v>675</v>
      </c>
      <c r="L198">
        <v>1368</v>
      </c>
      <c r="N198">
        <v>1011</v>
      </c>
      <c r="O198" t="s">
        <v>669</v>
      </c>
      <c r="P198" t="s">
        <v>669</v>
      </c>
      <c r="Q198">
        <v>1</v>
      </c>
      <c r="W198">
        <v>0</v>
      </c>
      <c r="X198">
        <v>-991672839</v>
      </c>
      <c r="Y198">
        <v>6.08</v>
      </c>
      <c r="AA198">
        <v>0</v>
      </c>
      <c r="AB198">
        <v>31.8</v>
      </c>
      <c r="AC198">
        <v>0</v>
      </c>
      <c r="AD198">
        <v>0</v>
      </c>
      <c r="AE198">
        <v>0</v>
      </c>
      <c r="AF198">
        <v>2.08</v>
      </c>
      <c r="AG198">
        <v>0</v>
      </c>
      <c r="AH198">
        <v>0</v>
      </c>
      <c r="AI198">
        <v>1</v>
      </c>
      <c r="AJ198">
        <v>15.29</v>
      </c>
      <c r="AK198">
        <v>28.43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6.08</v>
      </c>
      <c r="AU198" t="s">
        <v>3</v>
      </c>
      <c r="AV198">
        <v>0</v>
      </c>
      <c r="AW198">
        <v>2</v>
      </c>
      <c r="AX198">
        <v>68190653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Y198*Source!I138</f>
        <v>0.85120000000000007</v>
      </c>
      <c r="CY198">
        <f>AB198</f>
        <v>31.8</v>
      </c>
      <c r="CZ198">
        <f>AF198</f>
        <v>2.08</v>
      </c>
      <c r="DA198">
        <f>AJ198</f>
        <v>15.29</v>
      </c>
      <c r="DB198">
        <f t="shared" si="42"/>
        <v>12.65</v>
      </c>
      <c r="DC198">
        <f t="shared" si="43"/>
        <v>0</v>
      </c>
    </row>
    <row r="199" spans="1:107" x14ac:dyDescent="0.4">
      <c r="A199">
        <f>ROW(Source!A138)</f>
        <v>138</v>
      </c>
      <c r="B199">
        <v>68187018</v>
      </c>
      <c r="C199">
        <v>68190648</v>
      </c>
      <c r="D199">
        <v>64808418</v>
      </c>
      <c r="E199">
        <v>1</v>
      </c>
      <c r="F199">
        <v>1</v>
      </c>
      <c r="G199">
        <v>1</v>
      </c>
      <c r="H199">
        <v>3</v>
      </c>
      <c r="I199" t="s">
        <v>906</v>
      </c>
      <c r="J199" t="s">
        <v>907</v>
      </c>
      <c r="K199" t="s">
        <v>908</v>
      </c>
      <c r="L199">
        <v>1348</v>
      </c>
      <c r="N199">
        <v>1009</v>
      </c>
      <c r="O199" t="s">
        <v>133</v>
      </c>
      <c r="P199" t="s">
        <v>133</v>
      </c>
      <c r="Q199">
        <v>1000</v>
      </c>
      <c r="W199">
        <v>0</v>
      </c>
      <c r="X199">
        <v>546198954</v>
      </c>
      <c r="Y199">
        <v>1E-3</v>
      </c>
      <c r="AA199">
        <v>94219.4</v>
      </c>
      <c r="AB199">
        <v>0</v>
      </c>
      <c r="AC199">
        <v>0</v>
      </c>
      <c r="AD199">
        <v>0</v>
      </c>
      <c r="AE199">
        <v>12430</v>
      </c>
      <c r="AF199">
        <v>0</v>
      </c>
      <c r="AG199">
        <v>0</v>
      </c>
      <c r="AH199">
        <v>0</v>
      </c>
      <c r="AI199">
        <v>7.58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1E-3</v>
      </c>
      <c r="AU199" t="s">
        <v>3</v>
      </c>
      <c r="AV199">
        <v>0</v>
      </c>
      <c r="AW199">
        <v>2</v>
      </c>
      <c r="AX199">
        <v>68190654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Y199*Source!I138</f>
        <v>1.4000000000000001E-4</v>
      </c>
      <c r="CY199">
        <f>AA199</f>
        <v>94219.4</v>
      </c>
      <c r="CZ199">
        <f>AE199</f>
        <v>12430</v>
      </c>
      <c r="DA199">
        <f>AI199</f>
        <v>7.58</v>
      </c>
      <c r="DB199">
        <f t="shared" si="42"/>
        <v>12.43</v>
      </c>
      <c r="DC199">
        <f t="shared" si="43"/>
        <v>0</v>
      </c>
    </row>
    <row r="200" spans="1:107" x14ac:dyDescent="0.4">
      <c r="A200">
        <f>ROW(Source!A138)</f>
        <v>138</v>
      </c>
      <c r="B200">
        <v>68187018</v>
      </c>
      <c r="C200">
        <v>68190648</v>
      </c>
      <c r="D200">
        <v>64809036</v>
      </c>
      <c r="E200">
        <v>1</v>
      </c>
      <c r="F200">
        <v>1</v>
      </c>
      <c r="G200">
        <v>1</v>
      </c>
      <c r="H200">
        <v>3</v>
      </c>
      <c r="I200" t="s">
        <v>909</v>
      </c>
      <c r="J200" t="s">
        <v>910</v>
      </c>
      <c r="K200" t="s">
        <v>911</v>
      </c>
      <c r="L200">
        <v>1356</v>
      </c>
      <c r="N200">
        <v>1010</v>
      </c>
      <c r="O200" t="s">
        <v>271</v>
      </c>
      <c r="P200" t="s">
        <v>271</v>
      </c>
      <c r="Q200">
        <v>1000</v>
      </c>
      <c r="W200">
        <v>0</v>
      </c>
      <c r="X200">
        <v>1703397329</v>
      </c>
      <c r="Y200">
        <v>0.2</v>
      </c>
      <c r="AA200">
        <v>179</v>
      </c>
      <c r="AB200">
        <v>0</v>
      </c>
      <c r="AC200">
        <v>0</v>
      </c>
      <c r="AD200">
        <v>0</v>
      </c>
      <c r="AE200">
        <v>179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0.2</v>
      </c>
      <c r="AU200" t="s">
        <v>3</v>
      </c>
      <c r="AV200">
        <v>0</v>
      </c>
      <c r="AW200">
        <v>2</v>
      </c>
      <c r="AX200">
        <v>68190655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Y200*Source!I138</f>
        <v>2.8000000000000004E-2</v>
      </c>
      <c r="CY200">
        <f>AA200</f>
        <v>179</v>
      </c>
      <c r="CZ200">
        <f>AE200</f>
        <v>179</v>
      </c>
      <c r="DA200">
        <f>AI200</f>
        <v>1</v>
      </c>
      <c r="DB200">
        <f t="shared" si="42"/>
        <v>35.799999999999997</v>
      </c>
      <c r="DC200">
        <f t="shared" si="43"/>
        <v>0</v>
      </c>
    </row>
    <row r="201" spans="1:107" x14ac:dyDescent="0.4">
      <c r="A201">
        <f>ROW(Source!A138)</f>
        <v>138</v>
      </c>
      <c r="B201">
        <v>68187018</v>
      </c>
      <c r="C201">
        <v>68190648</v>
      </c>
      <c r="D201">
        <v>64864028</v>
      </c>
      <c r="E201">
        <v>1</v>
      </c>
      <c r="F201">
        <v>1</v>
      </c>
      <c r="G201">
        <v>1</v>
      </c>
      <c r="H201">
        <v>3</v>
      </c>
      <c r="I201" t="s">
        <v>278</v>
      </c>
      <c r="J201" t="s">
        <v>280</v>
      </c>
      <c r="K201" t="s">
        <v>279</v>
      </c>
      <c r="L201">
        <v>1308</v>
      </c>
      <c r="N201">
        <v>1003</v>
      </c>
      <c r="O201" t="s">
        <v>259</v>
      </c>
      <c r="P201" t="s">
        <v>259</v>
      </c>
      <c r="Q201">
        <v>100</v>
      </c>
      <c r="W201">
        <v>0</v>
      </c>
      <c r="X201">
        <v>-343119207</v>
      </c>
      <c r="Y201">
        <v>1</v>
      </c>
      <c r="AA201">
        <v>5772.46</v>
      </c>
      <c r="AB201">
        <v>0</v>
      </c>
      <c r="AC201">
        <v>0</v>
      </c>
      <c r="AD201">
        <v>0</v>
      </c>
      <c r="AE201">
        <v>727.01</v>
      </c>
      <c r="AF201">
        <v>0</v>
      </c>
      <c r="AG201">
        <v>0</v>
      </c>
      <c r="AH201">
        <v>0</v>
      </c>
      <c r="AI201">
        <v>7.94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3</v>
      </c>
      <c r="AT201">
        <v>1</v>
      </c>
      <c r="AU201" t="s">
        <v>3</v>
      </c>
      <c r="AV201">
        <v>0</v>
      </c>
      <c r="AW201">
        <v>1</v>
      </c>
      <c r="AX201">
        <v>-1</v>
      </c>
      <c r="AY201">
        <v>0</v>
      </c>
      <c r="AZ201">
        <v>0</v>
      </c>
      <c r="BA201" t="s">
        <v>3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Y201*Source!I138</f>
        <v>0.14000000000000001</v>
      </c>
      <c r="CY201">
        <f>AA201</f>
        <v>5772.46</v>
      </c>
      <c r="CZ201">
        <f>AE201</f>
        <v>727.01</v>
      </c>
      <c r="DA201">
        <f>AI201</f>
        <v>7.94</v>
      </c>
      <c r="DB201">
        <f t="shared" si="42"/>
        <v>727.01</v>
      </c>
      <c r="DC201">
        <f t="shared" si="43"/>
        <v>0</v>
      </c>
    </row>
    <row r="202" spans="1:107" x14ac:dyDescent="0.4">
      <c r="A202">
        <f>ROW(Source!A138)</f>
        <v>138</v>
      </c>
      <c r="B202">
        <v>68187018</v>
      </c>
      <c r="C202">
        <v>68190648</v>
      </c>
      <c r="D202">
        <v>64870754</v>
      </c>
      <c r="E202">
        <v>1</v>
      </c>
      <c r="F202">
        <v>1</v>
      </c>
      <c r="G202">
        <v>1</v>
      </c>
      <c r="H202">
        <v>3</v>
      </c>
      <c r="I202" t="s">
        <v>912</v>
      </c>
      <c r="J202" t="s">
        <v>913</v>
      </c>
      <c r="K202" t="s">
        <v>914</v>
      </c>
      <c r="L202">
        <v>1374</v>
      </c>
      <c r="N202">
        <v>1013</v>
      </c>
      <c r="O202" t="s">
        <v>915</v>
      </c>
      <c r="P202" t="s">
        <v>915</v>
      </c>
      <c r="Q202">
        <v>1</v>
      </c>
      <c r="W202">
        <v>0</v>
      </c>
      <c r="X202">
        <v>-915781824</v>
      </c>
      <c r="Y202">
        <v>3.1</v>
      </c>
      <c r="AA202">
        <v>1</v>
      </c>
      <c r="AB202">
        <v>0</v>
      </c>
      <c r="AC202">
        <v>0</v>
      </c>
      <c r="AD202">
        <v>0</v>
      </c>
      <c r="AE202">
        <v>1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3.1</v>
      </c>
      <c r="AU202" t="s">
        <v>3</v>
      </c>
      <c r="AV202">
        <v>0</v>
      </c>
      <c r="AW202">
        <v>2</v>
      </c>
      <c r="AX202">
        <v>68190656</v>
      </c>
      <c r="AY202">
        <v>1</v>
      </c>
      <c r="AZ202">
        <v>0</v>
      </c>
      <c r="BA202">
        <v>201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Y202*Source!I138</f>
        <v>0.43400000000000005</v>
      </c>
      <c r="CY202">
        <f>AA202</f>
        <v>1</v>
      </c>
      <c r="CZ202">
        <f>AE202</f>
        <v>1</v>
      </c>
      <c r="DA202">
        <f>AI202</f>
        <v>1</v>
      </c>
      <c r="DB202">
        <f t="shared" si="42"/>
        <v>3.1</v>
      </c>
      <c r="DC202">
        <f t="shared" si="43"/>
        <v>0</v>
      </c>
    </row>
    <row r="203" spans="1:107" x14ac:dyDescent="0.4">
      <c r="A203">
        <f>ROW(Source!A140)</f>
        <v>140</v>
      </c>
      <c r="B203">
        <v>68187018</v>
      </c>
      <c r="C203">
        <v>68191314</v>
      </c>
      <c r="D203">
        <v>29361034</v>
      </c>
      <c r="E203">
        <v>1</v>
      </c>
      <c r="F203">
        <v>1</v>
      </c>
      <c r="G203">
        <v>1</v>
      </c>
      <c r="H203">
        <v>1</v>
      </c>
      <c r="I203" t="s">
        <v>916</v>
      </c>
      <c r="J203" t="s">
        <v>3</v>
      </c>
      <c r="K203" t="s">
        <v>917</v>
      </c>
      <c r="L203">
        <v>1369</v>
      </c>
      <c r="N203">
        <v>1013</v>
      </c>
      <c r="O203" t="s">
        <v>665</v>
      </c>
      <c r="P203" t="s">
        <v>665</v>
      </c>
      <c r="Q203">
        <v>1</v>
      </c>
      <c r="W203">
        <v>0</v>
      </c>
      <c r="X203">
        <v>184923391</v>
      </c>
      <c r="Y203">
        <v>19.04</v>
      </c>
      <c r="AA203">
        <v>0</v>
      </c>
      <c r="AB203">
        <v>0</v>
      </c>
      <c r="AC203">
        <v>0</v>
      </c>
      <c r="AD203">
        <v>9.4</v>
      </c>
      <c r="AE203">
        <v>0</v>
      </c>
      <c r="AF203">
        <v>0</v>
      </c>
      <c r="AG203">
        <v>0</v>
      </c>
      <c r="AH203">
        <v>9.4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19.04</v>
      </c>
      <c r="AU203" t="s">
        <v>3</v>
      </c>
      <c r="AV203">
        <v>1</v>
      </c>
      <c r="AW203">
        <v>2</v>
      </c>
      <c r="AX203">
        <v>68191315</v>
      </c>
      <c r="AY203">
        <v>1</v>
      </c>
      <c r="AZ203">
        <v>0</v>
      </c>
      <c r="BA203">
        <v>202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Y203*Source!I140</f>
        <v>34.271999999999998</v>
      </c>
      <c r="CY203">
        <f>AD203</f>
        <v>9.4</v>
      </c>
      <c r="CZ203">
        <f>AH203</f>
        <v>9.4</v>
      </c>
      <c r="DA203">
        <f>AL203</f>
        <v>1</v>
      </c>
      <c r="DB203">
        <f t="shared" si="42"/>
        <v>178.98</v>
      </c>
      <c r="DC203">
        <f t="shared" si="43"/>
        <v>0</v>
      </c>
    </row>
    <row r="204" spans="1:107" x14ac:dyDescent="0.4">
      <c r="A204">
        <f>ROW(Source!A140)</f>
        <v>140</v>
      </c>
      <c r="B204">
        <v>68187018</v>
      </c>
      <c r="C204">
        <v>68191314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44</v>
      </c>
      <c r="J204" t="s">
        <v>3</v>
      </c>
      <c r="K204" t="s">
        <v>723</v>
      </c>
      <c r="L204">
        <v>608254</v>
      </c>
      <c r="N204">
        <v>1013</v>
      </c>
      <c r="O204" t="s">
        <v>724</v>
      </c>
      <c r="P204" t="s">
        <v>724</v>
      </c>
      <c r="Q204">
        <v>1</v>
      </c>
      <c r="W204">
        <v>0</v>
      </c>
      <c r="X204">
        <v>-185737400</v>
      </c>
      <c r="Y204">
        <v>0.09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0.09</v>
      </c>
      <c r="AU204" t="s">
        <v>3</v>
      </c>
      <c r="AV204">
        <v>2</v>
      </c>
      <c r="AW204">
        <v>2</v>
      </c>
      <c r="AX204">
        <v>68191316</v>
      </c>
      <c r="AY204">
        <v>1</v>
      </c>
      <c r="AZ204">
        <v>0</v>
      </c>
      <c r="BA204">
        <v>203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Y204*Source!I140</f>
        <v>0.16200000000000001</v>
      </c>
      <c r="CY204">
        <f>AD204</f>
        <v>0</v>
      </c>
      <c r="CZ204">
        <f>AH204</f>
        <v>0</v>
      </c>
      <c r="DA204">
        <f>AL204</f>
        <v>1</v>
      </c>
      <c r="DB204">
        <f t="shared" si="42"/>
        <v>0</v>
      </c>
      <c r="DC204">
        <f t="shared" si="43"/>
        <v>0</v>
      </c>
    </row>
    <row r="205" spans="1:107" x14ac:dyDescent="0.4">
      <c r="A205">
        <f>ROW(Source!A140)</f>
        <v>140</v>
      </c>
      <c r="B205">
        <v>68187018</v>
      </c>
      <c r="C205">
        <v>68191314</v>
      </c>
      <c r="D205">
        <v>64871266</v>
      </c>
      <c r="E205">
        <v>1</v>
      </c>
      <c r="F205">
        <v>1</v>
      </c>
      <c r="G205">
        <v>1</v>
      </c>
      <c r="H205">
        <v>2</v>
      </c>
      <c r="I205" t="s">
        <v>918</v>
      </c>
      <c r="J205" t="s">
        <v>919</v>
      </c>
      <c r="K205" t="s">
        <v>920</v>
      </c>
      <c r="L205">
        <v>1368</v>
      </c>
      <c r="N205">
        <v>1011</v>
      </c>
      <c r="O205" t="s">
        <v>669</v>
      </c>
      <c r="P205" t="s">
        <v>669</v>
      </c>
      <c r="Q205">
        <v>1</v>
      </c>
      <c r="W205">
        <v>0</v>
      </c>
      <c r="X205">
        <v>783836208</v>
      </c>
      <c r="Y205">
        <v>0.09</v>
      </c>
      <c r="AA205">
        <v>0</v>
      </c>
      <c r="AB205">
        <v>1012.57</v>
      </c>
      <c r="AC205">
        <v>383.81</v>
      </c>
      <c r="AD205">
        <v>0</v>
      </c>
      <c r="AE205">
        <v>0</v>
      </c>
      <c r="AF205">
        <v>134.65</v>
      </c>
      <c r="AG205">
        <v>13.5</v>
      </c>
      <c r="AH205">
        <v>0</v>
      </c>
      <c r="AI205">
        <v>1</v>
      </c>
      <c r="AJ205">
        <v>7.52</v>
      </c>
      <c r="AK205">
        <v>28.43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0.09</v>
      </c>
      <c r="AU205" t="s">
        <v>3</v>
      </c>
      <c r="AV205">
        <v>0</v>
      </c>
      <c r="AW205">
        <v>2</v>
      </c>
      <c r="AX205">
        <v>68191317</v>
      </c>
      <c r="AY205">
        <v>1</v>
      </c>
      <c r="AZ205">
        <v>0</v>
      </c>
      <c r="BA205">
        <v>204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Y205*Source!I140</f>
        <v>0.16200000000000001</v>
      </c>
      <c r="CY205">
        <f>AB205</f>
        <v>1012.57</v>
      </c>
      <c r="CZ205">
        <f>AF205</f>
        <v>134.65</v>
      </c>
      <c r="DA205">
        <f>AJ205</f>
        <v>7.52</v>
      </c>
      <c r="DB205">
        <f t="shared" si="42"/>
        <v>12.12</v>
      </c>
      <c r="DC205">
        <f t="shared" si="43"/>
        <v>1.22</v>
      </c>
    </row>
    <row r="206" spans="1:107" x14ac:dyDescent="0.4">
      <c r="A206">
        <f>ROW(Source!A140)</f>
        <v>140</v>
      </c>
      <c r="B206">
        <v>68187018</v>
      </c>
      <c r="C206">
        <v>68191314</v>
      </c>
      <c r="D206">
        <v>64871481</v>
      </c>
      <c r="E206">
        <v>1</v>
      </c>
      <c r="F206">
        <v>1</v>
      </c>
      <c r="G206">
        <v>1</v>
      </c>
      <c r="H206">
        <v>2</v>
      </c>
      <c r="I206" t="s">
        <v>743</v>
      </c>
      <c r="J206" t="s">
        <v>744</v>
      </c>
      <c r="K206" t="s">
        <v>745</v>
      </c>
      <c r="L206">
        <v>1368</v>
      </c>
      <c r="N206">
        <v>1011</v>
      </c>
      <c r="O206" t="s">
        <v>669</v>
      </c>
      <c r="P206" t="s">
        <v>669</v>
      </c>
      <c r="Q206">
        <v>1</v>
      </c>
      <c r="W206">
        <v>0</v>
      </c>
      <c r="X206">
        <v>1474986261</v>
      </c>
      <c r="Y206">
        <v>2.16</v>
      </c>
      <c r="AA206">
        <v>0</v>
      </c>
      <c r="AB206">
        <v>56.7</v>
      </c>
      <c r="AC206">
        <v>0</v>
      </c>
      <c r="AD206">
        <v>0</v>
      </c>
      <c r="AE206">
        <v>0</v>
      </c>
      <c r="AF206">
        <v>8.1</v>
      </c>
      <c r="AG206">
        <v>0</v>
      </c>
      <c r="AH206">
        <v>0</v>
      </c>
      <c r="AI206">
        <v>1</v>
      </c>
      <c r="AJ206">
        <v>7</v>
      </c>
      <c r="AK206">
        <v>28.43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2.16</v>
      </c>
      <c r="AU206" t="s">
        <v>3</v>
      </c>
      <c r="AV206">
        <v>0</v>
      </c>
      <c r="AW206">
        <v>2</v>
      </c>
      <c r="AX206">
        <v>68191318</v>
      </c>
      <c r="AY206">
        <v>1</v>
      </c>
      <c r="AZ206">
        <v>0</v>
      </c>
      <c r="BA206">
        <v>205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Y206*Source!I140</f>
        <v>3.8880000000000003</v>
      </c>
      <c r="CY206">
        <f>AB206</f>
        <v>56.7</v>
      </c>
      <c r="CZ206">
        <f>AF206</f>
        <v>8.1</v>
      </c>
      <c r="DA206">
        <f>AJ206</f>
        <v>7</v>
      </c>
      <c r="DB206">
        <f t="shared" si="42"/>
        <v>17.5</v>
      </c>
      <c r="DC206">
        <f t="shared" si="43"/>
        <v>0</v>
      </c>
    </row>
    <row r="207" spans="1:107" x14ac:dyDescent="0.4">
      <c r="A207">
        <f>ROW(Source!A140)</f>
        <v>140</v>
      </c>
      <c r="B207">
        <v>68187018</v>
      </c>
      <c r="C207">
        <v>68191314</v>
      </c>
      <c r="D207">
        <v>64872869</v>
      </c>
      <c r="E207">
        <v>1</v>
      </c>
      <c r="F207">
        <v>1</v>
      </c>
      <c r="G207">
        <v>1</v>
      </c>
      <c r="H207">
        <v>2</v>
      </c>
      <c r="I207" t="s">
        <v>673</v>
      </c>
      <c r="J207" t="s">
        <v>674</v>
      </c>
      <c r="K207" t="s">
        <v>675</v>
      </c>
      <c r="L207">
        <v>1368</v>
      </c>
      <c r="N207">
        <v>1011</v>
      </c>
      <c r="O207" t="s">
        <v>669</v>
      </c>
      <c r="P207" t="s">
        <v>669</v>
      </c>
      <c r="Q207">
        <v>1</v>
      </c>
      <c r="W207">
        <v>0</v>
      </c>
      <c r="X207">
        <v>-991672839</v>
      </c>
      <c r="Y207">
        <v>3.87</v>
      </c>
      <c r="AA207">
        <v>0</v>
      </c>
      <c r="AB207">
        <v>31.8</v>
      </c>
      <c r="AC207">
        <v>0</v>
      </c>
      <c r="AD207">
        <v>0</v>
      </c>
      <c r="AE207">
        <v>0</v>
      </c>
      <c r="AF207">
        <v>2.08</v>
      </c>
      <c r="AG207">
        <v>0</v>
      </c>
      <c r="AH207">
        <v>0</v>
      </c>
      <c r="AI207">
        <v>1</v>
      </c>
      <c r="AJ207">
        <v>15.29</v>
      </c>
      <c r="AK207">
        <v>28.43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3.87</v>
      </c>
      <c r="AU207" t="s">
        <v>3</v>
      </c>
      <c r="AV207">
        <v>0</v>
      </c>
      <c r="AW207">
        <v>2</v>
      </c>
      <c r="AX207">
        <v>68191319</v>
      </c>
      <c r="AY207">
        <v>1</v>
      </c>
      <c r="AZ207">
        <v>0</v>
      </c>
      <c r="BA207">
        <v>206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Y207*Source!I140</f>
        <v>6.9660000000000002</v>
      </c>
      <c r="CY207">
        <f>AB207</f>
        <v>31.8</v>
      </c>
      <c r="CZ207">
        <f>AF207</f>
        <v>2.08</v>
      </c>
      <c r="DA207">
        <f>AJ207</f>
        <v>15.29</v>
      </c>
      <c r="DB207">
        <f t="shared" si="42"/>
        <v>8.0500000000000007</v>
      </c>
      <c r="DC207">
        <f t="shared" si="43"/>
        <v>0</v>
      </c>
    </row>
    <row r="208" spans="1:107" x14ac:dyDescent="0.4">
      <c r="A208">
        <f>ROW(Source!A140)</f>
        <v>140</v>
      </c>
      <c r="B208">
        <v>68187018</v>
      </c>
      <c r="C208">
        <v>68191314</v>
      </c>
      <c r="D208">
        <v>64873129</v>
      </c>
      <c r="E208">
        <v>1</v>
      </c>
      <c r="F208">
        <v>1</v>
      </c>
      <c r="G208">
        <v>1</v>
      </c>
      <c r="H208">
        <v>2</v>
      </c>
      <c r="I208" t="s">
        <v>715</v>
      </c>
      <c r="J208" t="s">
        <v>716</v>
      </c>
      <c r="K208" t="s">
        <v>717</v>
      </c>
      <c r="L208">
        <v>1368</v>
      </c>
      <c r="N208">
        <v>1011</v>
      </c>
      <c r="O208" t="s">
        <v>669</v>
      </c>
      <c r="P208" t="s">
        <v>669</v>
      </c>
      <c r="Q208">
        <v>1</v>
      </c>
      <c r="W208">
        <v>0</v>
      </c>
      <c r="X208">
        <v>1230759911</v>
      </c>
      <c r="Y208">
        <v>0.09</v>
      </c>
      <c r="AA208">
        <v>0</v>
      </c>
      <c r="AB208">
        <v>851.65</v>
      </c>
      <c r="AC208">
        <v>329.79</v>
      </c>
      <c r="AD208">
        <v>0</v>
      </c>
      <c r="AE208">
        <v>0</v>
      </c>
      <c r="AF208">
        <v>87.17</v>
      </c>
      <c r="AG208">
        <v>11.6</v>
      </c>
      <c r="AH208">
        <v>0</v>
      </c>
      <c r="AI208">
        <v>1</v>
      </c>
      <c r="AJ208">
        <v>9.77</v>
      </c>
      <c r="AK208">
        <v>28.43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0.09</v>
      </c>
      <c r="AU208" t="s">
        <v>3</v>
      </c>
      <c r="AV208">
        <v>0</v>
      </c>
      <c r="AW208">
        <v>2</v>
      </c>
      <c r="AX208">
        <v>68191320</v>
      </c>
      <c r="AY208">
        <v>1</v>
      </c>
      <c r="AZ208">
        <v>0</v>
      </c>
      <c r="BA208">
        <v>207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Y208*Source!I140</f>
        <v>0.16200000000000001</v>
      </c>
      <c r="CY208">
        <f>AB208</f>
        <v>851.65</v>
      </c>
      <c r="CZ208">
        <f>AF208</f>
        <v>87.17</v>
      </c>
      <c r="DA208">
        <f>AJ208</f>
        <v>9.77</v>
      </c>
      <c r="DB208">
        <f t="shared" si="42"/>
        <v>7.85</v>
      </c>
      <c r="DC208">
        <f t="shared" si="43"/>
        <v>1.04</v>
      </c>
    </row>
    <row r="209" spans="1:107" x14ac:dyDescent="0.4">
      <c r="A209">
        <f>ROW(Source!A140)</f>
        <v>140</v>
      </c>
      <c r="B209">
        <v>68187018</v>
      </c>
      <c r="C209">
        <v>68191314</v>
      </c>
      <c r="D209">
        <v>64808809</v>
      </c>
      <c r="E209">
        <v>1</v>
      </c>
      <c r="F209">
        <v>1</v>
      </c>
      <c r="G209">
        <v>1</v>
      </c>
      <c r="H209">
        <v>3</v>
      </c>
      <c r="I209" t="s">
        <v>921</v>
      </c>
      <c r="J209" t="s">
        <v>922</v>
      </c>
      <c r="K209" t="s">
        <v>923</v>
      </c>
      <c r="L209">
        <v>1346</v>
      </c>
      <c r="N209">
        <v>1009</v>
      </c>
      <c r="O209" t="s">
        <v>120</v>
      </c>
      <c r="P209" t="s">
        <v>120</v>
      </c>
      <c r="Q209">
        <v>1</v>
      </c>
      <c r="W209">
        <v>0</v>
      </c>
      <c r="X209">
        <v>-1805966371</v>
      </c>
      <c r="Y209">
        <v>0.96</v>
      </c>
      <c r="AA209">
        <v>93.59</v>
      </c>
      <c r="AB209">
        <v>0</v>
      </c>
      <c r="AC209">
        <v>0</v>
      </c>
      <c r="AD209">
        <v>0</v>
      </c>
      <c r="AE209">
        <v>14.31</v>
      </c>
      <c r="AF209">
        <v>0</v>
      </c>
      <c r="AG209">
        <v>0</v>
      </c>
      <c r="AH209">
        <v>0</v>
      </c>
      <c r="AI209">
        <v>6.54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0.96</v>
      </c>
      <c r="AU209" t="s">
        <v>3</v>
      </c>
      <c r="AV209">
        <v>0</v>
      </c>
      <c r="AW209">
        <v>2</v>
      </c>
      <c r="AX209">
        <v>68191321</v>
      </c>
      <c r="AY209">
        <v>1</v>
      </c>
      <c r="AZ209">
        <v>0</v>
      </c>
      <c r="BA209">
        <v>208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Y209*Source!I140</f>
        <v>1.728</v>
      </c>
      <c r="CY209">
        <f>AA209</f>
        <v>93.59</v>
      </c>
      <c r="CZ209">
        <f>AE209</f>
        <v>14.31</v>
      </c>
      <c r="DA209">
        <f>AI209</f>
        <v>6.54</v>
      </c>
      <c r="DB209">
        <f t="shared" ref="DB209:DB240" si="44">ROUND(ROUND(AT209*CZ209,2),6)</f>
        <v>13.74</v>
      </c>
      <c r="DC209">
        <f t="shared" ref="DC209:DC240" si="45">ROUND(ROUND(AT209*AG209,2),6)</f>
        <v>0</v>
      </c>
    </row>
    <row r="210" spans="1:107" x14ac:dyDescent="0.4">
      <c r="A210">
        <f>ROW(Source!A140)</f>
        <v>140</v>
      </c>
      <c r="B210">
        <v>68187018</v>
      </c>
      <c r="C210">
        <v>68191314</v>
      </c>
      <c r="D210">
        <v>64816269</v>
      </c>
      <c r="E210">
        <v>1</v>
      </c>
      <c r="F210">
        <v>1</v>
      </c>
      <c r="G210">
        <v>1</v>
      </c>
      <c r="H210">
        <v>3</v>
      </c>
      <c r="I210" t="s">
        <v>291</v>
      </c>
      <c r="J210" t="s">
        <v>294</v>
      </c>
      <c r="K210" t="s">
        <v>292</v>
      </c>
      <c r="L210">
        <v>1358</v>
      </c>
      <c r="N210">
        <v>1010</v>
      </c>
      <c r="O210" t="s">
        <v>293</v>
      </c>
      <c r="P210" t="s">
        <v>293</v>
      </c>
      <c r="Q210">
        <v>10</v>
      </c>
      <c r="W210">
        <v>0</v>
      </c>
      <c r="X210">
        <v>-1586291866</v>
      </c>
      <c r="Y210">
        <v>10</v>
      </c>
      <c r="AA210">
        <v>26.52</v>
      </c>
      <c r="AB210">
        <v>0</v>
      </c>
      <c r="AC210">
        <v>0</v>
      </c>
      <c r="AD210">
        <v>0</v>
      </c>
      <c r="AE210">
        <v>1.9</v>
      </c>
      <c r="AF210">
        <v>0</v>
      </c>
      <c r="AG210">
        <v>0</v>
      </c>
      <c r="AH210">
        <v>0</v>
      </c>
      <c r="AI210">
        <v>13.96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3</v>
      </c>
      <c r="AT210">
        <v>10</v>
      </c>
      <c r="AU210" t="s">
        <v>3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3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Y210*Source!I140</f>
        <v>18</v>
      </c>
      <c r="CY210">
        <f>AA210</f>
        <v>26.52</v>
      </c>
      <c r="CZ210">
        <f>AE210</f>
        <v>1.9</v>
      </c>
      <c r="DA210">
        <f>AI210</f>
        <v>13.96</v>
      </c>
      <c r="DB210">
        <f t="shared" si="44"/>
        <v>19</v>
      </c>
      <c r="DC210">
        <f t="shared" si="45"/>
        <v>0</v>
      </c>
    </row>
    <row r="211" spans="1:107" x14ac:dyDescent="0.4">
      <c r="A211">
        <f>ROW(Source!A140)</f>
        <v>140</v>
      </c>
      <c r="B211">
        <v>68187018</v>
      </c>
      <c r="C211">
        <v>68191314</v>
      </c>
      <c r="D211">
        <v>64817460</v>
      </c>
      <c r="E211">
        <v>1</v>
      </c>
      <c r="F211">
        <v>1</v>
      </c>
      <c r="G211">
        <v>1</v>
      </c>
      <c r="H211">
        <v>3</v>
      </c>
      <c r="I211" t="s">
        <v>286</v>
      </c>
      <c r="J211" t="s">
        <v>289</v>
      </c>
      <c r="K211" t="s">
        <v>287</v>
      </c>
      <c r="L211">
        <v>1302</v>
      </c>
      <c r="N211">
        <v>1003</v>
      </c>
      <c r="O211" t="s">
        <v>288</v>
      </c>
      <c r="P211" t="s">
        <v>288</v>
      </c>
      <c r="Q211">
        <v>10</v>
      </c>
      <c r="W211">
        <v>0</v>
      </c>
      <c r="X211">
        <v>-382256448</v>
      </c>
      <c r="Y211">
        <v>10.199999999999999</v>
      </c>
      <c r="AA211">
        <v>55.84</v>
      </c>
      <c r="AB211">
        <v>0</v>
      </c>
      <c r="AC211">
        <v>0</v>
      </c>
      <c r="AD211">
        <v>0</v>
      </c>
      <c r="AE211">
        <v>16.82</v>
      </c>
      <c r="AF211">
        <v>0</v>
      </c>
      <c r="AG211">
        <v>0</v>
      </c>
      <c r="AH211">
        <v>0</v>
      </c>
      <c r="AI211">
        <v>3.32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3</v>
      </c>
      <c r="AT211">
        <v>10.199999999999999</v>
      </c>
      <c r="AU211" t="s">
        <v>3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Y211*Source!I140</f>
        <v>18.36</v>
      </c>
      <c r="CY211">
        <f>AA211</f>
        <v>55.84</v>
      </c>
      <c r="CZ211">
        <f>AE211</f>
        <v>16.82</v>
      </c>
      <c r="DA211">
        <f>AI211</f>
        <v>3.32</v>
      </c>
      <c r="DB211">
        <f t="shared" si="44"/>
        <v>171.56</v>
      </c>
      <c r="DC211">
        <f t="shared" si="45"/>
        <v>0</v>
      </c>
    </row>
    <row r="212" spans="1:107" x14ac:dyDescent="0.4">
      <c r="A212">
        <f>ROW(Source!A140)</f>
        <v>140</v>
      </c>
      <c r="B212">
        <v>68187018</v>
      </c>
      <c r="C212">
        <v>68191314</v>
      </c>
      <c r="D212">
        <v>64822443</v>
      </c>
      <c r="E212">
        <v>1</v>
      </c>
      <c r="F212">
        <v>1</v>
      </c>
      <c r="G212">
        <v>1</v>
      </c>
      <c r="H212">
        <v>3</v>
      </c>
      <c r="I212" t="s">
        <v>924</v>
      </c>
      <c r="J212" t="s">
        <v>925</v>
      </c>
      <c r="K212" t="s">
        <v>926</v>
      </c>
      <c r="L212">
        <v>1346</v>
      </c>
      <c r="N212">
        <v>1009</v>
      </c>
      <c r="O212" t="s">
        <v>120</v>
      </c>
      <c r="P212" t="s">
        <v>120</v>
      </c>
      <c r="Q212">
        <v>1</v>
      </c>
      <c r="W212">
        <v>0</v>
      </c>
      <c r="X212">
        <v>235445729</v>
      </c>
      <c r="Y212">
        <v>0.2</v>
      </c>
      <c r="AA212">
        <v>66.680000000000007</v>
      </c>
      <c r="AB212">
        <v>0</v>
      </c>
      <c r="AC212">
        <v>0</v>
      </c>
      <c r="AD212">
        <v>0</v>
      </c>
      <c r="AE212">
        <v>34.020000000000003</v>
      </c>
      <c r="AF212">
        <v>0</v>
      </c>
      <c r="AG212">
        <v>0</v>
      </c>
      <c r="AH212">
        <v>0</v>
      </c>
      <c r="AI212">
        <v>1.96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0.2</v>
      </c>
      <c r="AU212" t="s">
        <v>3</v>
      </c>
      <c r="AV212">
        <v>0</v>
      </c>
      <c r="AW212">
        <v>2</v>
      </c>
      <c r="AX212">
        <v>68191322</v>
      </c>
      <c r="AY212">
        <v>1</v>
      </c>
      <c r="AZ212">
        <v>0</v>
      </c>
      <c r="BA212">
        <v>209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Y212*Source!I140</f>
        <v>0.36000000000000004</v>
      </c>
      <c r="CY212">
        <f>AA212</f>
        <v>66.680000000000007</v>
      </c>
      <c r="CZ212">
        <f>AE212</f>
        <v>34.020000000000003</v>
      </c>
      <c r="DA212">
        <f>AI212</f>
        <v>1.96</v>
      </c>
      <c r="DB212">
        <f t="shared" si="44"/>
        <v>6.8</v>
      </c>
      <c r="DC212">
        <f t="shared" si="45"/>
        <v>0</v>
      </c>
    </row>
    <row r="213" spans="1:107" x14ac:dyDescent="0.4">
      <c r="A213">
        <f>ROW(Source!A140)</f>
        <v>140</v>
      </c>
      <c r="B213">
        <v>68187018</v>
      </c>
      <c r="C213">
        <v>68191314</v>
      </c>
      <c r="D213">
        <v>64870754</v>
      </c>
      <c r="E213">
        <v>1</v>
      </c>
      <c r="F213">
        <v>1</v>
      </c>
      <c r="G213">
        <v>1</v>
      </c>
      <c r="H213">
        <v>3</v>
      </c>
      <c r="I213" t="s">
        <v>912</v>
      </c>
      <c r="J213" t="s">
        <v>913</v>
      </c>
      <c r="K213" t="s">
        <v>914</v>
      </c>
      <c r="L213">
        <v>1374</v>
      </c>
      <c r="N213">
        <v>1013</v>
      </c>
      <c r="O213" t="s">
        <v>915</v>
      </c>
      <c r="P213" t="s">
        <v>915</v>
      </c>
      <c r="Q213">
        <v>1</v>
      </c>
      <c r="W213">
        <v>0</v>
      </c>
      <c r="X213">
        <v>-915781824</v>
      </c>
      <c r="Y213">
        <v>3.58</v>
      </c>
      <c r="AA213">
        <v>1</v>
      </c>
      <c r="AB213">
        <v>0</v>
      </c>
      <c r="AC213">
        <v>0</v>
      </c>
      <c r="AD213">
        <v>0</v>
      </c>
      <c r="AE213">
        <v>1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3.58</v>
      </c>
      <c r="AU213" t="s">
        <v>3</v>
      </c>
      <c r="AV213">
        <v>0</v>
      </c>
      <c r="AW213">
        <v>2</v>
      </c>
      <c r="AX213">
        <v>68191323</v>
      </c>
      <c r="AY213">
        <v>1</v>
      </c>
      <c r="AZ213">
        <v>0</v>
      </c>
      <c r="BA213">
        <v>210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Y213*Source!I140</f>
        <v>6.444</v>
      </c>
      <c r="CY213">
        <f>AA213</f>
        <v>1</v>
      </c>
      <c r="CZ213">
        <f>AE213</f>
        <v>1</v>
      </c>
      <c r="DA213">
        <f>AI213</f>
        <v>1</v>
      </c>
      <c r="DB213">
        <f t="shared" si="44"/>
        <v>3.58</v>
      </c>
      <c r="DC213">
        <f t="shared" si="45"/>
        <v>0</v>
      </c>
    </row>
    <row r="214" spans="1:107" x14ac:dyDescent="0.4">
      <c r="A214">
        <f>ROW(Source!A143)</f>
        <v>143</v>
      </c>
      <c r="B214">
        <v>68187018</v>
      </c>
      <c r="C214">
        <v>68191346</v>
      </c>
      <c r="D214">
        <v>29361034</v>
      </c>
      <c r="E214">
        <v>1</v>
      </c>
      <c r="F214">
        <v>1</v>
      </c>
      <c r="G214">
        <v>1</v>
      </c>
      <c r="H214">
        <v>1</v>
      </c>
      <c r="I214" t="s">
        <v>916</v>
      </c>
      <c r="J214" t="s">
        <v>3</v>
      </c>
      <c r="K214" t="s">
        <v>917</v>
      </c>
      <c r="L214">
        <v>1369</v>
      </c>
      <c r="N214">
        <v>1013</v>
      </c>
      <c r="O214" t="s">
        <v>665</v>
      </c>
      <c r="P214" t="s">
        <v>665</v>
      </c>
      <c r="Q214">
        <v>1</v>
      </c>
      <c r="W214">
        <v>0</v>
      </c>
      <c r="X214">
        <v>184923391</v>
      </c>
      <c r="Y214">
        <v>5.39</v>
      </c>
      <c r="AA214">
        <v>0</v>
      </c>
      <c r="AB214">
        <v>0</v>
      </c>
      <c r="AC214">
        <v>0</v>
      </c>
      <c r="AD214">
        <v>9.4</v>
      </c>
      <c r="AE214">
        <v>0</v>
      </c>
      <c r="AF214">
        <v>0</v>
      </c>
      <c r="AG214">
        <v>0</v>
      </c>
      <c r="AH214">
        <v>9.4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5.39</v>
      </c>
      <c r="AU214" t="s">
        <v>3</v>
      </c>
      <c r="AV214">
        <v>1</v>
      </c>
      <c r="AW214">
        <v>2</v>
      </c>
      <c r="AX214">
        <v>68191347</v>
      </c>
      <c r="AY214">
        <v>1</v>
      </c>
      <c r="AZ214">
        <v>0</v>
      </c>
      <c r="BA214">
        <v>211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Y214*Source!I143</f>
        <v>9.702</v>
      </c>
      <c r="CY214">
        <f>AD214</f>
        <v>9.4</v>
      </c>
      <c r="CZ214">
        <f>AH214</f>
        <v>9.4</v>
      </c>
      <c r="DA214">
        <f>AL214</f>
        <v>1</v>
      </c>
      <c r="DB214">
        <f t="shared" si="44"/>
        <v>50.67</v>
      </c>
      <c r="DC214">
        <f t="shared" si="45"/>
        <v>0</v>
      </c>
    </row>
    <row r="215" spans="1:107" x14ac:dyDescent="0.4">
      <c r="A215">
        <f>ROW(Source!A143)</f>
        <v>143</v>
      </c>
      <c r="B215">
        <v>68187018</v>
      </c>
      <c r="C215">
        <v>68191346</v>
      </c>
      <c r="D215">
        <v>121548</v>
      </c>
      <c r="E215">
        <v>1</v>
      </c>
      <c r="F215">
        <v>1</v>
      </c>
      <c r="G215">
        <v>1</v>
      </c>
      <c r="H215">
        <v>1</v>
      </c>
      <c r="I215" t="s">
        <v>44</v>
      </c>
      <c r="J215" t="s">
        <v>3</v>
      </c>
      <c r="K215" t="s">
        <v>723</v>
      </c>
      <c r="L215">
        <v>608254</v>
      </c>
      <c r="N215">
        <v>1013</v>
      </c>
      <c r="O215" t="s">
        <v>724</v>
      </c>
      <c r="P215" t="s">
        <v>724</v>
      </c>
      <c r="Q215">
        <v>1</v>
      </c>
      <c r="W215">
        <v>0</v>
      </c>
      <c r="X215">
        <v>-185737400</v>
      </c>
      <c r="Y215">
        <v>0.02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0.02</v>
      </c>
      <c r="AU215" t="s">
        <v>3</v>
      </c>
      <c r="AV215">
        <v>2</v>
      </c>
      <c r="AW215">
        <v>2</v>
      </c>
      <c r="AX215">
        <v>68191348</v>
      </c>
      <c r="AY215">
        <v>1</v>
      </c>
      <c r="AZ215">
        <v>0</v>
      </c>
      <c r="BA215">
        <v>212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Y215*Source!I143</f>
        <v>3.6000000000000004E-2</v>
      </c>
      <c r="CY215">
        <f>AD215</f>
        <v>0</v>
      </c>
      <c r="CZ215">
        <f>AH215</f>
        <v>0</v>
      </c>
      <c r="DA215">
        <f>AL215</f>
        <v>1</v>
      </c>
      <c r="DB215">
        <f t="shared" si="44"/>
        <v>0</v>
      </c>
      <c r="DC215">
        <f t="shared" si="45"/>
        <v>0</v>
      </c>
    </row>
    <row r="216" spans="1:107" x14ac:dyDescent="0.4">
      <c r="A216">
        <f>ROW(Source!A143)</f>
        <v>143</v>
      </c>
      <c r="B216">
        <v>68187018</v>
      </c>
      <c r="C216">
        <v>68191346</v>
      </c>
      <c r="D216">
        <v>64871266</v>
      </c>
      <c r="E216">
        <v>1</v>
      </c>
      <c r="F216">
        <v>1</v>
      </c>
      <c r="G216">
        <v>1</v>
      </c>
      <c r="H216">
        <v>2</v>
      </c>
      <c r="I216" t="s">
        <v>918</v>
      </c>
      <c r="J216" t="s">
        <v>919</v>
      </c>
      <c r="K216" t="s">
        <v>920</v>
      </c>
      <c r="L216">
        <v>1368</v>
      </c>
      <c r="N216">
        <v>1011</v>
      </c>
      <c r="O216" t="s">
        <v>669</v>
      </c>
      <c r="P216" t="s">
        <v>669</v>
      </c>
      <c r="Q216">
        <v>1</v>
      </c>
      <c r="W216">
        <v>0</v>
      </c>
      <c r="X216">
        <v>783836208</v>
      </c>
      <c r="Y216">
        <v>0.02</v>
      </c>
      <c r="AA216">
        <v>0</v>
      </c>
      <c r="AB216">
        <v>1012.57</v>
      </c>
      <c r="AC216">
        <v>383.81</v>
      </c>
      <c r="AD216">
        <v>0</v>
      </c>
      <c r="AE216">
        <v>0</v>
      </c>
      <c r="AF216">
        <v>134.65</v>
      </c>
      <c r="AG216">
        <v>13.5</v>
      </c>
      <c r="AH216">
        <v>0</v>
      </c>
      <c r="AI216">
        <v>1</v>
      </c>
      <c r="AJ216">
        <v>7.52</v>
      </c>
      <c r="AK216">
        <v>28.43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0.02</v>
      </c>
      <c r="AU216" t="s">
        <v>3</v>
      </c>
      <c r="AV216">
        <v>0</v>
      </c>
      <c r="AW216">
        <v>2</v>
      </c>
      <c r="AX216">
        <v>68191349</v>
      </c>
      <c r="AY216">
        <v>1</v>
      </c>
      <c r="AZ216">
        <v>0</v>
      </c>
      <c r="BA216">
        <v>213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Y216*Source!I143</f>
        <v>3.6000000000000004E-2</v>
      </c>
      <c r="CY216">
        <f>AB216</f>
        <v>1012.57</v>
      </c>
      <c r="CZ216">
        <f>AF216</f>
        <v>134.65</v>
      </c>
      <c r="DA216">
        <f>AJ216</f>
        <v>7.52</v>
      </c>
      <c r="DB216">
        <f t="shared" si="44"/>
        <v>2.69</v>
      </c>
      <c r="DC216">
        <f t="shared" si="45"/>
        <v>0.27</v>
      </c>
    </row>
    <row r="217" spans="1:107" x14ac:dyDescent="0.4">
      <c r="A217">
        <f>ROW(Source!A143)</f>
        <v>143</v>
      </c>
      <c r="B217">
        <v>68187018</v>
      </c>
      <c r="C217">
        <v>68191346</v>
      </c>
      <c r="D217">
        <v>64873129</v>
      </c>
      <c r="E217">
        <v>1</v>
      </c>
      <c r="F217">
        <v>1</v>
      </c>
      <c r="G217">
        <v>1</v>
      </c>
      <c r="H217">
        <v>2</v>
      </c>
      <c r="I217" t="s">
        <v>715</v>
      </c>
      <c r="J217" t="s">
        <v>716</v>
      </c>
      <c r="K217" t="s">
        <v>717</v>
      </c>
      <c r="L217">
        <v>1368</v>
      </c>
      <c r="N217">
        <v>1011</v>
      </c>
      <c r="O217" t="s">
        <v>669</v>
      </c>
      <c r="P217" t="s">
        <v>669</v>
      </c>
      <c r="Q217">
        <v>1</v>
      </c>
      <c r="W217">
        <v>0</v>
      </c>
      <c r="X217">
        <v>1230759911</v>
      </c>
      <c r="Y217">
        <v>0.02</v>
      </c>
      <c r="AA217">
        <v>0</v>
      </c>
      <c r="AB217">
        <v>851.65</v>
      </c>
      <c r="AC217">
        <v>329.79</v>
      </c>
      <c r="AD217">
        <v>0</v>
      </c>
      <c r="AE217">
        <v>0</v>
      </c>
      <c r="AF217">
        <v>87.17</v>
      </c>
      <c r="AG217">
        <v>11.6</v>
      </c>
      <c r="AH217">
        <v>0</v>
      </c>
      <c r="AI217">
        <v>1</v>
      </c>
      <c r="AJ217">
        <v>9.77</v>
      </c>
      <c r="AK217">
        <v>28.43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0.02</v>
      </c>
      <c r="AU217" t="s">
        <v>3</v>
      </c>
      <c r="AV217">
        <v>0</v>
      </c>
      <c r="AW217">
        <v>2</v>
      </c>
      <c r="AX217">
        <v>68191350</v>
      </c>
      <c r="AY217">
        <v>1</v>
      </c>
      <c r="AZ217">
        <v>0</v>
      </c>
      <c r="BA217">
        <v>214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Y217*Source!I143</f>
        <v>3.6000000000000004E-2</v>
      </c>
      <c r="CY217">
        <f>AB217</f>
        <v>851.65</v>
      </c>
      <c r="CZ217">
        <f>AF217</f>
        <v>87.17</v>
      </c>
      <c r="DA217">
        <f>AJ217</f>
        <v>9.77</v>
      </c>
      <c r="DB217">
        <f t="shared" si="44"/>
        <v>1.74</v>
      </c>
      <c r="DC217">
        <f t="shared" si="45"/>
        <v>0.23</v>
      </c>
    </row>
    <row r="218" spans="1:107" x14ac:dyDescent="0.4">
      <c r="A218">
        <f>ROW(Source!A143)</f>
        <v>143</v>
      </c>
      <c r="B218">
        <v>68187018</v>
      </c>
      <c r="C218">
        <v>68191346</v>
      </c>
      <c r="D218">
        <v>64808671</v>
      </c>
      <c r="E218">
        <v>1</v>
      </c>
      <c r="F218">
        <v>1</v>
      </c>
      <c r="G218">
        <v>1</v>
      </c>
      <c r="H218">
        <v>3</v>
      </c>
      <c r="I218" t="s">
        <v>927</v>
      </c>
      <c r="J218" t="s">
        <v>928</v>
      </c>
      <c r="K218" t="s">
        <v>929</v>
      </c>
      <c r="L218">
        <v>1348</v>
      </c>
      <c r="N218">
        <v>1009</v>
      </c>
      <c r="O218" t="s">
        <v>133</v>
      </c>
      <c r="P218" t="s">
        <v>133</v>
      </c>
      <c r="Q218">
        <v>1000</v>
      </c>
      <c r="W218">
        <v>0</v>
      </c>
      <c r="X218">
        <v>-834843177</v>
      </c>
      <c r="Y218">
        <v>5.9999999999999995E-4</v>
      </c>
      <c r="AA218">
        <v>17217.29</v>
      </c>
      <c r="AB218">
        <v>0</v>
      </c>
      <c r="AC218">
        <v>0</v>
      </c>
      <c r="AD218">
        <v>0</v>
      </c>
      <c r="AE218">
        <v>1820.01</v>
      </c>
      <c r="AF218">
        <v>0</v>
      </c>
      <c r="AG218">
        <v>0</v>
      </c>
      <c r="AH218">
        <v>0</v>
      </c>
      <c r="AI218">
        <v>9.4600000000000009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5.9999999999999995E-4</v>
      </c>
      <c r="AU218" t="s">
        <v>3</v>
      </c>
      <c r="AV218">
        <v>0</v>
      </c>
      <c r="AW218">
        <v>2</v>
      </c>
      <c r="AX218">
        <v>68191351</v>
      </c>
      <c r="AY218">
        <v>1</v>
      </c>
      <c r="AZ218">
        <v>0</v>
      </c>
      <c r="BA218">
        <v>215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Y218*Source!I143</f>
        <v>1.08E-3</v>
      </c>
      <c r="CY218">
        <f t="shared" ref="CY218:CY223" si="46">AA218</f>
        <v>17217.29</v>
      </c>
      <c r="CZ218">
        <f t="shared" ref="CZ218:CZ223" si="47">AE218</f>
        <v>1820.01</v>
      </c>
      <c r="DA218">
        <f t="shared" ref="DA218:DA223" si="48">AI218</f>
        <v>9.4600000000000009</v>
      </c>
      <c r="DB218">
        <f t="shared" si="44"/>
        <v>1.0900000000000001</v>
      </c>
      <c r="DC218">
        <f t="shared" si="45"/>
        <v>0</v>
      </c>
    </row>
    <row r="219" spans="1:107" x14ac:dyDescent="0.4">
      <c r="A219">
        <f>ROW(Source!A143)</f>
        <v>143</v>
      </c>
      <c r="B219">
        <v>68187018</v>
      </c>
      <c r="C219">
        <v>68191346</v>
      </c>
      <c r="D219">
        <v>64808986</v>
      </c>
      <c r="E219">
        <v>1</v>
      </c>
      <c r="F219">
        <v>1</v>
      </c>
      <c r="G219">
        <v>1</v>
      </c>
      <c r="H219">
        <v>3</v>
      </c>
      <c r="I219" t="s">
        <v>930</v>
      </c>
      <c r="J219" t="s">
        <v>931</v>
      </c>
      <c r="K219" t="s">
        <v>932</v>
      </c>
      <c r="L219">
        <v>1346</v>
      </c>
      <c r="N219">
        <v>1009</v>
      </c>
      <c r="O219" t="s">
        <v>120</v>
      </c>
      <c r="P219" t="s">
        <v>120</v>
      </c>
      <c r="Q219">
        <v>1</v>
      </c>
      <c r="W219">
        <v>0</v>
      </c>
      <c r="X219">
        <v>-1768004575</v>
      </c>
      <c r="Y219">
        <v>0.02</v>
      </c>
      <c r="AA219">
        <v>63.36</v>
      </c>
      <c r="AB219">
        <v>0</v>
      </c>
      <c r="AC219">
        <v>0</v>
      </c>
      <c r="AD219">
        <v>0</v>
      </c>
      <c r="AE219">
        <v>28.67</v>
      </c>
      <c r="AF219">
        <v>0</v>
      </c>
      <c r="AG219">
        <v>0</v>
      </c>
      <c r="AH219">
        <v>0</v>
      </c>
      <c r="AI219">
        <v>2.21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0.02</v>
      </c>
      <c r="AU219" t="s">
        <v>3</v>
      </c>
      <c r="AV219">
        <v>0</v>
      </c>
      <c r="AW219">
        <v>2</v>
      </c>
      <c r="AX219">
        <v>68191352</v>
      </c>
      <c r="AY219">
        <v>1</v>
      </c>
      <c r="AZ219">
        <v>0</v>
      </c>
      <c r="BA219">
        <v>216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Y219*Source!I143</f>
        <v>3.6000000000000004E-2</v>
      </c>
      <c r="CY219">
        <f t="shared" si="46"/>
        <v>63.36</v>
      </c>
      <c r="CZ219">
        <f t="shared" si="47"/>
        <v>28.67</v>
      </c>
      <c r="DA219">
        <f t="shared" si="48"/>
        <v>2.21</v>
      </c>
      <c r="DB219">
        <f t="shared" si="44"/>
        <v>0.56999999999999995</v>
      </c>
      <c r="DC219">
        <f t="shared" si="45"/>
        <v>0</v>
      </c>
    </row>
    <row r="220" spans="1:107" x14ac:dyDescent="0.4">
      <c r="A220">
        <f>ROW(Source!A143)</f>
        <v>143</v>
      </c>
      <c r="B220">
        <v>68187018</v>
      </c>
      <c r="C220">
        <v>68191346</v>
      </c>
      <c r="D220">
        <v>64809290</v>
      </c>
      <c r="E220">
        <v>1</v>
      </c>
      <c r="F220">
        <v>1</v>
      </c>
      <c r="G220">
        <v>1</v>
      </c>
      <c r="H220">
        <v>3</v>
      </c>
      <c r="I220" t="s">
        <v>933</v>
      </c>
      <c r="J220" t="s">
        <v>934</v>
      </c>
      <c r="K220" t="s">
        <v>935</v>
      </c>
      <c r="L220">
        <v>1346</v>
      </c>
      <c r="N220">
        <v>1009</v>
      </c>
      <c r="O220" t="s">
        <v>120</v>
      </c>
      <c r="P220" t="s">
        <v>120</v>
      </c>
      <c r="Q220">
        <v>1</v>
      </c>
      <c r="W220">
        <v>0</v>
      </c>
      <c r="X220">
        <v>-1294780295</v>
      </c>
      <c r="Y220">
        <v>0.16</v>
      </c>
      <c r="AA220">
        <v>99.74</v>
      </c>
      <c r="AB220">
        <v>0</v>
      </c>
      <c r="AC220">
        <v>0</v>
      </c>
      <c r="AD220">
        <v>0</v>
      </c>
      <c r="AE220">
        <v>30.5</v>
      </c>
      <c r="AF220">
        <v>0</v>
      </c>
      <c r="AG220">
        <v>0</v>
      </c>
      <c r="AH220">
        <v>0</v>
      </c>
      <c r="AI220">
        <v>3.27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0.16</v>
      </c>
      <c r="AU220" t="s">
        <v>3</v>
      </c>
      <c r="AV220">
        <v>0</v>
      </c>
      <c r="AW220">
        <v>2</v>
      </c>
      <c r="AX220">
        <v>68191353</v>
      </c>
      <c r="AY220">
        <v>1</v>
      </c>
      <c r="AZ220">
        <v>0</v>
      </c>
      <c r="BA220">
        <v>217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Y220*Source!I143</f>
        <v>0.28800000000000003</v>
      </c>
      <c r="CY220">
        <f t="shared" si="46"/>
        <v>99.74</v>
      </c>
      <c r="CZ220">
        <f t="shared" si="47"/>
        <v>30.5</v>
      </c>
      <c r="DA220">
        <f t="shared" si="48"/>
        <v>3.27</v>
      </c>
      <c r="DB220">
        <f t="shared" si="44"/>
        <v>4.88</v>
      </c>
      <c r="DC220">
        <f t="shared" si="45"/>
        <v>0</v>
      </c>
    </row>
    <row r="221" spans="1:107" x14ac:dyDescent="0.4">
      <c r="A221">
        <f>ROW(Source!A143)</f>
        <v>143</v>
      </c>
      <c r="B221">
        <v>68187018</v>
      </c>
      <c r="C221">
        <v>68191346</v>
      </c>
      <c r="D221">
        <v>64862990</v>
      </c>
      <c r="E221">
        <v>1</v>
      </c>
      <c r="F221">
        <v>1</v>
      </c>
      <c r="G221">
        <v>1</v>
      </c>
      <c r="H221">
        <v>3</v>
      </c>
      <c r="I221" t="s">
        <v>936</v>
      </c>
      <c r="J221" t="s">
        <v>937</v>
      </c>
      <c r="K221" t="s">
        <v>938</v>
      </c>
      <c r="L221">
        <v>1356</v>
      </c>
      <c r="N221">
        <v>1010</v>
      </c>
      <c r="O221" t="s">
        <v>271</v>
      </c>
      <c r="P221" t="s">
        <v>271</v>
      </c>
      <c r="Q221">
        <v>1000</v>
      </c>
      <c r="W221">
        <v>0</v>
      </c>
      <c r="X221">
        <v>2016061969</v>
      </c>
      <c r="Y221">
        <v>1.2200000000000001E-2</v>
      </c>
      <c r="AA221">
        <v>1007.06</v>
      </c>
      <c r="AB221">
        <v>0</v>
      </c>
      <c r="AC221">
        <v>0</v>
      </c>
      <c r="AD221">
        <v>0</v>
      </c>
      <c r="AE221">
        <v>78.8</v>
      </c>
      <c r="AF221">
        <v>0</v>
      </c>
      <c r="AG221">
        <v>0</v>
      </c>
      <c r="AH221">
        <v>0</v>
      </c>
      <c r="AI221">
        <v>12.78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1.2200000000000001E-2</v>
      </c>
      <c r="AU221" t="s">
        <v>3</v>
      </c>
      <c r="AV221">
        <v>0</v>
      </c>
      <c r="AW221">
        <v>2</v>
      </c>
      <c r="AX221">
        <v>68191354</v>
      </c>
      <c r="AY221">
        <v>1</v>
      </c>
      <c r="AZ221">
        <v>0</v>
      </c>
      <c r="BA221">
        <v>218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Y221*Source!I143</f>
        <v>2.196E-2</v>
      </c>
      <c r="CY221">
        <f t="shared" si="46"/>
        <v>1007.06</v>
      </c>
      <c r="CZ221">
        <f t="shared" si="47"/>
        <v>78.8</v>
      </c>
      <c r="DA221">
        <f t="shared" si="48"/>
        <v>12.78</v>
      </c>
      <c r="DB221">
        <f t="shared" si="44"/>
        <v>0.96</v>
      </c>
      <c r="DC221">
        <f t="shared" si="45"/>
        <v>0</v>
      </c>
    </row>
    <row r="222" spans="1:107" x14ac:dyDescent="0.4">
      <c r="A222">
        <f>ROW(Source!A143)</f>
        <v>143</v>
      </c>
      <c r="B222">
        <v>68187018</v>
      </c>
      <c r="C222">
        <v>68191346</v>
      </c>
      <c r="D222">
        <v>64863842</v>
      </c>
      <c r="E222">
        <v>1</v>
      </c>
      <c r="F222">
        <v>1</v>
      </c>
      <c r="G222">
        <v>1</v>
      </c>
      <c r="H222">
        <v>3</v>
      </c>
      <c r="I222" t="s">
        <v>939</v>
      </c>
      <c r="J222" t="s">
        <v>940</v>
      </c>
      <c r="K222" t="s">
        <v>941</v>
      </c>
      <c r="L222">
        <v>1355</v>
      </c>
      <c r="N222">
        <v>1010</v>
      </c>
      <c r="O222" t="s">
        <v>235</v>
      </c>
      <c r="P222" t="s">
        <v>235</v>
      </c>
      <c r="Q222">
        <v>100</v>
      </c>
      <c r="W222">
        <v>0</v>
      </c>
      <c r="X222">
        <v>-1963595095</v>
      </c>
      <c r="Y222">
        <v>0.05</v>
      </c>
      <c r="AA222">
        <v>406.56</v>
      </c>
      <c r="AB222">
        <v>0</v>
      </c>
      <c r="AC222">
        <v>0</v>
      </c>
      <c r="AD222">
        <v>0</v>
      </c>
      <c r="AE222">
        <v>112</v>
      </c>
      <c r="AF222">
        <v>0</v>
      </c>
      <c r="AG222">
        <v>0</v>
      </c>
      <c r="AH222">
        <v>0</v>
      </c>
      <c r="AI222">
        <v>3.63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0.05</v>
      </c>
      <c r="AU222" t="s">
        <v>3</v>
      </c>
      <c r="AV222">
        <v>0</v>
      </c>
      <c r="AW222">
        <v>2</v>
      </c>
      <c r="AX222">
        <v>68191355</v>
      </c>
      <c r="AY222">
        <v>1</v>
      </c>
      <c r="AZ222">
        <v>0</v>
      </c>
      <c r="BA222">
        <v>219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Y222*Source!I143</f>
        <v>9.0000000000000011E-2</v>
      </c>
      <c r="CY222">
        <f t="shared" si="46"/>
        <v>406.56</v>
      </c>
      <c r="CZ222">
        <f t="shared" si="47"/>
        <v>112</v>
      </c>
      <c r="DA222">
        <f t="shared" si="48"/>
        <v>3.63</v>
      </c>
      <c r="DB222">
        <f t="shared" si="44"/>
        <v>5.6</v>
      </c>
      <c r="DC222">
        <f t="shared" si="45"/>
        <v>0</v>
      </c>
    </row>
    <row r="223" spans="1:107" x14ac:dyDescent="0.4">
      <c r="A223">
        <f>ROW(Source!A143)</f>
        <v>143</v>
      </c>
      <c r="B223">
        <v>68187018</v>
      </c>
      <c r="C223">
        <v>68191346</v>
      </c>
      <c r="D223">
        <v>64870754</v>
      </c>
      <c r="E223">
        <v>1</v>
      </c>
      <c r="F223">
        <v>1</v>
      </c>
      <c r="G223">
        <v>1</v>
      </c>
      <c r="H223">
        <v>3</v>
      </c>
      <c r="I223" t="s">
        <v>912</v>
      </c>
      <c r="J223" t="s">
        <v>913</v>
      </c>
      <c r="K223" t="s">
        <v>914</v>
      </c>
      <c r="L223">
        <v>1374</v>
      </c>
      <c r="N223">
        <v>1013</v>
      </c>
      <c r="O223" t="s">
        <v>915</v>
      </c>
      <c r="P223" t="s">
        <v>915</v>
      </c>
      <c r="Q223">
        <v>1</v>
      </c>
      <c r="W223">
        <v>0</v>
      </c>
      <c r="X223">
        <v>-915781824</v>
      </c>
      <c r="Y223">
        <v>1.01</v>
      </c>
      <c r="AA223">
        <v>1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1.01</v>
      </c>
      <c r="AU223" t="s">
        <v>3</v>
      </c>
      <c r="AV223">
        <v>0</v>
      </c>
      <c r="AW223">
        <v>2</v>
      </c>
      <c r="AX223">
        <v>68191356</v>
      </c>
      <c r="AY223">
        <v>1</v>
      </c>
      <c r="AZ223">
        <v>0</v>
      </c>
      <c r="BA223">
        <v>220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Y223*Source!I143</f>
        <v>1.8180000000000001</v>
      </c>
      <c r="CY223">
        <f t="shared" si="46"/>
        <v>1</v>
      </c>
      <c r="CZ223">
        <f t="shared" si="47"/>
        <v>1</v>
      </c>
      <c r="DA223">
        <f t="shared" si="48"/>
        <v>1</v>
      </c>
      <c r="DB223">
        <f t="shared" si="44"/>
        <v>1.01</v>
      </c>
      <c r="DC223">
        <f t="shared" si="45"/>
        <v>0</v>
      </c>
    </row>
    <row r="224" spans="1:107" x14ac:dyDescent="0.4">
      <c r="A224">
        <f>ROW(Source!A144)</f>
        <v>144</v>
      </c>
      <c r="B224">
        <v>68187018</v>
      </c>
      <c r="C224">
        <v>68191357</v>
      </c>
      <c r="D224">
        <v>29361034</v>
      </c>
      <c r="E224">
        <v>1</v>
      </c>
      <c r="F224">
        <v>1</v>
      </c>
      <c r="G224">
        <v>1</v>
      </c>
      <c r="H224">
        <v>1</v>
      </c>
      <c r="I224" t="s">
        <v>916</v>
      </c>
      <c r="J224" t="s">
        <v>3</v>
      </c>
      <c r="K224" t="s">
        <v>917</v>
      </c>
      <c r="L224">
        <v>1369</v>
      </c>
      <c r="N224">
        <v>1013</v>
      </c>
      <c r="O224" t="s">
        <v>665</v>
      </c>
      <c r="P224" t="s">
        <v>665</v>
      </c>
      <c r="Q224">
        <v>1</v>
      </c>
      <c r="W224">
        <v>0</v>
      </c>
      <c r="X224">
        <v>184923391</v>
      </c>
      <c r="Y224">
        <v>2.82</v>
      </c>
      <c r="AA224">
        <v>0</v>
      </c>
      <c r="AB224">
        <v>0</v>
      </c>
      <c r="AC224">
        <v>0</v>
      </c>
      <c r="AD224">
        <v>9.4</v>
      </c>
      <c r="AE224">
        <v>0</v>
      </c>
      <c r="AF224">
        <v>0</v>
      </c>
      <c r="AG224">
        <v>0</v>
      </c>
      <c r="AH224">
        <v>9.4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2.82</v>
      </c>
      <c r="AU224" t="s">
        <v>3</v>
      </c>
      <c r="AV224">
        <v>1</v>
      </c>
      <c r="AW224">
        <v>2</v>
      </c>
      <c r="AX224">
        <v>68191366</v>
      </c>
      <c r="AY224">
        <v>1</v>
      </c>
      <c r="AZ224">
        <v>0</v>
      </c>
      <c r="BA224">
        <v>221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Y224*Source!I144</f>
        <v>6.8807999999999998</v>
      </c>
      <c r="CY224">
        <f>AD224</f>
        <v>9.4</v>
      </c>
      <c r="CZ224">
        <f>AH224</f>
        <v>9.4</v>
      </c>
      <c r="DA224">
        <f>AL224</f>
        <v>1</v>
      </c>
      <c r="DB224">
        <f t="shared" si="44"/>
        <v>26.51</v>
      </c>
      <c r="DC224">
        <f t="shared" si="45"/>
        <v>0</v>
      </c>
    </row>
    <row r="225" spans="1:107" x14ac:dyDescent="0.4">
      <c r="A225">
        <f>ROW(Source!A144)</f>
        <v>144</v>
      </c>
      <c r="B225">
        <v>68187018</v>
      </c>
      <c r="C225">
        <v>68191357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44</v>
      </c>
      <c r="J225" t="s">
        <v>3</v>
      </c>
      <c r="K225" t="s">
        <v>723</v>
      </c>
      <c r="L225">
        <v>608254</v>
      </c>
      <c r="N225">
        <v>1013</v>
      </c>
      <c r="O225" t="s">
        <v>724</v>
      </c>
      <c r="P225" t="s">
        <v>724</v>
      </c>
      <c r="Q225">
        <v>1</v>
      </c>
      <c r="W225">
        <v>0</v>
      </c>
      <c r="X225">
        <v>-185737400</v>
      </c>
      <c r="Y225">
        <v>0.01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0.01</v>
      </c>
      <c r="AU225" t="s">
        <v>3</v>
      </c>
      <c r="AV225">
        <v>2</v>
      </c>
      <c r="AW225">
        <v>2</v>
      </c>
      <c r="AX225">
        <v>68191367</v>
      </c>
      <c r="AY225">
        <v>1</v>
      </c>
      <c r="AZ225">
        <v>0</v>
      </c>
      <c r="BA225">
        <v>222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Y225*Source!I144</f>
        <v>2.4400000000000002E-2</v>
      </c>
      <c r="CY225">
        <f>AD225</f>
        <v>0</v>
      </c>
      <c r="CZ225">
        <f>AH225</f>
        <v>0</v>
      </c>
      <c r="DA225">
        <f>AL225</f>
        <v>1</v>
      </c>
      <c r="DB225">
        <f t="shared" si="44"/>
        <v>0</v>
      </c>
      <c r="DC225">
        <f t="shared" si="45"/>
        <v>0</v>
      </c>
    </row>
    <row r="226" spans="1:107" x14ac:dyDescent="0.4">
      <c r="A226">
        <f>ROW(Source!A144)</f>
        <v>144</v>
      </c>
      <c r="B226">
        <v>68187018</v>
      </c>
      <c r="C226">
        <v>68191357</v>
      </c>
      <c r="D226">
        <v>64871266</v>
      </c>
      <c r="E226">
        <v>1</v>
      </c>
      <c r="F226">
        <v>1</v>
      </c>
      <c r="G226">
        <v>1</v>
      </c>
      <c r="H226">
        <v>2</v>
      </c>
      <c r="I226" t="s">
        <v>918</v>
      </c>
      <c r="J226" t="s">
        <v>919</v>
      </c>
      <c r="K226" t="s">
        <v>920</v>
      </c>
      <c r="L226">
        <v>1368</v>
      </c>
      <c r="N226">
        <v>1011</v>
      </c>
      <c r="O226" t="s">
        <v>669</v>
      </c>
      <c r="P226" t="s">
        <v>669</v>
      </c>
      <c r="Q226">
        <v>1</v>
      </c>
      <c r="W226">
        <v>0</v>
      </c>
      <c r="X226">
        <v>783836208</v>
      </c>
      <c r="Y226">
        <v>0.01</v>
      </c>
      <c r="AA226">
        <v>0</v>
      </c>
      <c r="AB226">
        <v>1012.57</v>
      </c>
      <c r="AC226">
        <v>383.81</v>
      </c>
      <c r="AD226">
        <v>0</v>
      </c>
      <c r="AE226">
        <v>0</v>
      </c>
      <c r="AF226">
        <v>134.65</v>
      </c>
      <c r="AG226">
        <v>13.5</v>
      </c>
      <c r="AH226">
        <v>0</v>
      </c>
      <c r="AI226">
        <v>1</v>
      </c>
      <c r="AJ226">
        <v>7.52</v>
      </c>
      <c r="AK226">
        <v>28.43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0.01</v>
      </c>
      <c r="AU226" t="s">
        <v>3</v>
      </c>
      <c r="AV226">
        <v>0</v>
      </c>
      <c r="AW226">
        <v>2</v>
      </c>
      <c r="AX226">
        <v>68191368</v>
      </c>
      <c r="AY226">
        <v>1</v>
      </c>
      <c r="AZ226">
        <v>0</v>
      </c>
      <c r="BA226">
        <v>223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Y226*Source!I144</f>
        <v>2.4400000000000002E-2</v>
      </c>
      <c r="CY226">
        <f>AB226</f>
        <v>1012.57</v>
      </c>
      <c r="CZ226">
        <f>AF226</f>
        <v>134.65</v>
      </c>
      <c r="DA226">
        <f>AJ226</f>
        <v>7.52</v>
      </c>
      <c r="DB226">
        <f t="shared" si="44"/>
        <v>1.35</v>
      </c>
      <c r="DC226">
        <f t="shared" si="45"/>
        <v>0.14000000000000001</v>
      </c>
    </row>
    <row r="227" spans="1:107" x14ac:dyDescent="0.4">
      <c r="A227">
        <f>ROW(Source!A144)</f>
        <v>144</v>
      </c>
      <c r="B227">
        <v>68187018</v>
      </c>
      <c r="C227">
        <v>68191357</v>
      </c>
      <c r="D227">
        <v>64873129</v>
      </c>
      <c r="E227">
        <v>1</v>
      </c>
      <c r="F227">
        <v>1</v>
      </c>
      <c r="G227">
        <v>1</v>
      </c>
      <c r="H227">
        <v>2</v>
      </c>
      <c r="I227" t="s">
        <v>715</v>
      </c>
      <c r="J227" t="s">
        <v>716</v>
      </c>
      <c r="K227" t="s">
        <v>717</v>
      </c>
      <c r="L227">
        <v>1368</v>
      </c>
      <c r="N227">
        <v>1011</v>
      </c>
      <c r="O227" t="s">
        <v>669</v>
      </c>
      <c r="P227" t="s">
        <v>669</v>
      </c>
      <c r="Q227">
        <v>1</v>
      </c>
      <c r="W227">
        <v>0</v>
      </c>
      <c r="X227">
        <v>1230759911</v>
      </c>
      <c r="Y227">
        <v>0.01</v>
      </c>
      <c r="AA227">
        <v>0</v>
      </c>
      <c r="AB227">
        <v>851.65</v>
      </c>
      <c r="AC227">
        <v>329.79</v>
      </c>
      <c r="AD227">
        <v>0</v>
      </c>
      <c r="AE227">
        <v>0</v>
      </c>
      <c r="AF227">
        <v>87.17</v>
      </c>
      <c r="AG227">
        <v>11.6</v>
      </c>
      <c r="AH227">
        <v>0</v>
      </c>
      <c r="AI227">
        <v>1</v>
      </c>
      <c r="AJ227">
        <v>9.77</v>
      </c>
      <c r="AK227">
        <v>28.43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0.01</v>
      </c>
      <c r="AU227" t="s">
        <v>3</v>
      </c>
      <c r="AV227">
        <v>0</v>
      </c>
      <c r="AW227">
        <v>2</v>
      </c>
      <c r="AX227">
        <v>68191369</v>
      </c>
      <c r="AY227">
        <v>1</v>
      </c>
      <c r="AZ227">
        <v>0</v>
      </c>
      <c r="BA227">
        <v>224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Y227*Source!I144</f>
        <v>2.4400000000000002E-2</v>
      </c>
      <c r="CY227">
        <f>AB227</f>
        <v>851.65</v>
      </c>
      <c r="CZ227">
        <f>AF227</f>
        <v>87.17</v>
      </c>
      <c r="DA227">
        <f>AJ227</f>
        <v>9.77</v>
      </c>
      <c r="DB227">
        <f t="shared" si="44"/>
        <v>0.87</v>
      </c>
      <c r="DC227">
        <f t="shared" si="45"/>
        <v>0.12</v>
      </c>
    </row>
    <row r="228" spans="1:107" x14ac:dyDescent="0.4">
      <c r="A228">
        <f>ROW(Source!A144)</f>
        <v>144</v>
      </c>
      <c r="B228">
        <v>68187018</v>
      </c>
      <c r="C228">
        <v>68191357</v>
      </c>
      <c r="D228">
        <v>64808986</v>
      </c>
      <c r="E228">
        <v>1</v>
      </c>
      <c r="F228">
        <v>1</v>
      </c>
      <c r="G228">
        <v>1</v>
      </c>
      <c r="H228">
        <v>3</v>
      </c>
      <c r="I228" t="s">
        <v>930</v>
      </c>
      <c r="J228" t="s">
        <v>931</v>
      </c>
      <c r="K228" t="s">
        <v>932</v>
      </c>
      <c r="L228">
        <v>1346</v>
      </c>
      <c r="N228">
        <v>1009</v>
      </c>
      <c r="O228" t="s">
        <v>120</v>
      </c>
      <c r="P228" t="s">
        <v>120</v>
      </c>
      <c r="Q228">
        <v>1</v>
      </c>
      <c r="W228">
        <v>0</v>
      </c>
      <c r="X228">
        <v>-1768004575</v>
      </c>
      <c r="Y228">
        <v>0.05</v>
      </c>
      <c r="AA228">
        <v>63.36</v>
      </c>
      <c r="AB228">
        <v>0</v>
      </c>
      <c r="AC228">
        <v>0</v>
      </c>
      <c r="AD228">
        <v>0</v>
      </c>
      <c r="AE228">
        <v>28.67</v>
      </c>
      <c r="AF228">
        <v>0</v>
      </c>
      <c r="AG228">
        <v>0</v>
      </c>
      <c r="AH228">
        <v>0</v>
      </c>
      <c r="AI228">
        <v>2.21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0.05</v>
      </c>
      <c r="AU228" t="s">
        <v>3</v>
      </c>
      <c r="AV228">
        <v>0</v>
      </c>
      <c r="AW228">
        <v>2</v>
      </c>
      <c r="AX228">
        <v>68191370</v>
      </c>
      <c r="AY228">
        <v>1</v>
      </c>
      <c r="AZ228">
        <v>0</v>
      </c>
      <c r="BA228">
        <v>225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Y228*Source!I144</f>
        <v>0.122</v>
      </c>
      <c r="CY228">
        <f>AA228</f>
        <v>63.36</v>
      </c>
      <c r="CZ228">
        <f>AE228</f>
        <v>28.67</v>
      </c>
      <c r="DA228">
        <f>AI228</f>
        <v>2.21</v>
      </c>
      <c r="DB228">
        <f t="shared" si="44"/>
        <v>1.43</v>
      </c>
      <c r="DC228">
        <f t="shared" si="45"/>
        <v>0</v>
      </c>
    </row>
    <row r="229" spans="1:107" x14ac:dyDescent="0.4">
      <c r="A229">
        <f>ROW(Source!A144)</f>
        <v>144</v>
      </c>
      <c r="B229">
        <v>68187018</v>
      </c>
      <c r="C229">
        <v>68191357</v>
      </c>
      <c r="D229">
        <v>64809271</v>
      </c>
      <c r="E229">
        <v>1</v>
      </c>
      <c r="F229">
        <v>1</v>
      </c>
      <c r="G229">
        <v>1</v>
      </c>
      <c r="H229">
        <v>3</v>
      </c>
      <c r="I229" t="s">
        <v>942</v>
      </c>
      <c r="J229" t="s">
        <v>943</v>
      </c>
      <c r="K229" t="s">
        <v>944</v>
      </c>
      <c r="L229">
        <v>1308</v>
      </c>
      <c r="N229">
        <v>1003</v>
      </c>
      <c r="O229" t="s">
        <v>259</v>
      </c>
      <c r="P229" t="s">
        <v>259</v>
      </c>
      <c r="Q229">
        <v>100</v>
      </c>
      <c r="W229">
        <v>0</v>
      </c>
      <c r="X229">
        <v>611857035</v>
      </c>
      <c r="Y229">
        <v>0.05</v>
      </c>
      <c r="AA229">
        <v>539.21</v>
      </c>
      <c r="AB229">
        <v>0</v>
      </c>
      <c r="AC229">
        <v>0</v>
      </c>
      <c r="AD229">
        <v>0</v>
      </c>
      <c r="AE229">
        <v>120.36</v>
      </c>
      <c r="AF229">
        <v>0</v>
      </c>
      <c r="AG229">
        <v>0</v>
      </c>
      <c r="AH229">
        <v>0</v>
      </c>
      <c r="AI229">
        <v>4.4800000000000004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0.05</v>
      </c>
      <c r="AU229" t="s">
        <v>3</v>
      </c>
      <c r="AV229">
        <v>0</v>
      </c>
      <c r="AW229">
        <v>2</v>
      </c>
      <c r="AX229">
        <v>68191371</v>
      </c>
      <c r="AY229">
        <v>1</v>
      </c>
      <c r="AZ229">
        <v>0</v>
      </c>
      <c r="BA229">
        <v>226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Y229*Source!I144</f>
        <v>0.122</v>
      </c>
      <c r="CY229">
        <f>AA229</f>
        <v>539.21</v>
      </c>
      <c r="CZ229">
        <f>AE229</f>
        <v>120.36</v>
      </c>
      <c r="DA229">
        <f>AI229</f>
        <v>4.4800000000000004</v>
      </c>
      <c r="DB229">
        <f t="shared" si="44"/>
        <v>6.02</v>
      </c>
      <c r="DC229">
        <f t="shared" si="45"/>
        <v>0</v>
      </c>
    </row>
    <row r="230" spans="1:107" x14ac:dyDescent="0.4">
      <c r="A230">
        <f>ROW(Source!A144)</f>
        <v>144</v>
      </c>
      <c r="B230">
        <v>68187018</v>
      </c>
      <c r="C230">
        <v>68191357</v>
      </c>
      <c r="D230">
        <v>64809290</v>
      </c>
      <c r="E230">
        <v>1</v>
      </c>
      <c r="F230">
        <v>1</v>
      </c>
      <c r="G230">
        <v>1</v>
      </c>
      <c r="H230">
        <v>3</v>
      </c>
      <c r="I230" t="s">
        <v>933</v>
      </c>
      <c r="J230" t="s">
        <v>934</v>
      </c>
      <c r="K230" t="s">
        <v>935</v>
      </c>
      <c r="L230">
        <v>1346</v>
      </c>
      <c r="N230">
        <v>1009</v>
      </c>
      <c r="O230" t="s">
        <v>120</v>
      </c>
      <c r="P230" t="s">
        <v>120</v>
      </c>
      <c r="Q230">
        <v>1</v>
      </c>
      <c r="W230">
        <v>0</v>
      </c>
      <c r="X230">
        <v>-1294780295</v>
      </c>
      <c r="Y230">
        <v>0.16</v>
      </c>
      <c r="AA230">
        <v>99.74</v>
      </c>
      <c r="AB230">
        <v>0</v>
      </c>
      <c r="AC230">
        <v>0</v>
      </c>
      <c r="AD230">
        <v>0</v>
      </c>
      <c r="AE230">
        <v>30.5</v>
      </c>
      <c r="AF230">
        <v>0</v>
      </c>
      <c r="AG230">
        <v>0</v>
      </c>
      <c r="AH230">
        <v>0</v>
      </c>
      <c r="AI230">
        <v>3.27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0.16</v>
      </c>
      <c r="AU230" t="s">
        <v>3</v>
      </c>
      <c r="AV230">
        <v>0</v>
      </c>
      <c r="AW230">
        <v>2</v>
      </c>
      <c r="AX230">
        <v>68191372</v>
      </c>
      <c r="AY230">
        <v>1</v>
      </c>
      <c r="AZ230">
        <v>0</v>
      </c>
      <c r="BA230">
        <v>227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Y230*Source!I144</f>
        <v>0.39040000000000002</v>
      </c>
      <c r="CY230">
        <f>AA230</f>
        <v>99.74</v>
      </c>
      <c r="CZ230">
        <f>AE230</f>
        <v>30.5</v>
      </c>
      <c r="DA230">
        <f>AI230</f>
        <v>3.27</v>
      </c>
      <c r="DB230">
        <f t="shared" si="44"/>
        <v>4.88</v>
      </c>
      <c r="DC230">
        <f t="shared" si="45"/>
        <v>0</v>
      </c>
    </row>
    <row r="231" spans="1:107" x14ac:dyDescent="0.4">
      <c r="A231">
        <f>ROW(Source!A144)</f>
        <v>144</v>
      </c>
      <c r="B231">
        <v>68187018</v>
      </c>
      <c r="C231">
        <v>68191357</v>
      </c>
      <c r="D231">
        <v>64870754</v>
      </c>
      <c r="E231">
        <v>1</v>
      </c>
      <c r="F231">
        <v>1</v>
      </c>
      <c r="G231">
        <v>1</v>
      </c>
      <c r="H231">
        <v>3</v>
      </c>
      <c r="I231" t="s">
        <v>912</v>
      </c>
      <c r="J231" t="s">
        <v>913</v>
      </c>
      <c r="K231" t="s">
        <v>914</v>
      </c>
      <c r="L231">
        <v>1374</v>
      </c>
      <c r="N231">
        <v>1013</v>
      </c>
      <c r="O231" t="s">
        <v>915</v>
      </c>
      <c r="P231" t="s">
        <v>915</v>
      </c>
      <c r="Q231">
        <v>1</v>
      </c>
      <c r="W231">
        <v>0</v>
      </c>
      <c r="X231">
        <v>-915781824</v>
      </c>
      <c r="Y231">
        <v>0.53</v>
      </c>
      <c r="AA231">
        <v>1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0.53</v>
      </c>
      <c r="AU231" t="s">
        <v>3</v>
      </c>
      <c r="AV231">
        <v>0</v>
      </c>
      <c r="AW231">
        <v>2</v>
      </c>
      <c r="AX231">
        <v>68191373</v>
      </c>
      <c r="AY231">
        <v>1</v>
      </c>
      <c r="AZ231">
        <v>0</v>
      </c>
      <c r="BA231">
        <v>228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Y231*Source!I144</f>
        <v>1.2932000000000001</v>
      </c>
      <c r="CY231">
        <f>AA231</f>
        <v>1</v>
      </c>
      <c r="CZ231">
        <f>AE231</f>
        <v>1</v>
      </c>
      <c r="DA231">
        <f>AI231</f>
        <v>1</v>
      </c>
      <c r="DB231">
        <f t="shared" si="44"/>
        <v>0.53</v>
      </c>
      <c r="DC231">
        <f t="shared" si="45"/>
        <v>0</v>
      </c>
    </row>
    <row r="232" spans="1:107" x14ac:dyDescent="0.4">
      <c r="A232">
        <f>ROW(Source!A146)</f>
        <v>146</v>
      </c>
      <c r="B232">
        <v>68187018</v>
      </c>
      <c r="C232">
        <v>68191413</v>
      </c>
      <c r="D232">
        <v>29364679</v>
      </c>
      <c r="E232">
        <v>1</v>
      </c>
      <c r="F232">
        <v>1</v>
      </c>
      <c r="G232">
        <v>1</v>
      </c>
      <c r="H232">
        <v>1</v>
      </c>
      <c r="I232" t="s">
        <v>945</v>
      </c>
      <c r="J232" t="s">
        <v>3</v>
      </c>
      <c r="K232" t="s">
        <v>946</v>
      </c>
      <c r="L232">
        <v>1369</v>
      </c>
      <c r="N232">
        <v>1013</v>
      </c>
      <c r="O232" t="s">
        <v>665</v>
      </c>
      <c r="P232" t="s">
        <v>665</v>
      </c>
      <c r="Q232">
        <v>1</v>
      </c>
      <c r="W232">
        <v>0</v>
      </c>
      <c r="X232">
        <v>931378261</v>
      </c>
      <c r="Y232">
        <v>30.48</v>
      </c>
      <c r="AA232">
        <v>0</v>
      </c>
      <c r="AB232">
        <v>0</v>
      </c>
      <c r="AC232">
        <v>0</v>
      </c>
      <c r="AD232">
        <v>9.92</v>
      </c>
      <c r="AE232">
        <v>0</v>
      </c>
      <c r="AF232">
        <v>0</v>
      </c>
      <c r="AG232">
        <v>0</v>
      </c>
      <c r="AH232">
        <v>9.92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30.48</v>
      </c>
      <c r="AU232" t="s">
        <v>3</v>
      </c>
      <c r="AV232">
        <v>1</v>
      </c>
      <c r="AW232">
        <v>2</v>
      </c>
      <c r="AX232">
        <v>68191414</v>
      </c>
      <c r="AY232">
        <v>1</v>
      </c>
      <c r="AZ232">
        <v>0</v>
      </c>
      <c r="BA232">
        <v>229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Y232*Source!I146</f>
        <v>26.517600000000002</v>
      </c>
      <c r="CY232">
        <f>AD232</f>
        <v>9.92</v>
      </c>
      <c r="CZ232">
        <f>AH232</f>
        <v>9.92</v>
      </c>
      <c r="DA232">
        <f>AL232</f>
        <v>1</v>
      </c>
      <c r="DB232">
        <f t="shared" si="44"/>
        <v>302.36</v>
      </c>
      <c r="DC232">
        <f t="shared" si="45"/>
        <v>0</v>
      </c>
    </row>
    <row r="233" spans="1:107" x14ac:dyDescent="0.4">
      <c r="A233">
        <f>ROW(Source!A146)</f>
        <v>146</v>
      </c>
      <c r="B233">
        <v>68187018</v>
      </c>
      <c r="C233">
        <v>68191413</v>
      </c>
      <c r="D233">
        <v>121548</v>
      </c>
      <c r="E233">
        <v>1</v>
      </c>
      <c r="F233">
        <v>1</v>
      </c>
      <c r="G233">
        <v>1</v>
      </c>
      <c r="H233">
        <v>1</v>
      </c>
      <c r="I233" t="s">
        <v>44</v>
      </c>
      <c r="J233" t="s">
        <v>3</v>
      </c>
      <c r="K233" t="s">
        <v>723</v>
      </c>
      <c r="L233">
        <v>608254</v>
      </c>
      <c r="N233">
        <v>1013</v>
      </c>
      <c r="O233" t="s">
        <v>724</v>
      </c>
      <c r="P233" t="s">
        <v>724</v>
      </c>
      <c r="Q233">
        <v>1</v>
      </c>
      <c r="W233">
        <v>0</v>
      </c>
      <c r="X233">
        <v>-185737400</v>
      </c>
      <c r="Y233">
        <v>0.03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0.03</v>
      </c>
      <c r="AU233" t="s">
        <v>3</v>
      </c>
      <c r="AV233">
        <v>2</v>
      </c>
      <c r="AW233">
        <v>2</v>
      </c>
      <c r="AX233">
        <v>68191415</v>
      </c>
      <c r="AY233">
        <v>1</v>
      </c>
      <c r="AZ233">
        <v>0</v>
      </c>
      <c r="BA233">
        <v>230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Y233*Source!I146</f>
        <v>2.6099999999999998E-2</v>
      </c>
      <c r="CY233">
        <f>AD233</f>
        <v>0</v>
      </c>
      <c r="CZ233">
        <f>AH233</f>
        <v>0</v>
      </c>
      <c r="DA233">
        <f>AL233</f>
        <v>1</v>
      </c>
      <c r="DB233">
        <f t="shared" si="44"/>
        <v>0</v>
      </c>
      <c r="DC233">
        <f t="shared" si="45"/>
        <v>0</v>
      </c>
    </row>
    <row r="234" spans="1:107" x14ac:dyDescent="0.4">
      <c r="A234">
        <f>ROW(Source!A146)</f>
        <v>146</v>
      </c>
      <c r="B234">
        <v>68187018</v>
      </c>
      <c r="C234">
        <v>68191413</v>
      </c>
      <c r="D234">
        <v>64871266</v>
      </c>
      <c r="E234">
        <v>1</v>
      </c>
      <c r="F234">
        <v>1</v>
      </c>
      <c r="G234">
        <v>1</v>
      </c>
      <c r="H234">
        <v>2</v>
      </c>
      <c r="I234" t="s">
        <v>918</v>
      </c>
      <c r="J234" t="s">
        <v>919</v>
      </c>
      <c r="K234" t="s">
        <v>920</v>
      </c>
      <c r="L234">
        <v>1368</v>
      </c>
      <c r="N234">
        <v>1011</v>
      </c>
      <c r="O234" t="s">
        <v>669</v>
      </c>
      <c r="P234" t="s">
        <v>669</v>
      </c>
      <c r="Q234">
        <v>1</v>
      </c>
      <c r="W234">
        <v>0</v>
      </c>
      <c r="X234">
        <v>783836208</v>
      </c>
      <c r="Y234">
        <v>0.03</v>
      </c>
      <c r="AA234">
        <v>0</v>
      </c>
      <c r="AB234">
        <v>1012.57</v>
      </c>
      <c r="AC234">
        <v>383.81</v>
      </c>
      <c r="AD234">
        <v>0</v>
      </c>
      <c r="AE234">
        <v>0</v>
      </c>
      <c r="AF234">
        <v>134.65</v>
      </c>
      <c r="AG234">
        <v>13.5</v>
      </c>
      <c r="AH234">
        <v>0</v>
      </c>
      <c r="AI234">
        <v>1</v>
      </c>
      <c r="AJ234">
        <v>7.52</v>
      </c>
      <c r="AK234">
        <v>28.43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0.03</v>
      </c>
      <c r="AU234" t="s">
        <v>3</v>
      </c>
      <c r="AV234">
        <v>0</v>
      </c>
      <c r="AW234">
        <v>2</v>
      </c>
      <c r="AX234">
        <v>68191416</v>
      </c>
      <c r="AY234">
        <v>1</v>
      </c>
      <c r="AZ234">
        <v>0</v>
      </c>
      <c r="BA234">
        <v>231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Y234*Source!I146</f>
        <v>2.6099999999999998E-2</v>
      </c>
      <c r="CY234">
        <f>AB234</f>
        <v>1012.57</v>
      </c>
      <c r="CZ234">
        <f>AF234</f>
        <v>134.65</v>
      </c>
      <c r="DA234">
        <f>AJ234</f>
        <v>7.52</v>
      </c>
      <c r="DB234">
        <f t="shared" si="44"/>
        <v>4.04</v>
      </c>
      <c r="DC234">
        <f t="shared" si="45"/>
        <v>0.41</v>
      </c>
    </row>
    <row r="235" spans="1:107" x14ac:dyDescent="0.4">
      <c r="A235">
        <f>ROW(Source!A146)</f>
        <v>146</v>
      </c>
      <c r="B235">
        <v>68187018</v>
      </c>
      <c r="C235">
        <v>68191413</v>
      </c>
      <c r="D235">
        <v>64873129</v>
      </c>
      <c r="E235">
        <v>1</v>
      </c>
      <c r="F235">
        <v>1</v>
      </c>
      <c r="G235">
        <v>1</v>
      </c>
      <c r="H235">
        <v>2</v>
      </c>
      <c r="I235" t="s">
        <v>715</v>
      </c>
      <c r="J235" t="s">
        <v>716</v>
      </c>
      <c r="K235" t="s">
        <v>717</v>
      </c>
      <c r="L235">
        <v>1368</v>
      </c>
      <c r="N235">
        <v>1011</v>
      </c>
      <c r="O235" t="s">
        <v>669</v>
      </c>
      <c r="P235" t="s">
        <v>669</v>
      </c>
      <c r="Q235">
        <v>1</v>
      </c>
      <c r="W235">
        <v>0</v>
      </c>
      <c r="X235">
        <v>1230759911</v>
      </c>
      <c r="Y235">
        <v>0.02</v>
      </c>
      <c r="AA235">
        <v>0</v>
      </c>
      <c r="AB235">
        <v>851.65</v>
      </c>
      <c r="AC235">
        <v>329.79</v>
      </c>
      <c r="AD235">
        <v>0</v>
      </c>
      <c r="AE235">
        <v>0</v>
      </c>
      <c r="AF235">
        <v>87.17</v>
      </c>
      <c r="AG235">
        <v>11.6</v>
      </c>
      <c r="AH235">
        <v>0</v>
      </c>
      <c r="AI235">
        <v>1</v>
      </c>
      <c r="AJ235">
        <v>9.77</v>
      </c>
      <c r="AK235">
        <v>28.43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0.02</v>
      </c>
      <c r="AU235" t="s">
        <v>3</v>
      </c>
      <c r="AV235">
        <v>0</v>
      </c>
      <c r="AW235">
        <v>2</v>
      </c>
      <c r="AX235">
        <v>68191417</v>
      </c>
      <c r="AY235">
        <v>1</v>
      </c>
      <c r="AZ235">
        <v>0</v>
      </c>
      <c r="BA235">
        <v>232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Y235*Source!I146</f>
        <v>1.7399999999999999E-2</v>
      </c>
      <c r="CY235">
        <f>AB235</f>
        <v>851.65</v>
      </c>
      <c r="CZ235">
        <f>AF235</f>
        <v>87.17</v>
      </c>
      <c r="DA235">
        <f>AJ235</f>
        <v>9.77</v>
      </c>
      <c r="DB235">
        <f t="shared" si="44"/>
        <v>1.74</v>
      </c>
      <c r="DC235">
        <f t="shared" si="45"/>
        <v>0.23</v>
      </c>
    </row>
    <row r="236" spans="1:107" x14ac:dyDescent="0.4">
      <c r="A236">
        <f>ROW(Source!A146)</f>
        <v>146</v>
      </c>
      <c r="B236">
        <v>68187018</v>
      </c>
      <c r="C236">
        <v>68191413</v>
      </c>
      <c r="D236">
        <v>64808847</v>
      </c>
      <c r="E236">
        <v>1</v>
      </c>
      <c r="F236">
        <v>1</v>
      </c>
      <c r="G236">
        <v>1</v>
      </c>
      <c r="H236">
        <v>3</v>
      </c>
      <c r="I236" t="s">
        <v>947</v>
      </c>
      <c r="J236" t="s">
        <v>948</v>
      </c>
      <c r="K236" t="s">
        <v>754</v>
      </c>
      <c r="L236">
        <v>1346</v>
      </c>
      <c r="N236">
        <v>1009</v>
      </c>
      <c r="O236" t="s">
        <v>120</v>
      </c>
      <c r="P236" t="s">
        <v>120</v>
      </c>
      <c r="Q236">
        <v>1</v>
      </c>
      <c r="W236">
        <v>0</v>
      </c>
      <c r="X236">
        <v>30920770</v>
      </c>
      <c r="Y236">
        <v>1.5</v>
      </c>
      <c r="AA236">
        <v>78.290000000000006</v>
      </c>
      <c r="AB236">
        <v>0</v>
      </c>
      <c r="AC236">
        <v>0</v>
      </c>
      <c r="AD236">
        <v>0</v>
      </c>
      <c r="AE236">
        <v>9.0399999999999991</v>
      </c>
      <c r="AF236">
        <v>0</v>
      </c>
      <c r="AG236">
        <v>0</v>
      </c>
      <c r="AH236">
        <v>0</v>
      </c>
      <c r="AI236">
        <v>8.66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1.5</v>
      </c>
      <c r="AU236" t="s">
        <v>3</v>
      </c>
      <c r="AV236">
        <v>0</v>
      </c>
      <c r="AW236">
        <v>2</v>
      </c>
      <c r="AX236">
        <v>68191418</v>
      </c>
      <c r="AY236">
        <v>1</v>
      </c>
      <c r="AZ236">
        <v>0</v>
      </c>
      <c r="BA236">
        <v>233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Y236*Source!I146</f>
        <v>1.3049999999999999</v>
      </c>
      <c r="CY236">
        <f t="shared" ref="CY236:CY241" si="49">AA236</f>
        <v>78.290000000000006</v>
      </c>
      <c r="CZ236">
        <f t="shared" ref="CZ236:CZ241" si="50">AE236</f>
        <v>9.0399999999999991</v>
      </c>
      <c r="DA236">
        <f t="shared" ref="DA236:DA241" si="51">AI236</f>
        <v>8.66</v>
      </c>
      <c r="DB236">
        <f t="shared" si="44"/>
        <v>13.56</v>
      </c>
      <c r="DC236">
        <f t="shared" si="45"/>
        <v>0</v>
      </c>
    </row>
    <row r="237" spans="1:107" x14ac:dyDescent="0.4">
      <c r="A237">
        <f>ROW(Source!A146)</f>
        <v>146</v>
      </c>
      <c r="B237">
        <v>68187018</v>
      </c>
      <c r="C237">
        <v>68191413</v>
      </c>
      <c r="D237">
        <v>64809290</v>
      </c>
      <c r="E237">
        <v>1</v>
      </c>
      <c r="F237">
        <v>1</v>
      </c>
      <c r="G237">
        <v>1</v>
      </c>
      <c r="H237">
        <v>3</v>
      </c>
      <c r="I237" t="s">
        <v>933</v>
      </c>
      <c r="J237" t="s">
        <v>934</v>
      </c>
      <c r="K237" t="s">
        <v>935</v>
      </c>
      <c r="L237">
        <v>1346</v>
      </c>
      <c r="N237">
        <v>1009</v>
      </c>
      <c r="O237" t="s">
        <v>120</v>
      </c>
      <c r="P237" t="s">
        <v>120</v>
      </c>
      <c r="Q237">
        <v>1</v>
      </c>
      <c r="W237">
        <v>0</v>
      </c>
      <c r="X237">
        <v>-1294780295</v>
      </c>
      <c r="Y237">
        <v>0.42</v>
      </c>
      <c r="AA237">
        <v>99.74</v>
      </c>
      <c r="AB237">
        <v>0</v>
      </c>
      <c r="AC237">
        <v>0</v>
      </c>
      <c r="AD237">
        <v>0</v>
      </c>
      <c r="AE237">
        <v>30.5</v>
      </c>
      <c r="AF237">
        <v>0</v>
      </c>
      <c r="AG237">
        <v>0</v>
      </c>
      <c r="AH237">
        <v>0</v>
      </c>
      <c r="AI237">
        <v>3.27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0.42</v>
      </c>
      <c r="AU237" t="s">
        <v>3</v>
      </c>
      <c r="AV237">
        <v>0</v>
      </c>
      <c r="AW237">
        <v>2</v>
      </c>
      <c r="AX237">
        <v>68191419</v>
      </c>
      <c r="AY237">
        <v>1</v>
      </c>
      <c r="AZ237">
        <v>0</v>
      </c>
      <c r="BA237">
        <v>234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Y237*Source!I146</f>
        <v>0.3654</v>
      </c>
      <c r="CY237">
        <f t="shared" si="49"/>
        <v>99.74</v>
      </c>
      <c r="CZ237">
        <f t="shared" si="50"/>
        <v>30.5</v>
      </c>
      <c r="DA237">
        <f t="shared" si="51"/>
        <v>3.27</v>
      </c>
      <c r="DB237">
        <f t="shared" si="44"/>
        <v>12.81</v>
      </c>
      <c r="DC237">
        <f t="shared" si="45"/>
        <v>0</v>
      </c>
    </row>
    <row r="238" spans="1:107" x14ac:dyDescent="0.4">
      <c r="A238">
        <f>ROW(Source!A146)</f>
        <v>146</v>
      </c>
      <c r="B238">
        <v>68187018</v>
      </c>
      <c r="C238">
        <v>68191413</v>
      </c>
      <c r="D238">
        <v>64846603</v>
      </c>
      <c r="E238">
        <v>1</v>
      </c>
      <c r="F238">
        <v>1</v>
      </c>
      <c r="G238">
        <v>1</v>
      </c>
      <c r="H238">
        <v>3</v>
      </c>
      <c r="I238" t="s">
        <v>949</v>
      </c>
      <c r="J238" t="s">
        <v>950</v>
      </c>
      <c r="K238" t="s">
        <v>951</v>
      </c>
      <c r="L238">
        <v>1348</v>
      </c>
      <c r="N238">
        <v>1009</v>
      </c>
      <c r="O238" t="s">
        <v>133</v>
      </c>
      <c r="P238" t="s">
        <v>133</v>
      </c>
      <c r="Q238">
        <v>1000</v>
      </c>
      <c r="W238">
        <v>0</v>
      </c>
      <c r="X238">
        <v>-601557392</v>
      </c>
      <c r="Y238">
        <v>3.15E-3</v>
      </c>
      <c r="AA238">
        <v>4956.5600000000004</v>
      </c>
      <c r="AB238">
        <v>0</v>
      </c>
      <c r="AC238">
        <v>0</v>
      </c>
      <c r="AD238">
        <v>0</v>
      </c>
      <c r="AE238">
        <v>729.98</v>
      </c>
      <c r="AF238">
        <v>0</v>
      </c>
      <c r="AG238">
        <v>0</v>
      </c>
      <c r="AH238">
        <v>0</v>
      </c>
      <c r="AI238">
        <v>6.79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3.15E-3</v>
      </c>
      <c r="AU238" t="s">
        <v>3</v>
      </c>
      <c r="AV238">
        <v>0</v>
      </c>
      <c r="AW238">
        <v>2</v>
      </c>
      <c r="AX238">
        <v>68191420</v>
      </c>
      <c r="AY238">
        <v>1</v>
      </c>
      <c r="AZ238">
        <v>0</v>
      </c>
      <c r="BA238">
        <v>235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Y238*Source!I146</f>
        <v>2.7404999999999999E-3</v>
      </c>
      <c r="CY238">
        <f t="shared" si="49"/>
        <v>4956.5600000000004</v>
      </c>
      <c r="CZ238">
        <f t="shared" si="50"/>
        <v>729.98</v>
      </c>
      <c r="DA238">
        <f t="shared" si="51"/>
        <v>6.79</v>
      </c>
      <c r="DB238">
        <f t="shared" si="44"/>
        <v>2.2999999999999998</v>
      </c>
      <c r="DC238">
        <f t="shared" si="45"/>
        <v>0</v>
      </c>
    </row>
    <row r="239" spans="1:107" x14ac:dyDescent="0.4">
      <c r="A239">
        <f>ROW(Source!A146)</f>
        <v>146</v>
      </c>
      <c r="B239">
        <v>68187018</v>
      </c>
      <c r="C239">
        <v>68191413</v>
      </c>
      <c r="D239">
        <v>64855017</v>
      </c>
      <c r="E239">
        <v>1</v>
      </c>
      <c r="F239">
        <v>1</v>
      </c>
      <c r="G239">
        <v>1</v>
      </c>
      <c r="H239">
        <v>3</v>
      </c>
      <c r="I239" t="s">
        <v>314</v>
      </c>
      <c r="J239" t="s">
        <v>316</v>
      </c>
      <c r="K239" t="s">
        <v>315</v>
      </c>
      <c r="L239">
        <v>1355</v>
      </c>
      <c r="N239">
        <v>1010</v>
      </c>
      <c r="O239" t="s">
        <v>235</v>
      </c>
      <c r="P239" t="s">
        <v>235</v>
      </c>
      <c r="Q239">
        <v>100</v>
      </c>
      <c r="W239">
        <v>0</v>
      </c>
      <c r="X239">
        <v>-1922508324</v>
      </c>
      <c r="Y239">
        <v>1</v>
      </c>
      <c r="AA239">
        <v>20206.8</v>
      </c>
      <c r="AB239">
        <v>0</v>
      </c>
      <c r="AC239">
        <v>0</v>
      </c>
      <c r="AD239">
        <v>0</v>
      </c>
      <c r="AE239">
        <v>9355</v>
      </c>
      <c r="AF239">
        <v>0</v>
      </c>
      <c r="AG239">
        <v>0</v>
      </c>
      <c r="AH239">
        <v>0</v>
      </c>
      <c r="AI239">
        <v>2.16</v>
      </c>
      <c r="AJ239">
        <v>1</v>
      </c>
      <c r="AK239">
        <v>1</v>
      </c>
      <c r="AL239">
        <v>1</v>
      </c>
      <c r="AN239">
        <v>0</v>
      </c>
      <c r="AO239">
        <v>0</v>
      </c>
      <c r="AP239">
        <v>0</v>
      </c>
      <c r="AQ239">
        <v>0</v>
      </c>
      <c r="AR239">
        <v>0</v>
      </c>
      <c r="AS239" t="s">
        <v>3</v>
      </c>
      <c r="AT239">
        <v>1</v>
      </c>
      <c r="AU239" t="s">
        <v>3</v>
      </c>
      <c r="AV239">
        <v>0</v>
      </c>
      <c r="AW239">
        <v>1</v>
      </c>
      <c r="AX239">
        <v>-1</v>
      </c>
      <c r="AY239">
        <v>0</v>
      </c>
      <c r="AZ239">
        <v>0</v>
      </c>
      <c r="BA239" t="s">
        <v>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Y239*Source!I146</f>
        <v>0.87</v>
      </c>
      <c r="CY239">
        <f t="shared" si="49"/>
        <v>20206.8</v>
      </c>
      <c r="CZ239">
        <f t="shared" si="50"/>
        <v>9355</v>
      </c>
      <c r="DA239">
        <f t="shared" si="51"/>
        <v>2.16</v>
      </c>
      <c r="DB239">
        <f t="shared" si="44"/>
        <v>9355</v>
      </c>
      <c r="DC239">
        <f t="shared" si="45"/>
        <v>0</v>
      </c>
    </row>
    <row r="240" spans="1:107" x14ac:dyDescent="0.4">
      <c r="A240">
        <f>ROW(Source!A146)</f>
        <v>146</v>
      </c>
      <c r="B240">
        <v>68187018</v>
      </c>
      <c r="C240">
        <v>68191413</v>
      </c>
      <c r="D240">
        <v>64862995</v>
      </c>
      <c r="E240">
        <v>1</v>
      </c>
      <c r="F240">
        <v>1</v>
      </c>
      <c r="G240">
        <v>1</v>
      </c>
      <c r="H240">
        <v>3</v>
      </c>
      <c r="I240" t="s">
        <v>952</v>
      </c>
      <c r="J240" t="s">
        <v>953</v>
      </c>
      <c r="K240" t="s">
        <v>954</v>
      </c>
      <c r="L240">
        <v>1356</v>
      </c>
      <c r="N240">
        <v>1010</v>
      </c>
      <c r="O240" t="s">
        <v>271</v>
      </c>
      <c r="P240" t="s">
        <v>271</v>
      </c>
      <c r="Q240">
        <v>1000</v>
      </c>
      <c r="W240">
        <v>0</v>
      </c>
      <c r="X240">
        <v>895142179</v>
      </c>
      <c r="Y240">
        <v>0.10199999999999999</v>
      </c>
      <c r="AA240">
        <v>688.8</v>
      </c>
      <c r="AB240">
        <v>0</v>
      </c>
      <c r="AC240">
        <v>0</v>
      </c>
      <c r="AD240">
        <v>0</v>
      </c>
      <c r="AE240">
        <v>280</v>
      </c>
      <c r="AF240">
        <v>0</v>
      </c>
      <c r="AG240">
        <v>0</v>
      </c>
      <c r="AH240">
        <v>0</v>
      </c>
      <c r="AI240">
        <v>2.46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0.10199999999999999</v>
      </c>
      <c r="AU240" t="s">
        <v>3</v>
      </c>
      <c r="AV240">
        <v>0</v>
      </c>
      <c r="AW240">
        <v>2</v>
      </c>
      <c r="AX240">
        <v>68191421</v>
      </c>
      <c r="AY240">
        <v>1</v>
      </c>
      <c r="AZ240">
        <v>0</v>
      </c>
      <c r="BA240">
        <v>236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Y240*Source!I146</f>
        <v>8.8739999999999999E-2</v>
      </c>
      <c r="CY240">
        <f t="shared" si="49"/>
        <v>688.8</v>
      </c>
      <c r="CZ240">
        <f t="shared" si="50"/>
        <v>280</v>
      </c>
      <c r="DA240">
        <f t="shared" si="51"/>
        <v>2.46</v>
      </c>
      <c r="DB240">
        <f t="shared" si="44"/>
        <v>28.56</v>
      </c>
      <c r="DC240">
        <f t="shared" si="45"/>
        <v>0</v>
      </c>
    </row>
    <row r="241" spans="1:107" x14ac:dyDescent="0.4">
      <c r="A241">
        <f>ROW(Source!A146)</f>
        <v>146</v>
      </c>
      <c r="B241">
        <v>68187018</v>
      </c>
      <c r="C241">
        <v>68191413</v>
      </c>
      <c r="D241">
        <v>64870754</v>
      </c>
      <c r="E241">
        <v>1</v>
      </c>
      <c r="F241">
        <v>1</v>
      </c>
      <c r="G241">
        <v>1</v>
      </c>
      <c r="H241">
        <v>3</v>
      </c>
      <c r="I241" t="s">
        <v>912</v>
      </c>
      <c r="J241" t="s">
        <v>913</v>
      </c>
      <c r="K241" t="s">
        <v>914</v>
      </c>
      <c r="L241">
        <v>1374</v>
      </c>
      <c r="N241">
        <v>1013</v>
      </c>
      <c r="O241" t="s">
        <v>915</v>
      </c>
      <c r="P241" t="s">
        <v>915</v>
      </c>
      <c r="Q241">
        <v>1</v>
      </c>
      <c r="W241">
        <v>0</v>
      </c>
      <c r="X241">
        <v>-915781824</v>
      </c>
      <c r="Y241">
        <v>6.05</v>
      </c>
      <c r="AA241">
        <v>1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6.05</v>
      </c>
      <c r="AU241" t="s">
        <v>3</v>
      </c>
      <c r="AV241">
        <v>0</v>
      </c>
      <c r="AW241">
        <v>2</v>
      </c>
      <c r="AX241">
        <v>68191422</v>
      </c>
      <c r="AY241">
        <v>1</v>
      </c>
      <c r="AZ241">
        <v>0</v>
      </c>
      <c r="BA241">
        <v>237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Y241*Source!I146</f>
        <v>5.2634999999999996</v>
      </c>
      <c r="CY241">
        <f t="shared" si="49"/>
        <v>1</v>
      </c>
      <c r="CZ241">
        <f t="shared" si="50"/>
        <v>1</v>
      </c>
      <c r="DA241">
        <f t="shared" si="51"/>
        <v>1</v>
      </c>
      <c r="DB241">
        <f t="shared" ref="DB241:DB272" si="52">ROUND(ROUND(AT241*CZ241,2),6)</f>
        <v>6.05</v>
      </c>
      <c r="DC241">
        <f t="shared" ref="DC241:DC272" si="53">ROUND(ROUND(AT241*AG241,2),6)</f>
        <v>0</v>
      </c>
    </row>
    <row r="242" spans="1:107" x14ac:dyDescent="0.4">
      <c r="A242">
        <f>ROW(Source!A148)</f>
        <v>148</v>
      </c>
      <c r="B242">
        <v>68187018</v>
      </c>
      <c r="C242">
        <v>68191426</v>
      </c>
      <c r="D242">
        <v>29364679</v>
      </c>
      <c r="E242">
        <v>1</v>
      </c>
      <c r="F242">
        <v>1</v>
      </c>
      <c r="G242">
        <v>1</v>
      </c>
      <c r="H242">
        <v>1</v>
      </c>
      <c r="I242" t="s">
        <v>945</v>
      </c>
      <c r="J242" t="s">
        <v>3</v>
      </c>
      <c r="K242" t="s">
        <v>946</v>
      </c>
      <c r="L242">
        <v>1369</v>
      </c>
      <c r="N242">
        <v>1013</v>
      </c>
      <c r="O242" t="s">
        <v>665</v>
      </c>
      <c r="P242" t="s">
        <v>665</v>
      </c>
      <c r="Q242">
        <v>1</v>
      </c>
      <c r="W242">
        <v>0</v>
      </c>
      <c r="X242">
        <v>931378261</v>
      </c>
      <c r="Y242">
        <v>25.76</v>
      </c>
      <c r="AA242">
        <v>0</v>
      </c>
      <c r="AB242">
        <v>0</v>
      </c>
      <c r="AC242">
        <v>0</v>
      </c>
      <c r="AD242">
        <v>9.92</v>
      </c>
      <c r="AE242">
        <v>0</v>
      </c>
      <c r="AF242">
        <v>0</v>
      </c>
      <c r="AG242">
        <v>0</v>
      </c>
      <c r="AH242">
        <v>9.92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25.76</v>
      </c>
      <c r="AU242" t="s">
        <v>3</v>
      </c>
      <c r="AV242">
        <v>1</v>
      </c>
      <c r="AW242">
        <v>2</v>
      </c>
      <c r="AX242">
        <v>68191427</v>
      </c>
      <c r="AY242">
        <v>1</v>
      </c>
      <c r="AZ242">
        <v>0</v>
      </c>
      <c r="BA242">
        <v>238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Y242*Source!I148</f>
        <v>4.1215999999999999</v>
      </c>
      <c r="CY242">
        <f>AD242</f>
        <v>9.92</v>
      </c>
      <c r="CZ242">
        <f>AH242</f>
        <v>9.92</v>
      </c>
      <c r="DA242">
        <f>AL242</f>
        <v>1</v>
      </c>
      <c r="DB242">
        <f t="shared" si="52"/>
        <v>255.54</v>
      </c>
      <c r="DC242">
        <f t="shared" si="53"/>
        <v>0</v>
      </c>
    </row>
    <row r="243" spans="1:107" x14ac:dyDescent="0.4">
      <c r="A243">
        <f>ROW(Source!A148)</f>
        <v>148</v>
      </c>
      <c r="B243">
        <v>68187018</v>
      </c>
      <c r="C243">
        <v>68191426</v>
      </c>
      <c r="D243">
        <v>121548</v>
      </c>
      <c r="E243">
        <v>1</v>
      </c>
      <c r="F243">
        <v>1</v>
      </c>
      <c r="G243">
        <v>1</v>
      </c>
      <c r="H243">
        <v>1</v>
      </c>
      <c r="I243" t="s">
        <v>44</v>
      </c>
      <c r="J243" t="s">
        <v>3</v>
      </c>
      <c r="K243" t="s">
        <v>723</v>
      </c>
      <c r="L243">
        <v>608254</v>
      </c>
      <c r="N243">
        <v>1013</v>
      </c>
      <c r="O243" t="s">
        <v>724</v>
      </c>
      <c r="P243" t="s">
        <v>724</v>
      </c>
      <c r="Q243">
        <v>1</v>
      </c>
      <c r="W243">
        <v>0</v>
      </c>
      <c r="X243">
        <v>-185737400</v>
      </c>
      <c r="Y243">
        <v>0.03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0.03</v>
      </c>
      <c r="AU243" t="s">
        <v>3</v>
      </c>
      <c r="AV243">
        <v>2</v>
      </c>
      <c r="AW243">
        <v>2</v>
      </c>
      <c r="AX243">
        <v>68191428</v>
      </c>
      <c r="AY243">
        <v>1</v>
      </c>
      <c r="AZ243">
        <v>0</v>
      </c>
      <c r="BA243">
        <v>239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Y243*Source!I148</f>
        <v>4.7999999999999996E-3</v>
      </c>
      <c r="CY243">
        <f>AD243</f>
        <v>0</v>
      </c>
      <c r="CZ243">
        <f>AH243</f>
        <v>0</v>
      </c>
      <c r="DA243">
        <f>AL243</f>
        <v>1</v>
      </c>
      <c r="DB243">
        <f t="shared" si="52"/>
        <v>0</v>
      </c>
      <c r="DC243">
        <f t="shared" si="53"/>
        <v>0</v>
      </c>
    </row>
    <row r="244" spans="1:107" x14ac:dyDescent="0.4">
      <c r="A244">
        <f>ROW(Source!A148)</f>
        <v>148</v>
      </c>
      <c r="B244">
        <v>68187018</v>
      </c>
      <c r="C244">
        <v>68191426</v>
      </c>
      <c r="D244">
        <v>64871266</v>
      </c>
      <c r="E244">
        <v>1</v>
      </c>
      <c r="F244">
        <v>1</v>
      </c>
      <c r="G244">
        <v>1</v>
      </c>
      <c r="H244">
        <v>2</v>
      </c>
      <c r="I244" t="s">
        <v>918</v>
      </c>
      <c r="J244" t="s">
        <v>919</v>
      </c>
      <c r="K244" t="s">
        <v>920</v>
      </c>
      <c r="L244">
        <v>1368</v>
      </c>
      <c r="N244">
        <v>1011</v>
      </c>
      <c r="O244" t="s">
        <v>669</v>
      </c>
      <c r="P244" t="s">
        <v>669</v>
      </c>
      <c r="Q244">
        <v>1</v>
      </c>
      <c r="W244">
        <v>0</v>
      </c>
      <c r="X244">
        <v>783836208</v>
      </c>
      <c r="Y244">
        <v>0.03</v>
      </c>
      <c r="AA244">
        <v>0</v>
      </c>
      <c r="AB244">
        <v>1012.57</v>
      </c>
      <c r="AC244">
        <v>383.81</v>
      </c>
      <c r="AD244">
        <v>0</v>
      </c>
      <c r="AE244">
        <v>0</v>
      </c>
      <c r="AF244">
        <v>134.65</v>
      </c>
      <c r="AG244">
        <v>13.5</v>
      </c>
      <c r="AH244">
        <v>0</v>
      </c>
      <c r="AI244">
        <v>1</v>
      </c>
      <c r="AJ244">
        <v>7.52</v>
      </c>
      <c r="AK244">
        <v>28.43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0.03</v>
      </c>
      <c r="AU244" t="s">
        <v>3</v>
      </c>
      <c r="AV244">
        <v>0</v>
      </c>
      <c r="AW244">
        <v>2</v>
      </c>
      <c r="AX244">
        <v>68191429</v>
      </c>
      <c r="AY244">
        <v>1</v>
      </c>
      <c r="AZ244">
        <v>0</v>
      </c>
      <c r="BA244">
        <v>240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Y244*Source!I148</f>
        <v>4.7999999999999996E-3</v>
      </c>
      <c r="CY244">
        <f>AB244</f>
        <v>1012.57</v>
      </c>
      <c r="CZ244">
        <f>AF244</f>
        <v>134.65</v>
      </c>
      <c r="DA244">
        <f>AJ244</f>
        <v>7.52</v>
      </c>
      <c r="DB244">
        <f t="shared" si="52"/>
        <v>4.04</v>
      </c>
      <c r="DC244">
        <f t="shared" si="53"/>
        <v>0.41</v>
      </c>
    </row>
    <row r="245" spans="1:107" x14ac:dyDescent="0.4">
      <c r="A245">
        <f>ROW(Source!A148)</f>
        <v>148</v>
      </c>
      <c r="B245">
        <v>68187018</v>
      </c>
      <c r="C245">
        <v>68191426</v>
      </c>
      <c r="D245">
        <v>64873129</v>
      </c>
      <c r="E245">
        <v>1</v>
      </c>
      <c r="F245">
        <v>1</v>
      </c>
      <c r="G245">
        <v>1</v>
      </c>
      <c r="H245">
        <v>2</v>
      </c>
      <c r="I245" t="s">
        <v>715</v>
      </c>
      <c r="J245" t="s">
        <v>716</v>
      </c>
      <c r="K245" t="s">
        <v>717</v>
      </c>
      <c r="L245">
        <v>1368</v>
      </c>
      <c r="N245">
        <v>1011</v>
      </c>
      <c r="O245" t="s">
        <v>669</v>
      </c>
      <c r="P245" t="s">
        <v>669</v>
      </c>
      <c r="Q245">
        <v>1</v>
      </c>
      <c r="W245">
        <v>0</v>
      </c>
      <c r="X245">
        <v>1230759911</v>
      </c>
      <c r="Y245">
        <v>0.02</v>
      </c>
      <c r="AA245">
        <v>0</v>
      </c>
      <c r="AB245">
        <v>851.65</v>
      </c>
      <c r="AC245">
        <v>329.79</v>
      </c>
      <c r="AD245">
        <v>0</v>
      </c>
      <c r="AE245">
        <v>0</v>
      </c>
      <c r="AF245">
        <v>87.17</v>
      </c>
      <c r="AG245">
        <v>11.6</v>
      </c>
      <c r="AH245">
        <v>0</v>
      </c>
      <c r="AI245">
        <v>1</v>
      </c>
      <c r="AJ245">
        <v>9.77</v>
      </c>
      <c r="AK245">
        <v>28.43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0.02</v>
      </c>
      <c r="AU245" t="s">
        <v>3</v>
      </c>
      <c r="AV245">
        <v>0</v>
      </c>
      <c r="AW245">
        <v>2</v>
      </c>
      <c r="AX245">
        <v>68191430</v>
      </c>
      <c r="AY245">
        <v>1</v>
      </c>
      <c r="AZ245">
        <v>0</v>
      </c>
      <c r="BA245">
        <v>241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Y245*Source!I148</f>
        <v>3.2000000000000002E-3</v>
      </c>
      <c r="CY245">
        <f>AB245</f>
        <v>851.65</v>
      </c>
      <c r="CZ245">
        <f>AF245</f>
        <v>87.17</v>
      </c>
      <c r="DA245">
        <f>AJ245</f>
        <v>9.77</v>
      </c>
      <c r="DB245">
        <f t="shared" si="52"/>
        <v>1.74</v>
      </c>
      <c r="DC245">
        <f t="shared" si="53"/>
        <v>0.23</v>
      </c>
    </row>
    <row r="246" spans="1:107" x14ac:dyDescent="0.4">
      <c r="A246">
        <f>ROW(Source!A148)</f>
        <v>148</v>
      </c>
      <c r="B246">
        <v>68187018</v>
      </c>
      <c r="C246">
        <v>68191426</v>
      </c>
      <c r="D246">
        <v>64846603</v>
      </c>
      <c r="E246">
        <v>1</v>
      </c>
      <c r="F246">
        <v>1</v>
      </c>
      <c r="G246">
        <v>1</v>
      </c>
      <c r="H246">
        <v>3</v>
      </c>
      <c r="I246" t="s">
        <v>949</v>
      </c>
      <c r="J246" t="s">
        <v>950</v>
      </c>
      <c r="K246" t="s">
        <v>951</v>
      </c>
      <c r="L246">
        <v>1348</v>
      </c>
      <c r="N246">
        <v>1009</v>
      </c>
      <c r="O246" t="s">
        <v>133</v>
      </c>
      <c r="P246" t="s">
        <v>133</v>
      </c>
      <c r="Q246">
        <v>1000</v>
      </c>
      <c r="W246">
        <v>0</v>
      </c>
      <c r="X246">
        <v>-601557392</v>
      </c>
      <c r="Y246">
        <v>3.15E-3</v>
      </c>
      <c r="AA246">
        <v>4956.5600000000004</v>
      </c>
      <c r="AB246">
        <v>0</v>
      </c>
      <c r="AC246">
        <v>0</v>
      </c>
      <c r="AD246">
        <v>0</v>
      </c>
      <c r="AE246">
        <v>729.98</v>
      </c>
      <c r="AF246">
        <v>0</v>
      </c>
      <c r="AG246">
        <v>0</v>
      </c>
      <c r="AH246">
        <v>0</v>
      </c>
      <c r="AI246">
        <v>6.79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3.15E-3</v>
      </c>
      <c r="AU246" t="s">
        <v>3</v>
      </c>
      <c r="AV246">
        <v>0</v>
      </c>
      <c r="AW246">
        <v>2</v>
      </c>
      <c r="AX246">
        <v>68191431</v>
      </c>
      <c r="AY246">
        <v>1</v>
      </c>
      <c r="AZ246">
        <v>0</v>
      </c>
      <c r="BA246">
        <v>242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Y246*Source!I148</f>
        <v>5.04E-4</v>
      </c>
      <c r="CY246">
        <f>AA246</f>
        <v>4956.5600000000004</v>
      </c>
      <c r="CZ246">
        <f>AE246</f>
        <v>729.98</v>
      </c>
      <c r="DA246">
        <f>AI246</f>
        <v>6.79</v>
      </c>
      <c r="DB246">
        <f t="shared" si="52"/>
        <v>2.2999999999999998</v>
      </c>
      <c r="DC246">
        <f t="shared" si="53"/>
        <v>0</v>
      </c>
    </row>
    <row r="247" spans="1:107" x14ac:dyDescent="0.4">
      <c r="A247">
        <f>ROW(Source!A148)</f>
        <v>148</v>
      </c>
      <c r="B247">
        <v>68187018</v>
      </c>
      <c r="C247">
        <v>68191426</v>
      </c>
      <c r="D247">
        <v>64862995</v>
      </c>
      <c r="E247">
        <v>1</v>
      </c>
      <c r="F247">
        <v>1</v>
      </c>
      <c r="G247">
        <v>1</v>
      </c>
      <c r="H247">
        <v>3</v>
      </c>
      <c r="I247" t="s">
        <v>952</v>
      </c>
      <c r="J247" t="s">
        <v>953</v>
      </c>
      <c r="K247" t="s">
        <v>954</v>
      </c>
      <c r="L247">
        <v>1356</v>
      </c>
      <c r="N247">
        <v>1010</v>
      </c>
      <c r="O247" t="s">
        <v>271</v>
      </c>
      <c r="P247" t="s">
        <v>271</v>
      </c>
      <c r="Q247">
        <v>1000</v>
      </c>
      <c r="W247">
        <v>0</v>
      </c>
      <c r="X247">
        <v>895142179</v>
      </c>
      <c r="Y247">
        <v>0.10199999999999999</v>
      </c>
      <c r="AA247">
        <v>688.8</v>
      </c>
      <c r="AB247">
        <v>0</v>
      </c>
      <c r="AC247">
        <v>0</v>
      </c>
      <c r="AD247">
        <v>0</v>
      </c>
      <c r="AE247">
        <v>280</v>
      </c>
      <c r="AF247">
        <v>0</v>
      </c>
      <c r="AG247">
        <v>0</v>
      </c>
      <c r="AH247">
        <v>0</v>
      </c>
      <c r="AI247">
        <v>2.46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0.10199999999999999</v>
      </c>
      <c r="AU247" t="s">
        <v>3</v>
      </c>
      <c r="AV247">
        <v>0</v>
      </c>
      <c r="AW247">
        <v>2</v>
      </c>
      <c r="AX247">
        <v>68191432</v>
      </c>
      <c r="AY247">
        <v>1</v>
      </c>
      <c r="AZ247">
        <v>0</v>
      </c>
      <c r="BA247">
        <v>243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Y247*Source!I148</f>
        <v>1.6319999999999998E-2</v>
      </c>
      <c r="CY247">
        <f>AA247</f>
        <v>688.8</v>
      </c>
      <c r="CZ247">
        <f>AE247</f>
        <v>280</v>
      </c>
      <c r="DA247">
        <f>AI247</f>
        <v>2.46</v>
      </c>
      <c r="DB247">
        <f t="shared" si="52"/>
        <v>28.56</v>
      </c>
      <c r="DC247">
        <f t="shared" si="53"/>
        <v>0</v>
      </c>
    </row>
    <row r="248" spans="1:107" x14ac:dyDescent="0.4">
      <c r="A248">
        <f>ROW(Source!A148)</f>
        <v>148</v>
      </c>
      <c r="B248">
        <v>68187018</v>
      </c>
      <c r="C248">
        <v>68191426</v>
      </c>
      <c r="D248">
        <v>64866762</v>
      </c>
      <c r="E248">
        <v>1</v>
      </c>
      <c r="F248">
        <v>1</v>
      </c>
      <c r="G248">
        <v>1</v>
      </c>
      <c r="H248">
        <v>3</v>
      </c>
      <c r="I248" t="s">
        <v>322</v>
      </c>
      <c r="J248" t="s">
        <v>324</v>
      </c>
      <c r="K248" t="s">
        <v>323</v>
      </c>
      <c r="L248">
        <v>1358</v>
      </c>
      <c r="N248">
        <v>1010</v>
      </c>
      <c r="O248" t="s">
        <v>293</v>
      </c>
      <c r="P248" t="s">
        <v>293</v>
      </c>
      <c r="Q248">
        <v>10</v>
      </c>
      <c r="W248">
        <v>0</v>
      </c>
      <c r="X248">
        <v>-1612967865</v>
      </c>
      <c r="Y248">
        <v>10</v>
      </c>
      <c r="AA248">
        <v>657.6</v>
      </c>
      <c r="AB248">
        <v>0</v>
      </c>
      <c r="AC248">
        <v>0</v>
      </c>
      <c r="AD248">
        <v>0</v>
      </c>
      <c r="AE248">
        <v>80</v>
      </c>
      <c r="AF248">
        <v>0</v>
      </c>
      <c r="AG248">
        <v>0</v>
      </c>
      <c r="AH248">
        <v>0</v>
      </c>
      <c r="AI248">
        <v>8.2200000000000006</v>
      </c>
      <c r="AJ248">
        <v>1</v>
      </c>
      <c r="AK248">
        <v>1</v>
      </c>
      <c r="AL248">
        <v>1</v>
      </c>
      <c r="AN248">
        <v>0</v>
      </c>
      <c r="AO248">
        <v>0</v>
      </c>
      <c r="AP248">
        <v>0</v>
      </c>
      <c r="AQ248">
        <v>0</v>
      </c>
      <c r="AR248">
        <v>0</v>
      </c>
      <c r="AS248" t="s">
        <v>3</v>
      </c>
      <c r="AT248">
        <v>10</v>
      </c>
      <c r="AU248" t="s">
        <v>3</v>
      </c>
      <c r="AV248">
        <v>0</v>
      </c>
      <c r="AW248">
        <v>1</v>
      </c>
      <c r="AX248">
        <v>-1</v>
      </c>
      <c r="AY248">
        <v>0</v>
      </c>
      <c r="AZ248">
        <v>0</v>
      </c>
      <c r="BA248" t="s">
        <v>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Y248*Source!I148</f>
        <v>1.6</v>
      </c>
      <c r="CY248">
        <f>AA248</f>
        <v>657.6</v>
      </c>
      <c r="CZ248">
        <f>AE248</f>
        <v>80</v>
      </c>
      <c r="DA248">
        <f>AI248</f>
        <v>8.2200000000000006</v>
      </c>
      <c r="DB248">
        <f t="shared" si="52"/>
        <v>800</v>
      </c>
      <c r="DC248">
        <f t="shared" si="53"/>
        <v>0</v>
      </c>
    </row>
    <row r="249" spans="1:107" x14ac:dyDescent="0.4">
      <c r="A249">
        <f>ROW(Source!A148)</f>
        <v>148</v>
      </c>
      <c r="B249">
        <v>68187018</v>
      </c>
      <c r="C249">
        <v>68191426</v>
      </c>
      <c r="D249">
        <v>64870754</v>
      </c>
      <c r="E249">
        <v>1</v>
      </c>
      <c r="F249">
        <v>1</v>
      </c>
      <c r="G249">
        <v>1</v>
      </c>
      <c r="H249">
        <v>3</v>
      </c>
      <c r="I249" t="s">
        <v>912</v>
      </c>
      <c r="J249" t="s">
        <v>913</v>
      </c>
      <c r="K249" t="s">
        <v>914</v>
      </c>
      <c r="L249">
        <v>1374</v>
      </c>
      <c r="N249">
        <v>1013</v>
      </c>
      <c r="O249" t="s">
        <v>915</v>
      </c>
      <c r="P249" t="s">
        <v>915</v>
      </c>
      <c r="Q249">
        <v>1</v>
      </c>
      <c r="W249">
        <v>0</v>
      </c>
      <c r="X249">
        <v>-915781824</v>
      </c>
      <c r="Y249">
        <v>5.1100000000000003</v>
      </c>
      <c r="AA249">
        <v>1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5.1100000000000003</v>
      </c>
      <c r="AU249" t="s">
        <v>3</v>
      </c>
      <c r="AV249">
        <v>0</v>
      </c>
      <c r="AW249">
        <v>2</v>
      </c>
      <c r="AX249">
        <v>68191433</v>
      </c>
      <c r="AY249">
        <v>1</v>
      </c>
      <c r="AZ249">
        <v>0</v>
      </c>
      <c r="BA249">
        <v>244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Y249*Source!I148</f>
        <v>0.8176000000000001</v>
      </c>
      <c r="CY249">
        <f>AA249</f>
        <v>1</v>
      </c>
      <c r="CZ249">
        <f>AE249</f>
        <v>1</v>
      </c>
      <c r="DA249">
        <f>AI249</f>
        <v>1</v>
      </c>
      <c r="DB249">
        <f t="shared" si="52"/>
        <v>5.1100000000000003</v>
      </c>
      <c r="DC249">
        <f t="shared" si="53"/>
        <v>0</v>
      </c>
    </row>
    <row r="250" spans="1:107" x14ac:dyDescent="0.4">
      <c r="A250">
        <f>ROW(Source!A150)</f>
        <v>150</v>
      </c>
      <c r="B250">
        <v>68187018</v>
      </c>
      <c r="C250">
        <v>68191444</v>
      </c>
      <c r="D250">
        <v>29364679</v>
      </c>
      <c r="E250">
        <v>1</v>
      </c>
      <c r="F250">
        <v>1</v>
      </c>
      <c r="G250">
        <v>1</v>
      </c>
      <c r="H250">
        <v>1</v>
      </c>
      <c r="I250" t="s">
        <v>945</v>
      </c>
      <c r="J250" t="s">
        <v>3</v>
      </c>
      <c r="K250" t="s">
        <v>946</v>
      </c>
      <c r="L250">
        <v>1369</v>
      </c>
      <c r="N250">
        <v>1013</v>
      </c>
      <c r="O250" t="s">
        <v>665</v>
      </c>
      <c r="P250" t="s">
        <v>665</v>
      </c>
      <c r="Q250">
        <v>1</v>
      </c>
      <c r="W250">
        <v>0</v>
      </c>
      <c r="X250">
        <v>931378261</v>
      </c>
      <c r="Y250">
        <v>26.24</v>
      </c>
      <c r="AA250">
        <v>0</v>
      </c>
      <c r="AB250">
        <v>0</v>
      </c>
      <c r="AC250">
        <v>0</v>
      </c>
      <c r="AD250">
        <v>9.92</v>
      </c>
      <c r="AE250">
        <v>0</v>
      </c>
      <c r="AF250">
        <v>0</v>
      </c>
      <c r="AG250">
        <v>0</v>
      </c>
      <c r="AH250">
        <v>9.92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26.24</v>
      </c>
      <c r="AU250" t="s">
        <v>3</v>
      </c>
      <c r="AV250">
        <v>1</v>
      </c>
      <c r="AW250">
        <v>2</v>
      </c>
      <c r="AX250">
        <v>68191445</v>
      </c>
      <c r="AY250">
        <v>1</v>
      </c>
      <c r="AZ250">
        <v>0</v>
      </c>
      <c r="BA250">
        <v>245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Y250*Source!I150</f>
        <v>1.0495999999999999</v>
      </c>
      <c r="CY250">
        <f>AD250</f>
        <v>9.92</v>
      </c>
      <c r="CZ250">
        <f>AH250</f>
        <v>9.92</v>
      </c>
      <c r="DA250">
        <f>AL250</f>
        <v>1</v>
      </c>
      <c r="DB250">
        <f t="shared" si="52"/>
        <v>260.3</v>
      </c>
      <c r="DC250">
        <f t="shared" si="53"/>
        <v>0</v>
      </c>
    </row>
    <row r="251" spans="1:107" x14ac:dyDescent="0.4">
      <c r="A251">
        <f>ROW(Source!A150)</f>
        <v>150</v>
      </c>
      <c r="B251">
        <v>68187018</v>
      </c>
      <c r="C251">
        <v>68191444</v>
      </c>
      <c r="D251">
        <v>121548</v>
      </c>
      <c r="E251">
        <v>1</v>
      </c>
      <c r="F251">
        <v>1</v>
      </c>
      <c r="G251">
        <v>1</v>
      </c>
      <c r="H251">
        <v>1</v>
      </c>
      <c r="I251" t="s">
        <v>44</v>
      </c>
      <c r="J251" t="s">
        <v>3</v>
      </c>
      <c r="K251" t="s">
        <v>723</v>
      </c>
      <c r="L251">
        <v>608254</v>
      </c>
      <c r="N251">
        <v>1013</v>
      </c>
      <c r="O251" t="s">
        <v>724</v>
      </c>
      <c r="P251" t="s">
        <v>724</v>
      </c>
      <c r="Q251">
        <v>1</v>
      </c>
      <c r="W251">
        <v>0</v>
      </c>
      <c r="X251">
        <v>-185737400</v>
      </c>
      <c r="Y251">
        <v>0.03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0.03</v>
      </c>
      <c r="AU251" t="s">
        <v>3</v>
      </c>
      <c r="AV251">
        <v>2</v>
      </c>
      <c r="AW251">
        <v>2</v>
      </c>
      <c r="AX251">
        <v>68191446</v>
      </c>
      <c r="AY251">
        <v>1</v>
      </c>
      <c r="AZ251">
        <v>0</v>
      </c>
      <c r="BA251">
        <v>246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Y251*Source!I150</f>
        <v>1.1999999999999999E-3</v>
      </c>
      <c r="CY251">
        <f>AD251</f>
        <v>0</v>
      </c>
      <c r="CZ251">
        <f>AH251</f>
        <v>0</v>
      </c>
      <c r="DA251">
        <f>AL251</f>
        <v>1</v>
      </c>
      <c r="DB251">
        <f t="shared" si="52"/>
        <v>0</v>
      </c>
      <c r="DC251">
        <f t="shared" si="53"/>
        <v>0</v>
      </c>
    </row>
    <row r="252" spans="1:107" x14ac:dyDescent="0.4">
      <c r="A252">
        <f>ROW(Source!A150)</f>
        <v>150</v>
      </c>
      <c r="B252">
        <v>68187018</v>
      </c>
      <c r="C252">
        <v>68191444</v>
      </c>
      <c r="D252">
        <v>64871266</v>
      </c>
      <c r="E252">
        <v>1</v>
      </c>
      <c r="F252">
        <v>1</v>
      </c>
      <c r="G252">
        <v>1</v>
      </c>
      <c r="H252">
        <v>2</v>
      </c>
      <c r="I252" t="s">
        <v>918</v>
      </c>
      <c r="J252" t="s">
        <v>919</v>
      </c>
      <c r="K252" t="s">
        <v>920</v>
      </c>
      <c r="L252">
        <v>1368</v>
      </c>
      <c r="N252">
        <v>1011</v>
      </c>
      <c r="O252" t="s">
        <v>669</v>
      </c>
      <c r="P252" t="s">
        <v>669</v>
      </c>
      <c r="Q252">
        <v>1</v>
      </c>
      <c r="W252">
        <v>0</v>
      </c>
      <c r="X252">
        <v>783836208</v>
      </c>
      <c r="Y252">
        <v>0.03</v>
      </c>
      <c r="AA252">
        <v>0</v>
      </c>
      <c r="AB252">
        <v>1012.57</v>
      </c>
      <c r="AC252">
        <v>383.81</v>
      </c>
      <c r="AD252">
        <v>0</v>
      </c>
      <c r="AE252">
        <v>0</v>
      </c>
      <c r="AF252">
        <v>134.65</v>
      </c>
      <c r="AG252">
        <v>13.5</v>
      </c>
      <c r="AH252">
        <v>0</v>
      </c>
      <c r="AI252">
        <v>1</v>
      </c>
      <c r="AJ252">
        <v>7.52</v>
      </c>
      <c r="AK252">
        <v>28.43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0.03</v>
      </c>
      <c r="AU252" t="s">
        <v>3</v>
      </c>
      <c r="AV252">
        <v>0</v>
      </c>
      <c r="AW252">
        <v>2</v>
      </c>
      <c r="AX252">
        <v>68191447</v>
      </c>
      <c r="AY252">
        <v>1</v>
      </c>
      <c r="AZ252">
        <v>0</v>
      </c>
      <c r="BA252">
        <v>247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Y252*Source!I150</f>
        <v>1.1999999999999999E-3</v>
      </c>
      <c r="CY252">
        <f>AB252</f>
        <v>1012.57</v>
      </c>
      <c r="CZ252">
        <f>AF252</f>
        <v>134.65</v>
      </c>
      <c r="DA252">
        <f>AJ252</f>
        <v>7.52</v>
      </c>
      <c r="DB252">
        <f t="shared" si="52"/>
        <v>4.04</v>
      </c>
      <c r="DC252">
        <f t="shared" si="53"/>
        <v>0.41</v>
      </c>
    </row>
    <row r="253" spans="1:107" x14ac:dyDescent="0.4">
      <c r="A253">
        <f>ROW(Source!A150)</f>
        <v>150</v>
      </c>
      <c r="B253">
        <v>68187018</v>
      </c>
      <c r="C253">
        <v>68191444</v>
      </c>
      <c r="D253">
        <v>64873129</v>
      </c>
      <c r="E253">
        <v>1</v>
      </c>
      <c r="F253">
        <v>1</v>
      </c>
      <c r="G253">
        <v>1</v>
      </c>
      <c r="H253">
        <v>2</v>
      </c>
      <c r="I253" t="s">
        <v>715</v>
      </c>
      <c r="J253" t="s">
        <v>716</v>
      </c>
      <c r="K253" t="s">
        <v>717</v>
      </c>
      <c r="L253">
        <v>1368</v>
      </c>
      <c r="N253">
        <v>1011</v>
      </c>
      <c r="O253" t="s">
        <v>669</v>
      </c>
      <c r="P253" t="s">
        <v>669</v>
      </c>
      <c r="Q253">
        <v>1</v>
      </c>
      <c r="W253">
        <v>0</v>
      </c>
      <c r="X253">
        <v>1230759911</v>
      </c>
      <c r="Y253">
        <v>0.02</v>
      </c>
      <c r="AA253">
        <v>0</v>
      </c>
      <c r="AB253">
        <v>851.65</v>
      </c>
      <c r="AC253">
        <v>329.79</v>
      </c>
      <c r="AD253">
        <v>0</v>
      </c>
      <c r="AE253">
        <v>0</v>
      </c>
      <c r="AF253">
        <v>87.17</v>
      </c>
      <c r="AG253">
        <v>11.6</v>
      </c>
      <c r="AH253">
        <v>0</v>
      </c>
      <c r="AI253">
        <v>1</v>
      </c>
      <c r="AJ253">
        <v>9.77</v>
      </c>
      <c r="AK253">
        <v>28.43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0.02</v>
      </c>
      <c r="AU253" t="s">
        <v>3</v>
      </c>
      <c r="AV253">
        <v>0</v>
      </c>
      <c r="AW253">
        <v>2</v>
      </c>
      <c r="AX253">
        <v>68191448</v>
      </c>
      <c r="AY253">
        <v>1</v>
      </c>
      <c r="AZ253">
        <v>0</v>
      </c>
      <c r="BA253">
        <v>248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Y253*Source!I150</f>
        <v>8.0000000000000004E-4</v>
      </c>
      <c r="CY253">
        <f>AB253</f>
        <v>851.65</v>
      </c>
      <c r="CZ253">
        <f>AF253</f>
        <v>87.17</v>
      </c>
      <c r="DA253">
        <f>AJ253</f>
        <v>9.77</v>
      </c>
      <c r="DB253">
        <f t="shared" si="52"/>
        <v>1.74</v>
      </c>
      <c r="DC253">
        <f t="shared" si="53"/>
        <v>0.23</v>
      </c>
    </row>
    <row r="254" spans="1:107" x14ac:dyDescent="0.4">
      <c r="A254">
        <f>ROW(Source!A150)</f>
        <v>150</v>
      </c>
      <c r="B254">
        <v>68187018</v>
      </c>
      <c r="C254">
        <v>68191444</v>
      </c>
      <c r="D254">
        <v>64846603</v>
      </c>
      <c r="E254">
        <v>1</v>
      </c>
      <c r="F254">
        <v>1</v>
      </c>
      <c r="G254">
        <v>1</v>
      </c>
      <c r="H254">
        <v>3</v>
      </c>
      <c r="I254" t="s">
        <v>949</v>
      </c>
      <c r="J254" t="s">
        <v>950</v>
      </c>
      <c r="K254" t="s">
        <v>951</v>
      </c>
      <c r="L254">
        <v>1348</v>
      </c>
      <c r="N254">
        <v>1009</v>
      </c>
      <c r="O254" t="s">
        <v>133</v>
      </c>
      <c r="P254" t="s">
        <v>133</v>
      </c>
      <c r="Q254">
        <v>1000</v>
      </c>
      <c r="W254">
        <v>0</v>
      </c>
      <c r="X254">
        <v>-601557392</v>
      </c>
      <c r="Y254">
        <v>3.15E-3</v>
      </c>
      <c r="AA254">
        <v>4956.5600000000004</v>
      </c>
      <c r="AB254">
        <v>0</v>
      </c>
      <c r="AC254">
        <v>0</v>
      </c>
      <c r="AD254">
        <v>0</v>
      </c>
      <c r="AE254">
        <v>729.98</v>
      </c>
      <c r="AF254">
        <v>0</v>
      </c>
      <c r="AG254">
        <v>0</v>
      </c>
      <c r="AH254">
        <v>0</v>
      </c>
      <c r="AI254">
        <v>6.79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3.15E-3</v>
      </c>
      <c r="AU254" t="s">
        <v>3</v>
      </c>
      <c r="AV254">
        <v>0</v>
      </c>
      <c r="AW254">
        <v>2</v>
      </c>
      <c r="AX254">
        <v>68191449</v>
      </c>
      <c r="AY254">
        <v>1</v>
      </c>
      <c r="AZ254">
        <v>0</v>
      </c>
      <c r="BA254">
        <v>249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Y254*Source!I150</f>
        <v>1.26E-4</v>
      </c>
      <c r="CY254">
        <f>AA254</f>
        <v>4956.5600000000004</v>
      </c>
      <c r="CZ254">
        <f>AE254</f>
        <v>729.98</v>
      </c>
      <c r="DA254">
        <f>AI254</f>
        <v>6.79</v>
      </c>
      <c r="DB254">
        <f t="shared" si="52"/>
        <v>2.2999999999999998</v>
      </c>
      <c r="DC254">
        <f t="shared" si="53"/>
        <v>0</v>
      </c>
    </row>
    <row r="255" spans="1:107" x14ac:dyDescent="0.4">
      <c r="A255">
        <f>ROW(Source!A150)</f>
        <v>150</v>
      </c>
      <c r="B255">
        <v>68187018</v>
      </c>
      <c r="C255">
        <v>68191444</v>
      </c>
      <c r="D255">
        <v>64862995</v>
      </c>
      <c r="E255">
        <v>1</v>
      </c>
      <c r="F255">
        <v>1</v>
      </c>
      <c r="G255">
        <v>1</v>
      </c>
      <c r="H255">
        <v>3</v>
      </c>
      <c r="I255" t="s">
        <v>952</v>
      </c>
      <c r="J255" t="s">
        <v>953</v>
      </c>
      <c r="K255" t="s">
        <v>954</v>
      </c>
      <c r="L255">
        <v>1356</v>
      </c>
      <c r="N255">
        <v>1010</v>
      </c>
      <c r="O255" t="s">
        <v>271</v>
      </c>
      <c r="P255" t="s">
        <v>271</v>
      </c>
      <c r="Q255">
        <v>1000</v>
      </c>
      <c r="W255">
        <v>0</v>
      </c>
      <c r="X255">
        <v>895142179</v>
      </c>
      <c r="Y255">
        <v>0.10199999999999999</v>
      </c>
      <c r="AA255">
        <v>688.8</v>
      </c>
      <c r="AB255">
        <v>0</v>
      </c>
      <c r="AC255">
        <v>0</v>
      </c>
      <c r="AD255">
        <v>0</v>
      </c>
      <c r="AE255">
        <v>280</v>
      </c>
      <c r="AF255">
        <v>0</v>
      </c>
      <c r="AG255">
        <v>0</v>
      </c>
      <c r="AH255">
        <v>0</v>
      </c>
      <c r="AI255">
        <v>2.46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0.10199999999999999</v>
      </c>
      <c r="AU255" t="s">
        <v>3</v>
      </c>
      <c r="AV255">
        <v>0</v>
      </c>
      <c r="AW255">
        <v>2</v>
      </c>
      <c r="AX255">
        <v>68191450</v>
      </c>
      <c r="AY255">
        <v>1</v>
      </c>
      <c r="AZ255">
        <v>0</v>
      </c>
      <c r="BA255">
        <v>250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Y255*Source!I150</f>
        <v>4.0799999999999994E-3</v>
      </c>
      <c r="CY255">
        <f>AA255</f>
        <v>688.8</v>
      </c>
      <c r="CZ255">
        <f>AE255</f>
        <v>280</v>
      </c>
      <c r="DA255">
        <f>AI255</f>
        <v>2.46</v>
      </c>
      <c r="DB255">
        <f t="shared" si="52"/>
        <v>28.56</v>
      </c>
      <c r="DC255">
        <f t="shared" si="53"/>
        <v>0</v>
      </c>
    </row>
    <row r="256" spans="1:107" x14ac:dyDescent="0.4">
      <c r="A256">
        <f>ROW(Source!A150)</f>
        <v>150</v>
      </c>
      <c r="B256">
        <v>68187018</v>
      </c>
      <c r="C256">
        <v>68191444</v>
      </c>
      <c r="D256">
        <v>64866780</v>
      </c>
      <c r="E256">
        <v>1</v>
      </c>
      <c r="F256">
        <v>1</v>
      </c>
      <c r="G256">
        <v>1</v>
      </c>
      <c r="H256">
        <v>3</v>
      </c>
      <c r="I256" t="s">
        <v>330</v>
      </c>
      <c r="J256" t="s">
        <v>332</v>
      </c>
      <c r="K256" t="s">
        <v>331</v>
      </c>
      <c r="L256">
        <v>1358</v>
      </c>
      <c r="N256">
        <v>1010</v>
      </c>
      <c r="O256" t="s">
        <v>293</v>
      </c>
      <c r="P256" t="s">
        <v>293</v>
      </c>
      <c r="Q256">
        <v>10</v>
      </c>
      <c r="W256">
        <v>0</v>
      </c>
      <c r="X256">
        <v>1414105987</v>
      </c>
      <c r="Y256">
        <v>10</v>
      </c>
      <c r="AA256">
        <v>764.71</v>
      </c>
      <c r="AB256">
        <v>0</v>
      </c>
      <c r="AC256">
        <v>0</v>
      </c>
      <c r="AD256">
        <v>0</v>
      </c>
      <c r="AE256">
        <v>88.1</v>
      </c>
      <c r="AF256">
        <v>0</v>
      </c>
      <c r="AG256">
        <v>0</v>
      </c>
      <c r="AH256">
        <v>0</v>
      </c>
      <c r="AI256">
        <v>8.68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 t="s">
        <v>3</v>
      </c>
      <c r="AT256">
        <v>10</v>
      </c>
      <c r="AU256" t="s">
        <v>3</v>
      </c>
      <c r="AV256">
        <v>0</v>
      </c>
      <c r="AW256">
        <v>1</v>
      </c>
      <c r="AX256">
        <v>-1</v>
      </c>
      <c r="AY256">
        <v>0</v>
      </c>
      <c r="AZ256">
        <v>0</v>
      </c>
      <c r="BA256" t="s">
        <v>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Y256*Source!I150</f>
        <v>0.4</v>
      </c>
      <c r="CY256">
        <f>AA256</f>
        <v>764.71</v>
      </c>
      <c r="CZ256">
        <f>AE256</f>
        <v>88.1</v>
      </c>
      <c r="DA256">
        <f>AI256</f>
        <v>8.68</v>
      </c>
      <c r="DB256">
        <f t="shared" si="52"/>
        <v>881</v>
      </c>
      <c r="DC256">
        <f t="shared" si="53"/>
        <v>0</v>
      </c>
    </row>
    <row r="257" spans="1:107" x14ac:dyDescent="0.4">
      <c r="A257">
        <f>ROW(Source!A150)</f>
        <v>150</v>
      </c>
      <c r="B257">
        <v>68187018</v>
      </c>
      <c r="C257">
        <v>68191444</v>
      </c>
      <c r="D257">
        <v>64870754</v>
      </c>
      <c r="E257">
        <v>1</v>
      </c>
      <c r="F257">
        <v>1</v>
      </c>
      <c r="G257">
        <v>1</v>
      </c>
      <c r="H257">
        <v>3</v>
      </c>
      <c r="I257" t="s">
        <v>912</v>
      </c>
      <c r="J257" t="s">
        <v>913</v>
      </c>
      <c r="K257" t="s">
        <v>914</v>
      </c>
      <c r="L257">
        <v>1374</v>
      </c>
      <c r="N257">
        <v>1013</v>
      </c>
      <c r="O257" t="s">
        <v>915</v>
      </c>
      <c r="P257" t="s">
        <v>915</v>
      </c>
      <c r="Q257">
        <v>1</v>
      </c>
      <c r="W257">
        <v>0</v>
      </c>
      <c r="X257">
        <v>-915781824</v>
      </c>
      <c r="Y257">
        <v>5.21</v>
      </c>
      <c r="AA257">
        <v>1</v>
      </c>
      <c r="AB257">
        <v>0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5.21</v>
      </c>
      <c r="AU257" t="s">
        <v>3</v>
      </c>
      <c r="AV257">
        <v>0</v>
      </c>
      <c r="AW257">
        <v>2</v>
      </c>
      <c r="AX257">
        <v>68191451</v>
      </c>
      <c r="AY257">
        <v>1</v>
      </c>
      <c r="AZ257">
        <v>0</v>
      </c>
      <c r="BA257">
        <v>251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Y257*Source!I150</f>
        <v>0.2084</v>
      </c>
      <c r="CY257">
        <f>AA257</f>
        <v>1</v>
      </c>
      <c r="CZ257">
        <f>AE257</f>
        <v>1</v>
      </c>
      <c r="DA257">
        <f>AI257</f>
        <v>1</v>
      </c>
      <c r="DB257">
        <f t="shared" si="52"/>
        <v>5.21</v>
      </c>
      <c r="DC257">
        <f t="shared" si="53"/>
        <v>0</v>
      </c>
    </row>
    <row r="258" spans="1:107" x14ac:dyDescent="0.4">
      <c r="A258">
        <f>ROW(Source!A152)</f>
        <v>152</v>
      </c>
      <c r="B258">
        <v>68187018</v>
      </c>
      <c r="C258">
        <v>68191460</v>
      </c>
      <c r="D258">
        <v>29364679</v>
      </c>
      <c r="E258">
        <v>1</v>
      </c>
      <c r="F258">
        <v>1</v>
      </c>
      <c r="G258">
        <v>1</v>
      </c>
      <c r="H258">
        <v>1</v>
      </c>
      <c r="I258" t="s">
        <v>945</v>
      </c>
      <c r="J258" t="s">
        <v>3</v>
      </c>
      <c r="K258" t="s">
        <v>946</v>
      </c>
      <c r="L258">
        <v>1369</v>
      </c>
      <c r="N258">
        <v>1013</v>
      </c>
      <c r="O258" t="s">
        <v>665</v>
      </c>
      <c r="P258" t="s">
        <v>665</v>
      </c>
      <c r="Q258">
        <v>1</v>
      </c>
      <c r="W258">
        <v>0</v>
      </c>
      <c r="X258">
        <v>931378261</v>
      </c>
      <c r="Y258">
        <v>213.6</v>
      </c>
      <c r="AA258">
        <v>0</v>
      </c>
      <c r="AB258">
        <v>0</v>
      </c>
      <c r="AC258">
        <v>0</v>
      </c>
      <c r="AD258">
        <v>9.92</v>
      </c>
      <c r="AE258">
        <v>0</v>
      </c>
      <c r="AF258">
        <v>0</v>
      </c>
      <c r="AG258">
        <v>0</v>
      </c>
      <c r="AH258">
        <v>9.92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213.6</v>
      </c>
      <c r="AU258" t="s">
        <v>3</v>
      </c>
      <c r="AV258">
        <v>1</v>
      </c>
      <c r="AW258">
        <v>2</v>
      </c>
      <c r="AX258">
        <v>68191461</v>
      </c>
      <c r="AY258">
        <v>1</v>
      </c>
      <c r="AZ258">
        <v>0</v>
      </c>
      <c r="BA258">
        <v>252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Y258*Source!I152</f>
        <v>217.87199999999999</v>
      </c>
      <c r="CY258">
        <f>AD258</f>
        <v>9.92</v>
      </c>
      <c r="CZ258">
        <f>AH258</f>
        <v>9.92</v>
      </c>
      <c r="DA258">
        <f>AL258</f>
        <v>1</v>
      </c>
      <c r="DB258">
        <f t="shared" si="52"/>
        <v>2118.91</v>
      </c>
      <c r="DC258">
        <f t="shared" si="53"/>
        <v>0</v>
      </c>
    </row>
    <row r="259" spans="1:107" x14ac:dyDescent="0.4">
      <c r="A259">
        <f>ROW(Source!A152)</f>
        <v>152</v>
      </c>
      <c r="B259">
        <v>68187018</v>
      </c>
      <c r="C259">
        <v>68191460</v>
      </c>
      <c r="D259">
        <v>121548</v>
      </c>
      <c r="E259">
        <v>1</v>
      </c>
      <c r="F259">
        <v>1</v>
      </c>
      <c r="G259">
        <v>1</v>
      </c>
      <c r="H259">
        <v>1</v>
      </c>
      <c r="I259" t="s">
        <v>44</v>
      </c>
      <c r="J259" t="s">
        <v>3</v>
      </c>
      <c r="K259" t="s">
        <v>723</v>
      </c>
      <c r="L259">
        <v>608254</v>
      </c>
      <c r="N259">
        <v>1013</v>
      </c>
      <c r="O259" t="s">
        <v>724</v>
      </c>
      <c r="P259" t="s">
        <v>724</v>
      </c>
      <c r="Q259">
        <v>1</v>
      </c>
      <c r="W259">
        <v>0</v>
      </c>
      <c r="X259">
        <v>-185737400</v>
      </c>
      <c r="Y259">
        <v>0.99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0.99</v>
      </c>
      <c r="AU259" t="s">
        <v>3</v>
      </c>
      <c r="AV259">
        <v>2</v>
      </c>
      <c r="AW259">
        <v>2</v>
      </c>
      <c r="AX259">
        <v>68191462</v>
      </c>
      <c r="AY259">
        <v>1</v>
      </c>
      <c r="AZ259">
        <v>0</v>
      </c>
      <c r="BA259">
        <v>253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Y259*Source!I152</f>
        <v>1.0098</v>
      </c>
      <c r="CY259">
        <f>AD259</f>
        <v>0</v>
      </c>
      <c r="CZ259">
        <f>AH259</f>
        <v>0</v>
      </c>
      <c r="DA259">
        <f>AL259</f>
        <v>1</v>
      </c>
      <c r="DB259">
        <f t="shared" si="52"/>
        <v>0</v>
      </c>
      <c r="DC259">
        <f t="shared" si="53"/>
        <v>0</v>
      </c>
    </row>
    <row r="260" spans="1:107" x14ac:dyDescent="0.4">
      <c r="A260">
        <f>ROW(Source!A152)</f>
        <v>152</v>
      </c>
      <c r="B260">
        <v>68187018</v>
      </c>
      <c r="C260">
        <v>68191460</v>
      </c>
      <c r="D260">
        <v>64871266</v>
      </c>
      <c r="E260">
        <v>1</v>
      </c>
      <c r="F260">
        <v>1</v>
      </c>
      <c r="G260">
        <v>1</v>
      </c>
      <c r="H260">
        <v>2</v>
      </c>
      <c r="I260" t="s">
        <v>918</v>
      </c>
      <c r="J260" t="s">
        <v>919</v>
      </c>
      <c r="K260" t="s">
        <v>920</v>
      </c>
      <c r="L260">
        <v>1368</v>
      </c>
      <c r="N260">
        <v>1011</v>
      </c>
      <c r="O260" t="s">
        <v>669</v>
      </c>
      <c r="P260" t="s">
        <v>669</v>
      </c>
      <c r="Q260">
        <v>1</v>
      </c>
      <c r="W260">
        <v>0</v>
      </c>
      <c r="X260">
        <v>783836208</v>
      </c>
      <c r="Y260">
        <v>0.99</v>
      </c>
      <c r="AA260">
        <v>0</v>
      </c>
      <c r="AB260">
        <v>1012.57</v>
      </c>
      <c r="AC260">
        <v>383.81</v>
      </c>
      <c r="AD260">
        <v>0</v>
      </c>
      <c r="AE260">
        <v>0</v>
      </c>
      <c r="AF260">
        <v>134.65</v>
      </c>
      <c r="AG260">
        <v>13.5</v>
      </c>
      <c r="AH260">
        <v>0</v>
      </c>
      <c r="AI260">
        <v>1</v>
      </c>
      <c r="AJ260">
        <v>7.52</v>
      </c>
      <c r="AK260">
        <v>28.43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0.99</v>
      </c>
      <c r="AU260" t="s">
        <v>3</v>
      </c>
      <c r="AV260">
        <v>0</v>
      </c>
      <c r="AW260">
        <v>2</v>
      </c>
      <c r="AX260">
        <v>68191463</v>
      </c>
      <c r="AY260">
        <v>1</v>
      </c>
      <c r="AZ260">
        <v>0</v>
      </c>
      <c r="BA260">
        <v>254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Y260*Source!I152</f>
        <v>1.0098</v>
      </c>
      <c r="CY260">
        <f>AB260</f>
        <v>1012.57</v>
      </c>
      <c r="CZ260">
        <f>AF260</f>
        <v>134.65</v>
      </c>
      <c r="DA260">
        <f>AJ260</f>
        <v>7.52</v>
      </c>
      <c r="DB260">
        <f t="shared" si="52"/>
        <v>133.30000000000001</v>
      </c>
      <c r="DC260">
        <f t="shared" si="53"/>
        <v>13.37</v>
      </c>
    </row>
    <row r="261" spans="1:107" x14ac:dyDescent="0.4">
      <c r="A261">
        <f>ROW(Source!A152)</f>
        <v>152</v>
      </c>
      <c r="B261">
        <v>68187018</v>
      </c>
      <c r="C261">
        <v>68191460</v>
      </c>
      <c r="D261">
        <v>64871481</v>
      </c>
      <c r="E261">
        <v>1</v>
      </c>
      <c r="F261">
        <v>1</v>
      </c>
      <c r="G261">
        <v>1</v>
      </c>
      <c r="H261">
        <v>2</v>
      </c>
      <c r="I261" t="s">
        <v>743</v>
      </c>
      <c r="J261" t="s">
        <v>744</v>
      </c>
      <c r="K261" t="s">
        <v>745</v>
      </c>
      <c r="L261">
        <v>1368</v>
      </c>
      <c r="N261">
        <v>1011</v>
      </c>
      <c r="O261" t="s">
        <v>669</v>
      </c>
      <c r="P261" t="s">
        <v>669</v>
      </c>
      <c r="Q261">
        <v>1</v>
      </c>
      <c r="W261">
        <v>0</v>
      </c>
      <c r="X261">
        <v>1474986261</v>
      </c>
      <c r="Y261">
        <v>1.1399999999999999</v>
      </c>
      <c r="AA261">
        <v>0</v>
      </c>
      <c r="AB261">
        <v>56.7</v>
      </c>
      <c r="AC261">
        <v>0</v>
      </c>
      <c r="AD261">
        <v>0</v>
      </c>
      <c r="AE261">
        <v>0</v>
      </c>
      <c r="AF261">
        <v>8.1</v>
      </c>
      <c r="AG261">
        <v>0</v>
      </c>
      <c r="AH261">
        <v>0</v>
      </c>
      <c r="AI261">
        <v>1</v>
      </c>
      <c r="AJ261">
        <v>7</v>
      </c>
      <c r="AK261">
        <v>28.43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1.1399999999999999</v>
      </c>
      <c r="AU261" t="s">
        <v>3</v>
      </c>
      <c r="AV261">
        <v>0</v>
      </c>
      <c r="AW261">
        <v>2</v>
      </c>
      <c r="AX261">
        <v>68191464</v>
      </c>
      <c r="AY261">
        <v>1</v>
      </c>
      <c r="AZ261">
        <v>0</v>
      </c>
      <c r="BA261">
        <v>255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Y261*Source!I152</f>
        <v>1.1627999999999998</v>
      </c>
      <c r="CY261">
        <f>AB261</f>
        <v>56.7</v>
      </c>
      <c r="CZ261">
        <f>AF261</f>
        <v>8.1</v>
      </c>
      <c r="DA261">
        <f>AJ261</f>
        <v>7</v>
      </c>
      <c r="DB261">
        <f t="shared" si="52"/>
        <v>9.23</v>
      </c>
      <c r="DC261">
        <f t="shared" si="53"/>
        <v>0</v>
      </c>
    </row>
    <row r="262" spans="1:107" x14ac:dyDescent="0.4">
      <c r="A262">
        <f>ROW(Source!A152)</f>
        <v>152</v>
      </c>
      <c r="B262">
        <v>68187018</v>
      </c>
      <c r="C262">
        <v>68191460</v>
      </c>
      <c r="D262">
        <v>64873129</v>
      </c>
      <c r="E262">
        <v>1</v>
      </c>
      <c r="F262">
        <v>1</v>
      </c>
      <c r="G262">
        <v>1</v>
      </c>
      <c r="H262">
        <v>2</v>
      </c>
      <c r="I262" t="s">
        <v>715</v>
      </c>
      <c r="J262" t="s">
        <v>716</v>
      </c>
      <c r="K262" t="s">
        <v>717</v>
      </c>
      <c r="L262">
        <v>1368</v>
      </c>
      <c r="N262">
        <v>1011</v>
      </c>
      <c r="O262" t="s">
        <v>669</v>
      </c>
      <c r="P262" t="s">
        <v>669</v>
      </c>
      <c r="Q262">
        <v>1</v>
      </c>
      <c r="W262">
        <v>0</v>
      </c>
      <c r="X262">
        <v>1230759911</v>
      </c>
      <c r="Y262">
        <v>0.99</v>
      </c>
      <c r="AA262">
        <v>0</v>
      </c>
      <c r="AB262">
        <v>851.65</v>
      </c>
      <c r="AC262">
        <v>329.79</v>
      </c>
      <c r="AD262">
        <v>0</v>
      </c>
      <c r="AE262">
        <v>0</v>
      </c>
      <c r="AF262">
        <v>87.17</v>
      </c>
      <c r="AG262">
        <v>11.6</v>
      </c>
      <c r="AH262">
        <v>0</v>
      </c>
      <c r="AI262">
        <v>1</v>
      </c>
      <c r="AJ262">
        <v>9.77</v>
      </c>
      <c r="AK262">
        <v>28.43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0.99</v>
      </c>
      <c r="AU262" t="s">
        <v>3</v>
      </c>
      <c r="AV262">
        <v>0</v>
      </c>
      <c r="AW262">
        <v>2</v>
      </c>
      <c r="AX262">
        <v>68191465</v>
      </c>
      <c r="AY262">
        <v>1</v>
      </c>
      <c r="AZ262">
        <v>0</v>
      </c>
      <c r="BA262">
        <v>256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Y262*Source!I152</f>
        <v>1.0098</v>
      </c>
      <c r="CY262">
        <f>AB262</f>
        <v>851.65</v>
      </c>
      <c r="CZ262">
        <f>AF262</f>
        <v>87.17</v>
      </c>
      <c r="DA262">
        <f>AJ262</f>
        <v>9.77</v>
      </c>
      <c r="DB262">
        <f t="shared" si="52"/>
        <v>86.3</v>
      </c>
      <c r="DC262">
        <f t="shared" si="53"/>
        <v>11.48</v>
      </c>
    </row>
    <row r="263" spans="1:107" x14ac:dyDescent="0.4">
      <c r="A263">
        <f>ROW(Source!A152)</f>
        <v>152</v>
      </c>
      <c r="B263">
        <v>68187018</v>
      </c>
      <c r="C263">
        <v>68191460</v>
      </c>
      <c r="D263">
        <v>64808663</v>
      </c>
      <c r="E263">
        <v>1</v>
      </c>
      <c r="F263">
        <v>1</v>
      </c>
      <c r="G263">
        <v>1</v>
      </c>
      <c r="H263">
        <v>3</v>
      </c>
      <c r="I263" t="s">
        <v>955</v>
      </c>
      <c r="J263" t="s">
        <v>956</v>
      </c>
      <c r="K263" t="s">
        <v>957</v>
      </c>
      <c r="L263">
        <v>1348</v>
      </c>
      <c r="N263">
        <v>1009</v>
      </c>
      <c r="O263" t="s">
        <v>133</v>
      </c>
      <c r="P263" t="s">
        <v>133</v>
      </c>
      <c r="Q263">
        <v>1000</v>
      </c>
      <c r="W263">
        <v>0</v>
      </c>
      <c r="X263">
        <v>-1452013394</v>
      </c>
      <c r="Y263">
        <v>0.15</v>
      </c>
      <c r="AA263">
        <v>42000.08</v>
      </c>
      <c r="AB263">
        <v>0</v>
      </c>
      <c r="AC263">
        <v>0</v>
      </c>
      <c r="AD263">
        <v>0</v>
      </c>
      <c r="AE263">
        <v>5000.01</v>
      </c>
      <c r="AF263">
        <v>0</v>
      </c>
      <c r="AG263">
        <v>0</v>
      </c>
      <c r="AH263">
        <v>0</v>
      </c>
      <c r="AI263">
        <v>8.4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0.15</v>
      </c>
      <c r="AU263" t="s">
        <v>3</v>
      </c>
      <c r="AV263">
        <v>0</v>
      </c>
      <c r="AW263">
        <v>2</v>
      </c>
      <c r="AX263">
        <v>68191466</v>
      </c>
      <c r="AY263">
        <v>1</v>
      </c>
      <c r="AZ263">
        <v>0</v>
      </c>
      <c r="BA263">
        <v>257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Y263*Source!I152</f>
        <v>0.153</v>
      </c>
      <c r="CY263">
        <f t="shared" ref="CY263:CY270" si="54">AA263</f>
        <v>42000.08</v>
      </c>
      <c r="CZ263">
        <f t="shared" ref="CZ263:CZ270" si="55">AE263</f>
        <v>5000.01</v>
      </c>
      <c r="DA263">
        <f t="shared" ref="DA263:DA270" si="56">AI263</f>
        <v>8.4</v>
      </c>
      <c r="DB263">
        <f t="shared" si="52"/>
        <v>750</v>
      </c>
      <c r="DC263">
        <f t="shared" si="53"/>
        <v>0</v>
      </c>
    </row>
    <row r="264" spans="1:107" x14ac:dyDescent="0.4">
      <c r="A264">
        <f>ROW(Source!A152)</f>
        <v>152</v>
      </c>
      <c r="B264">
        <v>68187018</v>
      </c>
      <c r="C264">
        <v>68191460</v>
      </c>
      <c r="D264">
        <v>64808809</v>
      </c>
      <c r="E264">
        <v>1</v>
      </c>
      <c r="F264">
        <v>1</v>
      </c>
      <c r="G264">
        <v>1</v>
      </c>
      <c r="H264">
        <v>3</v>
      </c>
      <c r="I264" t="s">
        <v>921</v>
      </c>
      <c r="J264" t="s">
        <v>922</v>
      </c>
      <c r="K264" t="s">
        <v>923</v>
      </c>
      <c r="L264">
        <v>1346</v>
      </c>
      <c r="N264">
        <v>1009</v>
      </c>
      <c r="O264" t="s">
        <v>120</v>
      </c>
      <c r="P264" t="s">
        <v>120</v>
      </c>
      <c r="Q264">
        <v>1</v>
      </c>
      <c r="W264">
        <v>0</v>
      </c>
      <c r="X264">
        <v>-1805966371</v>
      </c>
      <c r="Y264">
        <v>2.1</v>
      </c>
      <c r="AA264">
        <v>93.59</v>
      </c>
      <c r="AB264">
        <v>0</v>
      </c>
      <c r="AC264">
        <v>0</v>
      </c>
      <c r="AD264">
        <v>0</v>
      </c>
      <c r="AE264">
        <v>14.31</v>
      </c>
      <c r="AF264">
        <v>0</v>
      </c>
      <c r="AG264">
        <v>0</v>
      </c>
      <c r="AH264">
        <v>0</v>
      </c>
      <c r="AI264">
        <v>6.54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2.1</v>
      </c>
      <c r="AU264" t="s">
        <v>3</v>
      </c>
      <c r="AV264">
        <v>0</v>
      </c>
      <c r="AW264">
        <v>2</v>
      </c>
      <c r="AX264">
        <v>68191467</v>
      </c>
      <c r="AY264">
        <v>1</v>
      </c>
      <c r="AZ264">
        <v>0</v>
      </c>
      <c r="BA264">
        <v>258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Y264*Source!I152</f>
        <v>2.1420000000000003</v>
      </c>
      <c r="CY264">
        <f t="shared" si="54"/>
        <v>93.59</v>
      </c>
      <c r="CZ264">
        <f t="shared" si="55"/>
        <v>14.31</v>
      </c>
      <c r="DA264">
        <f t="shared" si="56"/>
        <v>6.54</v>
      </c>
      <c r="DB264">
        <f t="shared" si="52"/>
        <v>30.05</v>
      </c>
      <c r="DC264">
        <f t="shared" si="53"/>
        <v>0</v>
      </c>
    </row>
    <row r="265" spans="1:107" x14ac:dyDescent="0.4">
      <c r="A265">
        <f>ROW(Source!A152)</f>
        <v>152</v>
      </c>
      <c r="B265">
        <v>68187018</v>
      </c>
      <c r="C265">
        <v>68191460</v>
      </c>
      <c r="D265">
        <v>64808847</v>
      </c>
      <c r="E265">
        <v>1</v>
      </c>
      <c r="F265">
        <v>1</v>
      </c>
      <c r="G265">
        <v>1</v>
      </c>
      <c r="H265">
        <v>3</v>
      </c>
      <c r="I265" t="s">
        <v>947</v>
      </c>
      <c r="J265" t="s">
        <v>948</v>
      </c>
      <c r="K265" t="s">
        <v>754</v>
      </c>
      <c r="L265">
        <v>1346</v>
      </c>
      <c r="N265">
        <v>1009</v>
      </c>
      <c r="O265" t="s">
        <v>120</v>
      </c>
      <c r="P265" t="s">
        <v>120</v>
      </c>
      <c r="Q265">
        <v>1</v>
      </c>
      <c r="W265">
        <v>0</v>
      </c>
      <c r="X265">
        <v>30920770</v>
      </c>
      <c r="Y265">
        <v>10.4</v>
      </c>
      <c r="AA265">
        <v>78.290000000000006</v>
      </c>
      <c r="AB265">
        <v>0</v>
      </c>
      <c r="AC265">
        <v>0</v>
      </c>
      <c r="AD265">
        <v>0</v>
      </c>
      <c r="AE265">
        <v>9.0399999999999991</v>
      </c>
      <c r="AF265">
        <v>0</v>
      </c>
      <c r="AG265">
        <v>0</v>
      </c>
      <c r="AH265">
        <v>0</v>
      </c>
      <c r="AI265">
        <v>8.66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10.4</v>
      </c>
      <c r="AU265" t="s">
        <v>3</v>
      </c>
      <c r="AV265">
        <v>0</v>
      </c>
      <c r="AW265">
        <v>2</v>
      </c>
      <c r="AX265">
        <v>68191468</v>
      </c>
      <c r="AY265">
        <v>1</v>
      </c>
      <c r="AZ265">
        <v>0</v>
      </c>
      <c r="BA265">
        <v>259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Y265*Source!I152</f>
        <v>10.608000000000001</v>
      </c>
      <c r="CY265">
        <f t="shared" si="54"/>
        <v>78.290000000000006</v>
      </c>
      <c r="CZ265">
        <f t="shared" si="55"/>
        <v>9.0399999999999991</v>
      </c>
      <c r="DA265">
        <f t="shared" si="56"/>
        <v>8.66</v>
      </c>
      <c r="DB265">
        <f t="shared" si="52"/>
        <v>94.02</v>
      </c>
      <c r="DC265">
        <f t="shared" si="53"/>
        <v>0</v>
      </c>
    </row>
    <row r="266" spans="1:107" x14ac:dyDescent="0.4">
      <c r="A266">
        <f>ROW(Source!A152)</f>
        <v>152</v>
      </c>
      <c r="B266">
        <v>68187018</v>
      </c>
      <c r="C266">
        <v>68191460</v>
      </c>
      <c r="D266">
        <v>64808986</v>
      </c>
      <c r="E266">
        <v>1</v>
      </c>
      <c r="F266">
        <v>1</v>
      </c>
      <c r="G266">
        <v>1</v>
      </c>
      <c r="H266">
        <v>3</v>
      </c>
      <c r="I266" t="s">
        <v>930</v>
      </c>
      <c r="J266" t="s">
        <v>931</v>
      </c>
      <c r="K266" t="s">
        <v>932</v>
      </c>
      <c r="L266">
        <v>1346</v>
      </c>
      <c r="N266">
        <v>1009</v>
      </c>
      <c r="O266" t="s">
        <v>120</v>
      </c>
      <c r="P266" t="s">
        <v>120</v>
      </c>
      <c r="Q266">
        <v>1</v>
      </c>
      <c r="W266">
        <v>0</v>
      </c>
      <c r="X266">
        <v>-1768004575</v>
      </c>
      <c r="Y266">
        <v>3</v>
      </c>
      <c r="AA266">
        <v>63.36</v>
      </c>
      <c r="AB266">
        <v>0</v>
      </c>
      <c r="AC266">
        <v>0</v>
      </c>
      <c r="AD266">
        <v>0</v>
      </c>
      <c r="AE266">
        <v>28.67</v>
      </c>
      <c r="AF266">
        <v>0</v>
      </c>
      <c r="AG266">
        <v>0</v>
      </c>
      <c r="AH266">
        <v>0</v>
      </c>
      <c r="AI266">
        <v>2.21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3</v>
      </c>
      <c r="AU266" t="s">
        <v>3</v>
      </c>
      <c r="AV266">
        <v>0</v>
      </c>
      <c r="AW266">
        <v>2</v>
      </c>
      <c r="AX266">
        <v>68191469</v>
      </c>
      <c r="AY266">
        <v>1</v>
      </c>
      <c r="AZ266">
        <v>0</v>
      </c>
      <c r="BA266">
        <v>260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Y266*Source!I152</f>
        <v>3.06</v>
      </c>
      <c r="CY266">
        <f t="shared" si="54"/>
        <v>63.36</v>
      </c>
      <c r="CZ266">
        <f t="shared" si="55"/>
        <v>28.67</v>
      </c>
      <c r="DA266">
        <f t="shared" si="56"/>
        <v>2.21</v>
      </c>
      <c r="DB266">
        <f t="shared" si="52"/>
        <v>86.01</v>
      </c>
      <c r="DC266">
        <f t="shared" si="53"/>
        <v>0</v>
      </c>
    </row>
    <row r="267" spans="1:107" x14ac:dyDescent="0.4">
      <c r="A267">
        <f>ROW(Source!A152)</f>
        <v>152</v>
      </c>
      <c r="B267">
        <v>68187018</v>
      </c>
      <c r="C267">
        <v>68191460</v>
      </c>
      <c r="D267">
        <v>64809271</v>
      </c>
      <c r="E267">
        <v>1</v>
      </c>
      <c r="F267">
        <v>1</v>
      </c>
      <c r="G267">
        <v>1</v>
      </c>
      <c r="H267">
        <v>3</v>
      </c>
      <c r="I267" t="s">
        <v>942</v>
      </c>
      <c r="J267" t="s">
        <v>943</v>
      </c>
      <c r="K267" t="s">
        <v>944</v>
      </c>
      <c r="L267">
        <v>1308</v>
      </c>
      <c r="N267">
        <v>1003</v>
      </c>
      <c r="O267" t="s">
        <v>259</v>
      </c>
      <c r="P267" t="s">
        <v>259</v>
      </c>
      <c r="Q267">
        <v>100</v>
      </c>
      <c r="W267">
        <v>0</v>
      </c>
      <c r="X267">
        <v>611857035</v>
      </c>
      <c r="Y267">
        <v>0.1</v>
      </c>
      <c r="AA267">
        <v>539.21</v>
      </c>
      <c r="AB267">
        <v>0</v>
      </c>
      <c r="AC267">
        <v>0</v>
      </c>
      <c r="AD267">
        <v>0</v>
      </c>
      <c r="AE267">
        <v>120.36</v>
      </c>
      <c r="AF267">
        <v>0</v>
      </c>
      <c r="AG267">
        <v>0</v>
      </c>
      <c r="AH267">
        <v>0</v>
      </c>
      <c r="AI267">
        <v>4.4800000000000004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0.1</v>
      </c>
      <c r="AU267" t="s">
        <v>3</v>
      </c>
      <c r="AV267">
        <v>0</v>
      </c>
      <c r="AW267">
        <v>2</v>
      </c>
      <c r="AX267">
        <v>68191470</v>
      </c>
      <c r="AY267">
        <v>1</v>
      </c>
      <c r="AZ267">
        <v>0</v>
      </c>
      <c r="BA267">
        <v>261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Y267*Source!I152</f>
        <v>0.10200000000000001</v>
      </c>
      <c r="CY267">
        <f t="shared" si="54"/>
        <v>539.21</v>
      </c>
      <c r="CZ267">
        <f t="shared" si="55"/>
        <v>120.36</v>
      </c>
      <c r="DA267">
        <f t="shared" si="56"/>
        <v>4.4800000000000004</v>
      </c>
      <c r="DB267">
        <f t="shared" si="52"/>
        <v>12.04</v>
      </c>
      <c r="DC267">
        <f t="shared" si="53"/>
        <v>0</v>
      </c>
    </row>
    <row r="268" spans="1:107" x14ac:dyDescent="0.4">
      <c r="A268">
        <f>ROW(Source!A152)</f>
        <v>152</v>
      </c>
      <c r="B268">
        <v>68187018</v>
      </c>
      <c r="C268">
        <v>68191460</v>
      </c>
      <c r="D268">
        <v>64809290</v>
      </c>
      <c r="E268">
        <v>1</v>
      </c>
      <c r="F268">
        <v>1</v>
      </c>
      <c r="G268">
        <v>1</v>
      </c>
      <c r="H268">
        <v>3</v>
      </c>
      <c r="I268" t="s">
        <v>933</v>
      </c>
      <c r="J268" t="s">
        <v>934</v>
      </c>
      <c r="K268" t="s">
        <v>935</v>
      </c>
      <c r="L268">
        <v>1346</v>
      </c>
      <c r="N268">
        <v>1009</v>
      </c>
      <c r="O268" t="s">
        <v>120</v>
      </c>
      <c r="P268" t="s">
        <v>120</v>
      </c>
      <c r="Q268">
        <v>1</v>
      </c>
      <c r="W268">
        <v>0</v>
      </c>
      <c r="X268">
        <v>-1294780295</v>
      </c>
      <c r="Y268">
        <v>0.42</v>
      </c>
      <c r="AA268">
        <v>99.74</v>
      </c>
      <c r="AB268">
        <v>0</v>
      </c>
      <c r="AC268">
        <v>0</v>
      </c>
      <c r="AD268">
        <v>0</v>
      </c>
      <c r="AE268">
        <v>30.5</v>
      </c>
      <c r="AF268">
        <v>0</v>
      </c>
      <c r="AG268">
        <v>0</v>
      </c>
      <c r="AH268">
        <v>0</v>
      </c>
      <c r="AI268">
        <v>3.27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0.42</v>
      </c>
      <c r="AU268" t="s">
        <v>3</v>
      </c>
      <c r="AV268">
        <v>0</v>
      </c>
      <c r="AW268">
        <v>2</v>
      </c>
      <c r="AX268">
        <v>68191471</v>
      </c>
      <c r="AY268">
        <v>1</v>
      </c>
      <c r="AZ268">
        <v>0</v>
      </c>
      <c r="BA268">
        <v>262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Y268*Source!I152</f>
        <v>0.4284</v>
      </c>
      <c r="CY268">
        <f t="shared" si="54"/>
        <v>99.74</v>
      </c>
      <c r="CZ268">
        <f t="shared" si="55"/>
        <v>30.5</v>
      </c>
      <c r="DA268">
        <f t="shared" si="56"/>
        <v>3.27</v>
      </c>
      <c r="DB268">
        <f t="shared" si="52"/>
        <v>12.81</v>
      </c>
      <c r="DC268">
        <f t="shared" si="53"/>
        <v>0</v>
      </c>
    </row>
    <row r="269" spans="1:107" x14ac:dyDescent="0.4">
      <c r="A269">
        <f>ROW(Source!A152)</f>
        <v>152</v>
      </c>
      <c r="B269">
        <v>68187018</v>
      </c>
      <c r="C269">
        <v>68191460</v>
      </c>
      <c r="D269">
        <v>64864553</v>
      </c>
      <c r="E269">
        <v>1</v>
      </c>
      <c r="F269">
        <v>1</v>
      </c>
      <c r="G269">
        <v>1</v>
      </c>
      <c r="H269">
        <v>3</v>
      </c>
      <c r="I269" t="s">
        <v>338</v>
      </c>
      <c r="J269" t="s">
        <v>340</v>
      </c>
      <c r="K269" t="s">
        <v>339</v>
      </c>
      <c r="L269">
        <v>1354</v>
      </c>
      <c r="N269">
        <v>1010</v>
      </c>
      <c r="O269" t="s">
        <v>72</v>
      </c>
      <c r="P269" t="s">
        <v>72</v>
      </c>
      <c r="Q269">
        <v>1</v>
      </c>
      <c r="W269">
        <v>0</v>
      </c>
      <c r="X269">
        <v>1091340643</v>
      </c>
      <c r="Y269">
        <v>100</v>
      </c>
      <c r="AA269">
        <v>5735.67</v>
      </c>
      <c r="AB269">
        <v>0</v>
      </c>
      <c r="AC269">
        <v>0</v>
      </c>
      <c r="AD269">
        <v>0</v>
      </c>
      <c r="AE269">
        <v>962.36</v>
      </c>
      <c r="AF269">
        <v>0</v>
      </c>
      <c r="AG269">
        <v>0</v>
      </c>
      <c r="AH269">
        <v>0</v>
      </c>
      <c r="AI269">
        <v>5.96</v>
      </c>
      <c r="AJ269">
        <v>1</v>
      </c>
      <c r="AK269">
        <v>1</v>
      </c>
      <c r="AL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 t="s">
        <v>3</v>
      </c>
      <c r="AT269">
        <v>100</v>
      </c>
      <c r="AU269" t="s">
        <v>3</v>
      </c>
      <c r="AV269">
        <v>0</v>
      </c>
      <c r="AW269">
        <v>1</v>
      </c>
      <c r="AX269">
        <v>-1</v>
      </c>
      <c r="AY269">
        <v>0</v>
      </c>
      <c r="AZ269">
        <v>0</v>
      </c>
      <c r="BA269" t="s">
        <v>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Y269*Source!I152</f>
        <v>102</v>
      </c>
      <c r="CY269">
        <f t="shared" si="54"/>
        <v>5735.67</v>
      </c>
      <c r="CZ269">
        <f t="shared" si="55"/>
        <v>962.36</v>
      </c>
      <c r="DA269">
        <f t="shared" si="56"/>
        <v>5.96</v>
      </c>
      <c r="DB269">
        <f t="shared" si="52"/>
        <v>96236</v>
      </c>
      <c r="DC269">
        <f t="shared" si="53"/>
        <v>0</v>
      </c>
    </row>
    <row r="270" spans="1:107" x14ac:dyDescent="0.4">
      <c r="A270">
        <f>ROW(Source!A152)</f>
        <v>152</v>
      </c>
      <c r="B270">
        <v>68187018</v>
      </c>
      <c r="C270">
        <v>68191460</v>
      </c>
      <c r="D270">
        <v>64870754</v>
      </c>
      <c r="E270">
        <v>1</v>
      </c>
      <c r="F270">
        <v>1</v>
      </c>
      <c r="G270">
        <v>1</v>
      </c>
      <c r="H270">
        <v>3</v>
      </c>
      <c r="I270" t="s">
        <v>912</v>
      </c>
      <c r="J270" t="s">
        <v>913</v>
      </c>
      <c r="K270" t="s">
        <v>914</v>
      </c>
      <c r="L270">
        <v>1374</v>
      </c>
      <c r="N270">
        <v>1013</v>
      </c>
      <c r="O270" t="s">
        <v>915</v>
      </c>
      <c r="P270" t="s">
        <v>915</v>
      </c>
      <c r="Q270">
        <v>1</v>
      </c>
      <c r="W270">
        <v>0</v>
      </c>
      <c r="X270">
        <v>-915781824</v>
      </c>
      <c r="Y270">
        <v>42.38</v>
      </c>
      <c r="AA270">
        <v>1</v>
      </c>
      <c r="AB270">
        <v>0</v>
      </c>
      <c r="AC270">
        <v>0</v>
      </c>
      <c r="AD270">
        <v>0</v>
      </c>
      <c r="AE270">
        <v>1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42.38</v>
      </c>
      <c r="AU270" t="s">
        <v>3</v>
      </c>
      <c r="AV270">
        <v>0</v>
      </c>
      <c r="AW270">
        <v>2</v>
      </c>
      <c r="AX270">
        <v>68191472</v>
      </c>
      <c r="AY270">
        <v>1</v>
      </c>
      <c r="AZ270">
        <v>0</v>
      </c>
      <c r="BA270">
        <v>263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Y270*Source!I152</f>
        <v>43.227600000000002</v>
      </c>
      <c r="CY270">
        <f t="shared" si="54"/>
        <v>1</v>
      </c>
      <c r="CZ270">
        <f t="shared" si="55"/>
        <v>1</v>
      </c>
      <c r="DA270">
        <f t="shared" si="56"/>
        <v>1</v>
      </c>
      <c r="DB270">
        <f t="shared" si="52"/>
        <v>42.38</v>
      </c>
      <c r="DC270">
        <f t="shared" si="53"/>
        <v>0</v>
      </c>
    </row>
    <row r="271" spans="1:107" x14ac:dyDescent="0.4">
      <c r="A271">
        <f>ROW(Source!A154)</f>
        <v>154</v>
      </c>
      <c r="B271">
        <v>68187018</v>
      </c>
      <c r="C271">
        <v>68191512</v>
      </c>
      <c r="D271">
        <v>29364679</v>
      </c>
      <c r="E271">
        <v>1</v>
      </c>
      <c r="F271">
        <v>1</v>
      </c>
      <c r="G271">
        <v>1</v>
      </c>
      <c r="H271">
        <v>1</v>
      </c>
      <c r="I271" t="s">
        <v>945</v>
      </c>
      <c r="J271" t="s">
        <v>3</v>
      </c>
      <c r="K271" t="s">
        <v>946</v>
      </c>
      <c r="L271">
        <v>1369</v>
      </c>
      <c r="N271">
        <v>1013</v>
      </c>
      <c r="O271" t="s">
        <v>665</v>
      </c>
      <c r="P271" t="s">
        <v>665</v>
      </c>
      <c r="Q271">
        <v>1</v>
      </c>
      <c r="W271">
        <v>0</v>
      </c>
      <c r="X271">
        <v>931378261</v>
      </c>
      <c r="Y271">
        <v>16.8</v>
      </c>
      <c r="AA271">
        <v>0</v>
      </c>
      <c r="AB271">
        <v>0</v>
      </c>
      <c r="AC271">
        <v>0</v>
      </c>
      <c r="AD271">
        <v>9.92</v>
      </c>
      <c r="AE271">
        <v>0</v>
      </c>
      <c r="AF271">
        <v>0</v>
      </c>
      <c r="AG271">
        <v>0</v>
      </c>
      <c r="AH271">
        <v>9.92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16.8</v>
      </c>
      <c r="AU271" t="s">
        <v>3</v>
      </c>
      <c r="AV271">
        <v>1</v>
      </c>
      <c r="AW271">
        <v>2</v>
      </c>
      <c r="AX271">
        <v>68191513</v>
      </c>
      <c r="AY271">
        <v>1</v>
      </c>
      <c r="AZ271">
        <v>0</v>
      </c>
      <c r="BA271">
        <v>264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Y271*Source!I154</f>
        <v>103.32000000000001</v>
      </c>
      <c r="CY271">
        <f>AD271</f>
        <v>9.92</v>
      </c>
      <c r="CZ271">
        <f>AH271</f>
        <v>9.92</v>
      </c>
      <c r="DA271">
        <f>AL271</f>
        <v>1</v>
      </c>
      <c r="DB271">
        <f t="shared" si="52"/>
        <v>166.66</v>
      </c>
      <c r="DC271">
        <f t="shared" si="53"/>
        <v>0</v>
      </c>
    </row>
    <row r="272" spans="1:107" x14ac:dyDescent="0.4">
      <c r="A272">
        <f>ROW(Source!A154)</f>
        <v>154</v>
      </c>
      <c r="B272">
        <v>68187018</v>
      </c>
      <c r="C272">
        <v>68191512</v>
      </c>
      <c r="D272">
        <v>121548</v>
      </c>
      <c r="E272">
        <v>1</v>
      </c>
      <c r="F272">
        <v>1</v>
      </c>
      <c r="G272">
        <v>1</v>
      </c>
      <c r="H272">
        <v>1</v>
      </c>
      <c r="I272" t="s">
        <v>44</v>
      </c>
      <c r="J272" t="s">
        <v>3</v>
      </c>
      <c r="K272" t="s">
        <v>723</v>
      </c>
      <c r="L272">
        <v>608254</v>
      </c>
      <c r="N272">
        <v>1013</v>
      </c>
      <c r="O272" t="s">
        <v>724</v>
      </c>
      <c r="P272" t="s">
        <v>724</v>
      </c>
      <c r="Q272">
        <v>1</v>
      </c>
      <c r="W272">
        <v>0</v>
      </c>
      <c r="X272">
        <v>-185737400</v>
      </c>
      <c r="Y272">
        <v>0.01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0.01</v>
      </c>
      <c r="AU272" t="s">
        <v>3</v>
      </c>
      <c r="AV272">
        <v>2</v>
      </c>
      <c r="AW272">
        <v>2</v>
      </c>
      <c r="AX272">
        <v>68191514</v>
      </c>
      <c r="AY272">
        <v>1</v>
      </c>
      <c r="AZ272">
        <v>0</v>
      </c>
      <c r="BA272">
        <v>265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Y272*Source!I154</f>
        <v>6.1500000000000006E-2</v>
      </c>
      <c r="CY272">
        <f>AD272</f>
        <v>0</v>
      </c>
      <c r="CZ272">
        <f>AH272</f>
        <v>0</v>
      </c>
      <c r="DA272">
        <f>AL272</f>
        <v>1</v>
      </c>
      <c r="DB272">
        <f t="shared" si="52"/>
        <v>0</v>
      </c>
      <c r="DC272">
        <f t="shared" si="53"/>
        <v>0</v>
      </c>
    </row>
    <row r="273" spans="1:107" x14ac:dyDescent="0.4">
      <c r="A273">
        <f>ROW(Source!A154)</f>
        <v>154</v>
      </c>
      <c r="B273">
        <v>68187018</v>
      </c>
      <c r="C273">
        <v>68191512</v>
      </c>
      <c r="D273">
        <v>64871266</v>
      </c>
      <c r="E273">
        <v>1</v>
      </c>
      <c r="F273">
        <v>1</v>
      </c>
      <c r="G273">
        <v>1</v>
      </c>
      <c r="H273">
        <v>2</v>
      </c>
      <c r="I273" t="s">
        <v>918</v>
      </c>
      <c r="J273" t="s">
        <v>919</v>
      </c>
      <c r="K273" t="s">
        <v>920</v>
      </c>
      <c r="L273">
        <v>1368</v>
      </c>
      <c r="N273">
        <v>1011</v>
      </c>
      <c r="O273" t="s">
        <v>669</v>
      </c>
      <c r="P273" t="s">
        <v>669</v>
      </c>
      <c r="Q273">
        <v>1</v>
      </c>
      <c r="W273">
        <v>0</v>
      </c>
      <c r="X273">
        <v>783836208</v>
      </c>
      <c r="Y273">
        <v>0.01</v>
      </c>
      <c r="AA273">
        <v>0</v>
      </c>
      <c r="AB273">
        <v>1012.57</v>
      </c>
      <c r="AC273">
        <v>383.81</v>
      </c>
      <c r="AD273">
        <v>0</v>
      </c>
      <c r="AE273">
        <v>0</v>
      </c>
      <c r="AF273">
        <v>134.65</v>
      </c>
      <c r="AG273">
        <v>13.5</v>
      </c>
      <c r="AH273">
        <v>0</v>
      </c>
      <c r="AI273">
        <v>1</v>
      </c>
      <c r="AJ273">
        <v>7.52</v>
      </c>
      <c r="AK273">
        <v>28.43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0.01</v>
      </c>
      <c r="AU273" t="s">
        <v>3</v>
      </c>
      <c r="AV273">
        <v>0</v>
      </c>
      <c r="AW273">
        <v>2</v>
      </c>
      <c r="AX273">
        <v>68191515</v>
      </c>
      <c r="AY273">
        <v>1</v>
      </c>
      <c r="AZ273">
        <v>0</v>
      </c>
      <c r="BA273">
        <v>266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Y273*Source!I154</f>
        <v>6.1500000000000006E-2</v>
      </c>
      <c r="CY273">
        <f>AB273</f>
        <v>1012.57</v>
      </c>
      <c r="CZ273">
        <f>AF273</f>
        <v>134.65</v>
      </c>
      <c r="DA273">
        <f>AJ273</f>
        <v>7.52</v>
      </c>
      <c r="DB273">
        <f t="shared" ref="DB273:DB293" si="57">ROUND(ROUND(AT273*CZ273,2),6)</f>
        <v>1.35</v>
      </c>
      <c r="DC273">
        <f t="shared" ref="DC273:DC293" si="58">ROUND(ROUND(AT273*AG273,2),6)</f>
        <v>0.14000000000000001</v>
      </c>
    </row>
    <row r="274" spans="1:107" x14ac:dyDescent="0.4">
      <c r="A274">
        <f>ROW(Source!A154)</f>
        <v>154</v>
      </c>
      <c r="B274">
        <v>68187018</v>
      </c>
      <c r="C274">
        <v>68191512</v>
      </c>
      <c r="D274">
        <v>64873129</v>
      </c>
      <c r="E274">
        <v>1</v>
      </c>
      <c r="F274">
        <v>1</v>
      </c>
      <c r="G274">
        <v>1</v>
      </c>
      <c r="H274">
        <v>2</v>
      </c>
      <c r="I274" t="s">
        <v>715</v>
      </c>
      <c r="J274" t="s">
        <v>716</v>
      </c>
      <c r="K274" t="s">
        <v>717</v>
      </c>
      <c r="L274">
        <v>1368</v>
      </c>
      <c r="N274">
        <v>1011</v>
      </c>
      <c r="O274" t="s">
        <v>669</v>
      </c>
      <c r="P274" t="s">
        <v>669</v>
      </c>
      <c r="Q274">
        <v>1</v>
      </c>
      <c r="W274">
        <v>0</v>
      </c>
      <c r="X274">
        <v>1230759911</v>
      </c>
      <c r="Y274">
        <v>0.01</v>
      </c>
      <c r="AA274">
        <v>0</v>
      </c>
      <c r="AB274">
        <v>851.65</v>
      </c>
      <c r="AC274">
        <v>329.79</v>
      </c>
      <c r="AD274">
        <v>0</v>
      </c>
      <c r="AE274">
        <v>0</v>
      </c>
      <c r="AF274">
        <v>87.17</v>
      </c>
      <c r="AG274">
        <v>11.6</v>
      </c>
      <c r="AH274">
        <v>0</v>
      </c>
      <c r="AI274">
        <v>1</v>
      </c>
      <c r="AJ274">
        <v>9.77</v>
      </c>
      <c r="AK274">
        <v>28.43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0.01</v>
      </c>
      <c r="AU274" t="s">
        <v>3</v>
      </c>
      <c r="AV274">
        <v>0</v>
      </c>
      <c r="AW274">
        <v>2</v>
      </c>
      <c r="AX274">
        <v>68191516</v>
      </c>
      <c r="AY274">
        <v>1</v>
      </c>
      <c r="AZ274">
        <v>0</v>
      </c>
      <c r="BA274">
        <v>267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Y274*Source!I154</f>
        <v>6.1500000000000006E-2</v>
      </c>
      <c r="CY274">
        <f>AB274</f>
        <v>851.65</v>
      </c>
      <c r="CZ274">
        <f>AF274</f>
        <v>87.17</v>
      </c>
      <c r="DA274">
        <f>AJ274</f>
        <v>9.77</v>
      </c>
      <c r="DB274">
        <f t="shared" si="57"/>
        <v>0.87</v>
      </c>
      <c r="DC274">
        <f t="shared" si="58"/>
        <v>0.12</v>
      </c>
    </row>
    <row r="275" spans="1:107" x14ac:dyDescent="0.4">
      <c r="A275">
        <f>ROW(Source!A154)</f>
        <v>154</v>
      </c>
      <c r="B275">
        <v>68187018</v>
      </c>
      <c r="C275">
        <v>68191512</v>
      </c>
      <c r="D275">
        <v>64807644</v>
      </c>
      <c r="E275">
        <v>1</v>
      </c>
      <c r="F275">
        <v>1</v>
      </c>
      <c r="G275">
        <v>1</v>
      </c>
      <c r="H275">
        <v>3</v>
      </c>
      <c r="I275" t="s">
        <v>958</v>
      </c>
      <c r="J275" t="s">
        <v>959</v>
      </c>
      <c r="K275" t="s">
        <v>960</v>
      </c>
      <c r="L275">
        <v>1348</v>
      </c>
      <c r="N275">
        <v>1009</v>
      </c>
      <c r="O275" t="s">
        <v>133</v>
      </c>
      <c r="P275" t="s">
        <v>133</v>
      </c>
      <c r="Q275">
        <v>1000</v>
      </c>
      <c r="W275">
        <v>0</v>
      </c>
      <c r="X275">
        <v>-427086077</v>
      </c>
      <c r="Y275">
        <v>1E-4</v>
      </c>
      <c r="AA275">
        <v>277290</v>
      </c>
      <c r="AB275">
        <v>0</v>
      </c>
      <c r="AC275">
        <v>0</v>
      </c>
      <c r="AD275">
        <v>0</v>
      </c>
      <c r="AE275">
        <v>70200</v>
      </c>
      <c r="AF275">
        <v>0</v>
      </c>
      <c r="AG275">
        <v>0</v>
      </c>
      <c r="AH275">
        <v>0</v>
      </c>
      <c r="AI275">
        <v>3.95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1E-4</v>
      </c>
      <c r="AU275" t="s">
        <v>3</v>
      </c>
      <c r="AV275">
        <v>0</v>
      </c>
      <c r="AW275">
        <v>2</v>
      </c>
      <c r="AX275">
        <v>68191517</v>
      </c>
      <c r="AY275">
        <v>1</v>
      </c>
      <c r="AZ275">
        <v>0</v>
      </c>
      <c r="BA275">
        <v>268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Y275*Source!I154</f>
        <v>6.150000000000001E-4</v>
      </c>
      <c r="CY275">
        <f t="shared" ref="CY275:CY283" si="59">AA275</f>
        <v>277290</v>
      </c>
      <c r="CZ275">
        <f t="shared" ref="CZ275:CZ283" si="60">AE275</f>
        <v>70200</v>
      </c>
      <c r="DA275">
        <f t="shared" ref="DA275:DA283" si="61">AI275</f>
        <v>3.95</v>
      </c>
      <c r="DB275">
        <f t="shared" si="57"/>
        <v>7.02</v>
      </c>
      <c r="DC275">
        <f t="shared" si="58"/>
        <v>0</v>
      </c>
    </row>
    <row r="276" spans="1:107" x14ac:dyDescent="0.4">
      <c r="A276">
        <f>ROW(Source!A154)</f>
        <v>154</v>
      </c>
      <c r="B276">
        <v>68187018</v>
      </c>
      <c r="C276">
        <v>68191512</v>
      </c>
      <c r="D276">
        <v>64808837</v>
      </c>
      <c r="E276">
        <v>1</v>
      </c>
      <c r="F276">
        <v>1</v>
      </c>
      <c r="G276">
        <v>1</v>
      </c>
      <c r="H276">
        <v>3</v>
      </c>
      <c r="I276" t="s">
        <v>961</v>
      </c>
      <c r="J276" t="s">
        <v>962</v>
      </c>
      <c r="K276" t="s">
        <v>963</v>
      </c>
      <c r="L276">
        <v>1346</v>
      </c>
      <c r="N276">
        <v>1009</v>
      </c>
      <c r="O276" t="s">
        <v>120</v>
      </c>
      <c r="P276" t="s">
        <v>120</v>
      </c>
      <c r="Q276">
        <v>1</v>
      </c>
      <c r="W276">
        <v>0</v>
      </c>
      <c r="X276">
        <v>326902400</v>
      </c>
      <c r="Y276">
        <v>0.02</v>
      </c>
      <c r="AA276">
        <v>207.9</v>
      </c>
      <c r="AB276">
        <v>0</v>
      </c>
      <c r="AC276">
        <v>0</v>
      </c>
      <c r="AD276">
        <v>0</v>
      </c>
      <c r="AE276">
        <v>18.899999999999999</v>
      </c>
      <c r="AF276">
        <v>0</v>
      </c>
      <c r="AG276">
        <v>0</v>
      </c>
      <c r="AH276">
        <v>0</v>
      </c>
      <c r="AI276">
        <v>11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0.02</v>
      </c>
      <c r="AU276" t="s">
        <v>3</v>
      </c>
      <c r="AV276">
        <v>0</v>
      </c>
      <c r="AW276">
        <v>2</v>
      </c>
      <c r="AX276">
        <v>68191518</v>
      </c>
      <c r="AY276">
        <v>1</v>
      </c>
      <c r="AZ276">
        <v>0</v>
      </c>
      <c r="BA276">
        <v>269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Y276*Source!I154</f>
        <v>0.12300000000000001</v>
      </c>
      <c r="CY276">
        <f t="shared" si="59"/>
        <v>207.9</v>
      </c>
      <c r="CZ276">
        <f t="shared" si="60"/>
        <v>18.899999999999999</v>
      </c>
      <c r="DA276">
        <f t="shared" si="61"/>
        <v>11</v>
      </c>
      <c r="DB276">
        <f t="shared" si="57"/>
        <v>0.38</v>
      </c>
      <c r="DC276">
        <f t="shared" si="58"/>
        <v>0</v>
      </c>
    </row>
    <row r="277" spans="1:107" x14ac:dyDescent="0.4">
      <c r="A277">
        <f>ROW(Source!A154)</f>
        <v>154</v>
      </c>
      <c r="B277">
        <v>68187018</v>
      </c>
      <c r="C277">
        <v>68191512</v>
      </c>
      <c r="D277">
        <v>64809185</v>
      </c>
      <c r="E277">
        <v>1</v>
      </c>
      <c r="F277">
        <v>1</v>
      </c>
      <c r="G277">
        <v>1</v>
      </c>
      <c r="H277">
        <v>3</v>
      </c>
      <c r="I277" t="s">
        <v>964</v>
      </c>
      <c r="J277" t="s">
        <v>965</v>
      </c>
      <c r="K277" t="s">
        <v>966</v>
      </c>
      <c r="L277">
        <v>1346</v>
      </c>
      <c r="N277">
        <v>1009</v>
      </c>
      <c r="O277" t="s">
        <v>120</v>
      </c>
      <c r="P277" t="s">
        <v>120</v>
      </c>
      <c r="Q277">
        <v>1</v>
      </c>
      <c r="W277">
        <v>0</v>
      </c>
      <c r="X277">
        <v>-1088339451</v>
      </c>
      <c r="Y277">
        <v>0.01</v>
      </c>
      <c r="AA277">
        <v>310.01</v>
      </c>
      <c r="AB277">
        <v>0</v>
      </c>
      <c r="AC277">
        <v>0</v>
      </c>
      <c r="AD277">
        <v>0</v>
      </c>
      <c r="AE277">
        <v>133.05000000000001</v>
      </c>
      <c r="AF277">
        <v>0</v>
      </c>
      <c r="AG277">
        <v>0</v>
      </c>
      <c r="AH277">
        <v>0</v>
      </c>
      <c r="AI277">
        <v>2.33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0.01</v>
      </c>
      <c r="AU277" t="s">
        <v>3</v>
      </c>
      <c r="AV277">
        <v>0</v>
      </c>
      <c r="AW277">
        <v>2</v>
      </c>
      <c r="AX277">
        <v>68191519</v>
      </c>
      <c r="AY277">
        <v>1</v>
      </c>
      <c r="AZ277">
        <v>0</v>
      </c>
      <c r="BA277">
        <v>270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Y277*Source!I154</f>
        <v>6.1500000000000006E-2</v>
      </c>
      <c r="CY277">
        <f t="shared" si="59"/>
        <v>310.01</v>
      </c>
      <c r="CZ277">
        <f t="shared" si="60"/>
        <v>133.05000000000001</v>
      </c>
      <c r="DA277">
        <f t="shared" si="61"/>
        <v>2.33</v>
      </c>
      <c r="DB277">
        <f t="shared" si="57"/>
        <v>1.33</v>
      </c>
      <c r="DC277">
        <f t="shared" si="58"/>
        <v>0</v>
      </c>
    </row>
    <row r="278" spans="1:107" x14ac:dyDescent="0.4">
      <c r="A278">
        <f>ROW(Source!A154)</f>
        <v>154</v>
      </c>
      <c r="B278">
        <v>68187018</v>
      </c>
      <c r="C278">
        <v>68191512</v>
      </c>
      <c r="D278">
        <v>64809271</v>
      </c>
      <c r="E278">
        <v>1</v>
      </c>
      <c r="F278">
        <v>1</v>
      </c>
      <c r="G278">
        <v>1</v>
      </c>
      <c r="H278">
        <v>3</v>
      </c>
      <c r="I278" t="s">
        <v>942</v>
      </c>
      <c r="J278" t="s">
        <v>943</v>
      </c>
      <c r="K278" t="s">
        <v>944</v>
      </c>
      <c r="L278">
        <v>1308</v>
      </c>
      <c r="N278">
        <v>1003</v>
      </c>
      <c r="O278" t="s">
        <v>259</v>
      </c>
      <c r="P278" t="s">
        <v>259</v>
      </c>
      <c r="Q278">
        <v>100</v>
      </c>
      <c r="W278">
        <v>0</v>
      </c>
      <c r="X278">
        <v>611857035</v>
      </c>
      <c r="Y278">
        <v>0.1</v>
      </c>
      <c r="AA278">
        <v>539.21</v>
      </c>
      <c r="AB278">
        <v>0</v>
      </c>
      <c r="AC278">
        <v>0</v>
      </c>
      <c r="AD278">
        <v>0</v>
      </c>
      <c r="AE278">
        <v>120.36</v>
      </c>
      <c r="AF278">
        <v>0</v>
      </c>
      <c r="AG278">
        <v>0</v>
      </c>
      <c r="AH278">
        <v>0</v>
      </c>
      <c r="AI278">
        <v>4.4800000000000004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0.1</v>
      </c>
      <c r="AU278" t="s">
        <v>3</v>
      </c>
      <c r="AV278">
        <v>0</v>
      </c>
      <c r="AW278">
        <v>2</v>
      </c>
      <c r="AX278">
        <v>68191520</v>
      </c>
      <c r="AY278">
        <v>1</v>
      </c>
      <c r="AZ278">
        <v>0</v>
      </c>
      <c r="BA278">
        <v>271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Y278*Source!I154</f>
        <v>0.6150000000000001</v>
      </c>
      <c r="CY278">
        <f t="shared" si="59"/>
        <v>539.21</v>
      </c>
      <c r="CZ278">
        <f t="shared" si="60"/>
        <v>120.36</v>
      </c>
      <c r="DA278">
        <f t="shared" si="61"/>
        <v>4.4800000000000004</v>
      </c>
      <c r="DB278">
        <f t="shared" si="57"/>
        <v>12.04</v>
      </c>
      <c r="DC278">
        <f t="shared" si="58"/>
        <v>0</v>
      </c>
    </row>
    <row r="279" spans="1:107" x14ac:dyDescent="0.4">
      <c r="A279">
        <f>ROW(Source!A154)</f>
        <v>154</v>
      </c>
      <c r="B279">
        <v>68187018</v>
      </c>
      <c r="C279">
        <v>68191512</v>
      </c>
      <c r="D279">
        <v>64809290</v>
      </c>
      <c r="E279">
        <v>1</v>
      </c>
      <c r="F279">
        <v>1</v>
      </c>
      <c r="G279">
        <v>1</v>
      </c>
      <c r="H279">
        <v>3</v>
      </c>
      <c r="I279" t="s">
        <v>933</v>
      </c>
      <c r="J279" t="s">
        <v>934</v>
      </c>
      <c r="K279" t="s">
        <v>935</v>
      </c>
      <c r="L279">
        <v>1346</v>
      </c>
      <c r="N279">
        <v>1009</v>
      </c>
      <c r="O279" t="s">
        <v>120</v>
      </c>
      <c r="P279" t="s">
        <v>120</v>
      </c>
      <c r="Q279">
        <v>1</v>
      </c>
      <c r="W279">
        <v>0</v>
      </c>
      <c r="X279">
        <v>-1294780295</v>
      </c>
      <c r="Y279">
        <v>0.2</v>
      </c>
      <c r="AA279">
        <v>99.74</v>
      </c>
      <c r="AB279">
        <v>0</v>
      </c>
      <c r="AC279">
        <v>0</v>
      </c>
      <c r="AD279">
        <v>0</v>
      </c>
      <c r="AE279">
        <v>30.5</v>
      </c>
      <c r="AF279">
        <v>0</v>
      </c>
      <c r="AG279">
        <v>0</v>
      </c>
      <c r="AH279">
        <v>0</v>
      </c>
      <c r="AI279">
        <v>3.27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0.2</v>
      </c>
      <c r="AU279" t="s">
        <v>3</v>
      </c>
      <c r="AV279">
        <v>0</v>
      </c>
      <c r="AW279">
        <v>2</v>
      </c>
      <c r="AX279">
        <v>68191521</v>
      </c>
      <c r="AY279">
        <v>1</v>
      </c>
      <c r="AZ279">
        <v>0</v>
      </c>
      <c r="BA279">
        <v>272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Y279*Source!I154</f>
        <v>1.2300000000000002</v>
      </c>
      <c r="CY279">
        <f t="shared" si="59"/>
        <v>99.74</v>
      </c>
      <c r="CZ279">
        <f t="shared" si="60"/>
        <v>30.5</v>
      </c>
      <c r="DA279">
        <f t="shared" si="61"/>
        <v>3.27</v>
      </c>
      <c r="DB279">
        <f t="shared" si="57"/>
        <v>6.1</v>
      </c>
      <c r="DC279">
        <f t="shared" si="58"/>
        <v>0</v>
      </c>
    </row>
    <row r="280" spans="1:107" x14ac:dyDescent="0.4">
      <c r="A280">
        <f>ROW(Source!A154)</f>
        <v>154</v>
      </c>
      <c r="B280">
        <v>68187018</v>
      </c>
      <c r="C280">
        <v>68191512</v>
      </c>
      <c r="D280">
        <v>64821434</v>
      </c>
      <c r="E280">
        <v>1</v>
      </c>
      <c r="F280">
        <v>1</v>
      </c>
      <c r="G280">
        <v>1</v>
      </c>
      <c r="H280">
        <v>3</v>
      </c>
      <c r="I280" t="s">
        <v>967</v>
      </c>
      <c r="J280" t="s">
        <v>968</v>
      </c>
      <c r="K280" t="s">
        <v>969</v>
      </c>
      <c r="L280">
        <v>1355</v>
      </c>
      <c r="N280">
        <v>1010</v>
      </c>
      <c r="O280" t="s">
        <v>235</v>
      </c>
      <c r="P280" t="s">
        <v>235</v>
      </c>
      <c r="Q280">
        <v>100</v>
      </c>
      <c r="W280">
        <v>0</v>
      </c>
      <c r="X280">
        <v>-161981681</v>
      </c>
      <c r="Y280">
        <v>1.02</v>
      </c>
      <c r="AA280">
        <v>612.13</v>
      </c>
      <c r="AB280">
        <v>0</v>
      </c>
      <c r="AC280">
        <v>0</v>
      </c>
      <c r="AD280">
        <v>0</v>
      </c>
      <c r="AE280">
        <v>65.819999999999993</v>
      </c>
      <c r="AF280">
        <v>0</v>
      </c>
      <c r="AG280">
        <v>0</v>
      </c>
      <c r="AH280">
        <v>0</v>
      </c>
      <c r="AI280">
        <v>9.3000000000000007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1.02</v>
      </c>
      <c r="AU280" t="s">
        <v>3</v>
      </c>
      <c r="AV280">
        <v>0</v>
      </c>
      <c r="AW280">
        <v>2</v>
      </c>
      <c r="AX280">
        <v>68191522</v>
      </c>
      <c r="AY280">
        <v>1</v>
      </c>
      <c r="AZ280">
        <v>0</v>
      </c>
      <c r="BA280">
        <v>273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Y280*Source!I154</f>
        <v>6.2730000000000006</v>
      </c>
      <c r="CY280">
        <f t="shared" si="59"/>
        <v>612.13</v>
      </c>
      <c r="CZ280">
        <f t="shared" si="60"/>
        <v>65.819999999999993</v>
      </c>
      <c r="DA280">
        <f t="shared" si="61"/>
        <v>9.3000000000000007</v>
      </c>
      <c r="DB280">
        <f t="shared" si="57"/>
        <v>67.14</v>
      </c>
      <c r="DC280">
        <f t="shared" si="58"/>
        <v>0</v>
      </c>
    </row>
    <row r="281" spans="1:107" x14ac:dyDescent="0.4">
      <c r="A281">
        <f>ROW(Source!A154)</f>
        <v>154</v>
      </c>
      <c r="B281">
        <v>68187018</v>
      </c>
      <c r="C281">
        <v>68191512</v>
      </c>
      <c r="D281">
        <v>64856621</v>
      </c>
      <c r="E281">
        <v>1</v>
      </c>
      <c r="F281">
        <v>1</v>
      </c>
      <c r="G281">
        <v>1</v>
      </c>
      <c r="H281">
        <v>3</v>
      </c>
      <c r="I281" t="s">
        <v>970</v>
      </c>
      <c r="J281" t="s">
        <v>971</v>
      </c>
      <c r="K281" t="s">
        <v>972</v>
      </c>
      <c r="L281">
        <v>1346</v>
      </c>
      <c r="N281">
        <v>1009</v>
      </c>
      <c r="O281" t="s">
        <v>120</v>
      </c>
      <c r="P281" t="s">
        <v>120</v>
      </c>
      <c r="Q281">
        <v>1</v>
      </c>
      <c r="W281">
        <v>0</v>
      </c>
      <c r="X281">
        <v>-993947972</v>
      </c>
      <c r="Y281">
        <v>0.08</v>
      </c>
      <c r="AA281">
        <v>518.85</v>
      </c>
      <c r="AB281">
        <v>0</v>
      </c>
      <c r="AC281">
        <v>0</v>
      </c>
      <c r="AD281">
        <v>0</v>
      </c>
      <c r="AE281">
        <v>68.27</v>
      </c>
      <c r="AF281">
        <v>0</v>
      </c>
      <c r="AG281">
        <v>0</v>
      </c>
      <c r="AH281">
        <v>0</v>
      </c>
      <c r="AI281">
        <v>7.6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0.08</v>
      </c>
      <c r="AU281" t="s">
        <v>3</v>
      </c>
      <c r="AV281">
        <v>0</v>
      </c>
      <c r="AW281">
        <v>2</v>
      </c>
      <c r="AX281">
        <v>68191523</v>
      </c>
      <c r="AY281">
        <v>1</v>
      </c>
      <c r="AZ281">
        <v>0</v>
      </c>
      <c r="BA281">
        <v>274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Y281*Source!I154</f>
        <v>0.49200000000000005</v>
      </c>
      <c r="CY281">
        <f t="shared" si="59"/>
        <v>518.85</v>
      </c>
      <c r="CZ281">
        <f t="shared" si="60"/>
        <v>68.27</v>
      </c>
      <c r="DA281">
        <f t="shared" si="61"/>
        <v>7.6</v>
      </c>
      <c r="DB281">
        <f t="shared" si="57"/>
        <v>5.46</v>
      </c>
      <c r="DC281">
        <f t="shared" si="58"/>
        <v>0</v>
      </c>
    </row>
    <row r="282" spans="1:107" x14ac:dyDescent="0.4">
      <c r="A282">
        <f>ROW(Source!A154)</f>
        <v>154</v>
      </c>
      <c r="B282">
        <v>68187018</v>
      </c>
      <c r="C282">
        <v>68191512</v>
      </c>
      <c r="D282">
        <v>64863410</v>
      </c>
      <c r="E282">
        <v>1</v>
      </c>
      <c r="F282">
        <v>1</v>
      </c>
      <c r="G282">
        <v>1</v>
      </c>
      <c r="H282">
        <v>3</v>
      </c>
      <c r="I282" t="s">
        <v>973</v>
      </c>
      <c r="J282" t="s">
        <v>974</v>
      </c>
      <c r="K282" t="s">
        <v>975</v>
      </c>
      <c r="L282">
        <v>1346</v>
      </c>
      <c r="N282">
        <v>1009</v>
      </c>
      <c r="O282" t="s">
        <v>120</v>
      </c>
      <c r="P282" t="s">
        <v>120</v>
      </c>
      <c r="Q282">
        <v>1</v>
      </c>
      <c r="W282">
        <v>0</v>
      </c>
      <c r="X282">
        <v>1015963907</v>
      </c>
      <c r="Y282">
        <v>0.1</v>
      </c>
      <c r="AA282">
        <v>73.75</v>
      </c>
      <c r="AB282">
        <v>0</v>
      </c>
      <c r="AC282">
        <v>0</v>
      </c>
      <c r="AD282">
        <v>0</v>
      </c>
      <c r="AE282">
        <v>30.6</v>
      </c>
      <c r="AF282">
        <v>0</v>
      </c>
      <c r="AG282">
        <v>0</v>
      </c>
      <c r="AH282">
        <v>0</v>
      </c>
      <c r="AI282">
        <v>2.41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0.1</v>
      </c>
      <c r="AU282" t="s">
        <v>3</v>
      </c>
      <c r="AV282">
        <v>0</v>
      </c>
      <c r="AW282">
        <v>2</v>
      </c>
      <c r="AX282">
        <v>68191524</v>
      </c>
      <c r="AY282">
        <v>1</v>
      </c>
      <c r="AZ282">
        <v>0</v>
      </c>
      <c r="BA282">
        <v>275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Y282*Source!I154</f>
        <v>0.6150000000000001</v>
      </c>
      <c r="CY282">
        <f t="shared" si="59"/>
        <v>73.75</v>
      </c>
      <c r="CZ282">
        <f t="shared" si="60"/>
        <v>30.6</v>
      </c>
      <c r="DA282">
        <f t="shared" si="61"/>
        <v>2.41</v>
      </c>
      <c r="DB282">
        <f t="shared" si="57"/>
        <v>3.06</v>
      </c>
      <c r="DC282">
        <f t="shared" si="58"/>
        <v>0</v>
      </c>
    </row>
    <row r="283" spans="1:107" x14ac:dyDescent="0.4">
      <c r="A283">
        <f>ROW(Source!A154)</f>
        <v>154</v>
      </c>
      <c r="B283">
        <v>68187018</v>
      </c>
      <c r="C283">
        <v>68191512</v>
      </c>
      <c r="D283">
        <v>64870754</v>
      </c>
      <c r="E283">
        <v>1</v>
      </c>
      <c r="F283">
        <v>1</v>
      </c>
      <c r="G283">
        <v>1</v>
      </c>
      <c r="H283">
        <v>3</v>
      </c>
      <c r="I283" t="s">
        <v>912</v>
      </c>
      <c r="J283" t="s">
        <v>913</v>
      </c>
      <c r="K283" t="s">
        <v>914</v>
      </c>
      <c r="L283">
        <v>1374</v>
      </c>
      <c r="N283">
        <v>1013</v>
      </c>
      <c r="O283" t="s">
        <v>915</v>
      </c>
      <c r="P283" t="s">
        <v>915</v>
      </c>
      <c r="Q283">
        <v>1</v>
      </c>
      <c r="W283">
        <v>0</v>
      </c>
      <c r="X283">
        <v>-915781824</v>
      </c>
      <c r="Y283">
        <v>3.33</v>
      </c>
      <c r="AA283">
        <v>1</v>
      </c>
      <c r="AB283">
        <v>0</v>
      </c>
      <c r="AC283">
        <v>0</v>
      </c>
      <c r="AD283">
        <v>0</v>
      </c>
      <c r="AE283">
        <v>1</v>
      </c>
      <c r="AF283">
        <v>0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3.33</v>
      </c>
      <c r="AU283" t="s">
        <v>3</v>
      </c>
      <c r="AV283">
        <v>0</v>
      </c>
      <c r="AW283">
        <v>2</v>
      </c>
      <c r="AX283">
        <v>68191525</v>
      </c>
      <c r="AY283">
        <v>1</v>
      </c>
      <c r="AZ283">
        <v>0</v>
      </c>
      <c r="BA283">
        <v>276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Y283*Source!I154</f>
        <v>20.479500000000002</v>
      </c>
      <c r="CY283">
        <f t="shared" si="59"/>
        <v>1</v>
      </c>
      <c r="CZ283">
        <f t="shared" si="60"/>
        <v>1</v>
      </c>
      <c r="DA283">
        <f t="shared" si="61"/>
        <v>1</v>
      </c>
      <c r="DB283">
        <f t="shared" si="57"/>
        <v>3.33</v>
      </c>
      <c r="DC283">
        <f t="shared" si="58"/>
        <v>0</v>
      </c>
    </row>
    <row r="284" spans="1:107" x14ac:dyDescent="0.4">
      <c r="A284">
        <f>ROW(Source!A155)</f>
        <v>155</v>
      </c>
      <c r="B284">
        <v>68187018</v>
      </c>
      <c r="C284">
        <v>68191526</v>
      </c>
      <c r="D284">
        <v>29364679</v>
      </c>
      <c r="E284">
        <v>1</v>
      </c>
      <c r="F284">
        <v>1</v>
      </c>
      <c r="G284">
        <v>1</v>
      </c>
      <c r="H284">
        <v>1</v>
      </c>
      <c r="I284" t="s">
        <v>945</v>
      </c>
      <c r="J284" t="s">
        <v>3</v>
      </c>
      <c r="K284" t="s">
        <v>946</v>
      </c>
      <c r="L284">
        <v>1369</v>
      </c>
      <c r="N284">
        <v>1013</v>
      </c>
      <c r="O284" t="s">
        <v>665</v>
      </c>
      <c r="P284" t="s">
        <v>665</v>
      </c>
      <c r="Q284">
        <v>1</v>
      </c>
      <c r="W284">
        <v>0</v>
      </c>
      <c r="X284">
        <v>931378261</v>
      </c>
      <c r="Y284">
        <v>94.4</v>
      </c>
      <c r="AA284">
        <v>0</v>
      </c>
      <c r="AB284">
        <v>0</v>
      </c>
      <c r="AC284">
        <v>0</v>
      </c>
      <c r="AD284">
        <v>9.92</v>
      </c>
      <c r="AE284">
        <v>0</v>
      </c>
      <c r="AF284">
        <v>0</v>
      </c>
      <c r="AG284">
        <v>0</v>
      </c>
      <c r="AH284">
        <v>9.92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94.4</v>
      </c>
      <c r="AU284" t="s">
        <v>3</v>
      </c>
      <c r="AV284">
        <v>1</v>
      </c>
      <c r="AW284">
        <v>2</v>
      </c>
      <c r="AX284">
        <v>68191527</v>
      </c>
      <c r="AY284">
        <v>1</v>
      </c>
      <c r="AZ284">
        <v>0</v>
      </c>
      <c r="BA284">
        <v>277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Y284*Source!I155</f>
        <v>24.544000000000004</v>
      </c>
      <c r="CY284">
        <f>AD284</f>
        <v>9.92</v>
      </c>
      <c r="CZ284">
        <f>AH284</f>
        <v>9.92</v>
      </c>
      <c r="DA284">
        <f>AL284</f>
        <v>1</v>
      </c>
      <c r="DB284">
        <f t="shared" si="57"/>
        <v>936.45</v>
      </c>
      <c r="DC284">
        <f t="shared" si="58"/>
        <v>0</v>
      </c>
    </row>
    <row r="285" spans="1:107" x14ac:dyDescent="0.4">
      <c r="A285">
        <f>ROW(Source!A155)</f>
        <v>155</v>
      </c>
      <c r="B285">
        <v>68187018</v>
      </c>
      <c r="C285">
        <v>68191526</v>
      </c>
      <c r="D285">
        <v>121548</v>
      </c>
      <c r="E285">
        <v>1</v>
      </c>
      <c r="F285">
        <v>1</v>
      </c>
      <c r="G285">
        <v>1</v>
      </c>
      <c r="H285">
        <v>1</v>
      </c>
      <c r="I285" t="s">
        <v>44</v>
      </c>
      <c r="J285" t="s">
        <v>3</v>
      </c>
      <c r="K285" t="s">
        <v>723</v>
      </c>
      <c r="L285">
        <v>608254</v>
      </c>
      <c r="N285">
        <v>1013</v>
      </c>
      <c r="O285" t="s">
        <v>724</v>
      </c>
      <c r="P285" t="s">
        <v>724</v>
      </c>
      <c r="Q285">
        <v>1</v>
      </c>
      <c r="W285">
        <v>0</v>
      </c>
      <c r="X285">
        <v>-185737400</v>
      </c>
      <c r="Y285">
        <v>0.2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3</v>
      </c>
      <c r="AT285">
        <v>0.2</v>
      </c>
      <c r="AU285" t="s">
        <v>3</v>
      </c>
      <c r="AV285">
        <v>2</v>
      </c>
      <c r="AW285">
        <v>2</v>
      </c>
      <c r="AX285">
        <v>68191528</v>
      </c>
      <c r="AY285">
        <v>1</v>
      </c>
      <c r="AZ285">
        <v>0</v>
      </c>
      <c r="BA285">
        <v>278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Y285*Source!I155</f>
        <v>5.2000000000000005E-2</v>
      </c>
      <c r="CY285">
        <f>AD285</f>
        <v>0</v>
      </c>
      <c r="CZ285">
        <f>AH285</f>
        <v>0</v>
      </c>
      <c r="DA285">
        <f>AL285</f>
        <v>1</v>
      </c>
      <c r="DB285">
        <f t="shared" si="57"/>
        <v>0</v>
      </c>
      <c r="DC285">
        <f t="shared" si="58"/>
        <v>0</v>
      </c>
    </row>
    <row r="286" spans="1:107" x14ac:dyDescent="0.4">
      <c r="A286">
        <f>ROW(Source!A155)</f>
        <v>155</v>
      </c>
      <c r="B286">
        <v>68187018</v>
      </c>
      <c r="C286">
        <v>68191526</v>
      </c>
      <c r="D286">
        <v>64871266</v>
      </c>
      <c r="E286">
        <v>1</v>
      </c>
      <c r="F286">
        <v>1</v>
      </c>
      <c r="G286">
        <v>1</v>
      </c>
      <c r="H286">
        <v>2</v>
      </c>
      <c r="I286" t="s">
        <v>918</v>
      </c>
      <c r="J286" t="s">
        <v>919</v>
      </c>
      <c r="K286" t="s">
        <v>920</v>
      </c>
      <c r="L286">
        <v>1368</v>
      </c>
      <c r="N286">
        <v>1011</v>
      </c>
      <c r="O286" t="s">
        <v>669</v>
      </c>
      <c r="P286" t="s">
        <v>669</v>
      </c>
      <c r="Q286">
        <v>1</v>
      </c>
      <c r="W286">
        <v>0</v>
      </c>
      <c r="X286">
        <v>783836208</v>
      </c>
      <c r="Y286">
        <v>0.2</v>
      </c>
      <c r="AA286">
        <v>0</v>
      </c>
      <c r="AB286">
        <v>1012.57</v>
      </c>
      <c r="AC286">
        <v>383.81</v>
      </c>
      <c r="AD286">
        <v>0</v>
      </c>
      <c r="AE286">
        <v>0</v>
      </c>
      <c r="AF286">
        <v>134.65</v>
      </c>
      <c r="AG286">
        <v>13.5</v>
      </c>
      <c r="AH286">
        <v>0</v>
      </c>
      <c r="AI286">
        <v>1</v>
      </c>
      <c r="AJ286">
        <v>7.52</v>
      </c>
      <c r="AK286">
        <v>28.43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3</v>
      </c>
      <c r="AT286">
        <v>0.2</v>
      </c>
      <c r="AU286" t="s">
        <v>3</v>
      </c>
      <c r="AV286">
        <v>0</v>
      </c>
      <c r="AW286">
        <v>2</v>
      </c>
      <c r="AX286">
        <v>68191529</v>
      </c>
      <c r="AY286">
        <v>1</v>
      </c>
      <c r="AZ286">
        <v>0</v>
      </c>
      <c r="BA286">
        <v>279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Y286*Source!I155</f>
        <v>5.2000000000000005E-2</v>
      </c>
      <c r="CY286">
        <f>AB286</f>
        <v>1012.57</v>
      </c>
      <c r="CZ286">
        <f>AF286</f>
        <v>134.65</v>
      </c>
      <c r="DA286">
        <f>AJ286</f>
        <v>7.52</v>
      </c>
      <c r="DB286">
        <f t="shared" si="57"/>
        <v>26.93</v>
      </c>
      <c r="DC286">
        <f t="shared" si="58"/>
        <v>2.7</v>
      </c>
    </row>
    <row r="287" spans="1:107" x14ac:dyDescent="0.4">
      <c r="A287">
        <f>ROW(Source!A155)</f>
        <v>155</v>
      </c>
      <c r="B287">
        <v>68187018</v>
      </c>
      <c r="C287">
        <v>68191526</v>
      </c>
      <c r="D287">
        <v>64873129</v>
      </c>
      <c r="E287">
        <v>1</v>
      </c>
      <c r="F287">
        <v>1</v>
      </c>
      <c r="G287">
        <v>1</v>
      </c>
      <c r="H287">
        <v>2</v>
      </c>
      <c r="I287" t="s">
        <v>715</v>
      </c>
      <c r="J287" t="s">
        <v>716</v>
      </c>
      <c r="K287" t="s">
        <v>717</v>
      </c>
      <c r="L287">
        <v>1368</v>
      </c>
      <c r="N287">
        <v>1011</v>
      </c>
      <c r="O287" t="s">
        <v>669</v>
      </c>
      <c r="P287" t="s">
        <v>669</v>
      </c>
      <c r="Q287">
        <v>1</v>
      </c>
      <c r="W287">
        <v>0</v>
      </c>
      <c r="X287">
        <v>1230759911</v>
      </c>
      <c r="Y287">
        <v>0.2</v>
      </c>
      <c r="AA287">
        <v>0</v>
      </c>
      <c r="AB287">
        <v>851.65</v>
      </c>
      <c r="AC287">
        <v>329.79</v>
      </c>
      <c r="AD287">
        <v>0</v>
      </c>
      <c r="AE287">
        <v>0</v>
      </c>
      <c r="AF287">
        <v>87.17</v>
      </c>
      <c r="AG287">
        <v>11.6</v>
      </c>
      <c r="AH287">
        <v>0</v>
      </c>
      <c r="AI287">
        <v>1</v>
      </c>
      <c r="AJ287">
        <v>9.77</v>
      </c>
      <c r="AK287">
        <v>28.43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0.2</v>
      </c>
      <c r="AU287" t="s">
        <v>3</v>
      </c>
      <c r="AV287">
        <v>0</v>
      </c>
      <c r="AW287">
        <v>2</v>
      </c>
      <c r="AX287">
        <v>68191530</v>
      </c>
      <c r="AY287">
        <v>1</v>
      </c>
      <c r="AZ287">
        <v>0</v>
      </c>
      <c r="BA287">
        <v>280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Y287*Source!I155</f>
        <v>5.2000000000000005E-2</v>
      </c>
      <c r="CY287">
        <f>AB287</f>
        <v>851.65</v>
      </c>
      <c r="CZ287">
        <f>AF287</f>
        <v>87.17</v>
      </c>
      <c r="DA287">
        <f>AJ287</f>
        <v>9.77</v>
      </c>
      <c r="DB287">
        <f t="shared" si="57"/>
        <v>17.43</v>
      </c>
      <c r="DC287">
        <f t="shared" si="58"/>
        <v>2.3199999999999998</v>
      </c>
    </row>
    <row r="288" spans="1:107" x14ac:dyDescent="0.4">
      <c r="A288">
        <f>ROW(Source!A155)</f>
        <v>155</v>
      </c>
      <c r="B288">
        <v>68187018</v>
      </c>
      <c r="C288">
        <v>68191526</v>
      </c>
      <c r="D288">
        <v>64862390</v>
      </c>
      <c r="E288">
        <v>1</v>
      </c>
      <c r="F288">
        <v>1</v>
      </c>
      <c r="G288">
        <v>1</v>
      </c>
      <c r="H288">
        <v>3</v>
      </c>
      <c r="I288" t="s">
        <v>976</v>
      </c>
      <c r="J288" t="s">
        <v>977</v>
      </c>
      <c r="K288" t="s">
        <v>978</v>
      </c>
      <c r="L288">
        <v>1355</v>
      </c>
      <c r="N288">
        <v>1010</v>
      </c>
      <c r="O288" t="s">
        <v>235</v>
      </c>
      <c r="P288" t="s">
        <v>235</v>
      </c>
      <c r="Q288">
        <v>100</v>
      </c>
      <c r="W288">
        <v>0</v>
      </c>
      <c r="X288">
        <v>1318371980</v>
      </c>
      <c r="Y288">
        <v>1.02</v>
      </c>
      <c r="AA288">
        <v>783</v>
      </c>
      <c r="AB288">
        <v>0</v>
      </c>
      <c r="AC288">
        <v>0</v>
      </c>
      <c r="AD288">
        <v>0</v>
      </c>
      <c r="AE288">
        <v>100</v>
      </c>
      <c r="AF288">
        <v>0</v>
      </c>
      <c r="AG288">
        <v>0</v>
      </c>
      <c r="AH288">
        <v>0</v>
      </c>
      <c r="AI288">
        <v>7.83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1.02</v>
      </c>
      <c r="AU288" t="s">
        <v>3</v>
      </c>
      <c r="AV288">
        <v>0</v>
      </c>
      <c r="AW288">
        <v>2</v>
      </c>
      <c r="AX288">
        <v>68191531</v>
      </c>
      <c r="AY288">
        <v>1</v>
      </c>
      <c r="AZ288">
        <v>0</v>
      </c>
      <c r="BA288">
        <v>281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Y288*Source!I155</f>
        <v>0.26519999999999999</v>
      </c>
      <c r="CY288">
        <f>AA288</f>
        <v>783</v>
      </c>
      <c r="CZ288">
        <f>AE288</f>
        <v>100</v>
      </c>
      <c r="DA288">
        <f>AI288</f>
        <v>7.83</v>
      </c>
      <c r="DB288">
        <f t="shared" si="57"/>
        <v>102</v>
      </c>
      <c r="DC288">
        <f t="shared" si="58"/>
        <v>0</v>
      </c>
    </row>
    <row r="289" spans="1:107" x14ac:dyDescent="0.4">
      <c r="A289">
        <f>ROW(Source!A155)</f>
        <v>155</v>
      </c>
      <c r="B289">
        <v>68187018</v>
      </c>
      <c r="C289">
        <v>68191526</v>
      </c>
      <c r="D289">
        <v>64863537</v>
      </c>
      <c r="E289">
        <v>1</v>
      </c>
      <c r="F289">
        <v>1</v>
      </c>
      <c r="G289">
        <v>1</v>
      </c>
      <c r="H289">
        <v>3</v>
      </c>
      <c r="I289" t="s">
        <v>351</v>
      </c>
      <c r="J289" t="s">
        <v>353</v>
      </c>
      <c r="K289" t="s">
        <v>352</v>
      </c>
      <c r="L289">
        <v>1354</v>
      </c>
      <c r="N289">
        <v>1010</v>
      </c>
      <c r="O289" t="s">
        <v>72</v>
      </c>
      <c r="P289" t="s">
        <v>72</v>
      </c>
      <c r="Q289">
        <v>1</v>
      </c>
      <c r="W289">
        <v>0</v>
      </c>
      <c r="X289">
        <v>62146234</v>
      </c>
      <c r="Y289">
        <v>100</v>
      </c>
      <c r="AA289">
        <v>161.16</v>
      </c>
      <c r="AB289">
        <v>0</v>
      </c>
      <c r="AC289">
        <v>0</v>
      </c>
      <c r="AD289">
        <v>0</v>
      </c>
      <c r="AE289">
        <v>45.27</v>
      </c>
      <c r="AF289">
        <v>0</v>
      </c>
      <c r="AG289">
        <v>0</v>
      </c>
      <c r="AH289">
        <v>0</v>
      </c>
      <c r="AI289">
        <v>3.56</v>
      </c>
      <c r="AJ289">
        <v>1</v>
      </c>
      <c r="AK289">
        <v>1</v>
      </c>
      <c r="AL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 t="s">
        <v>3</v>
      </c>
      <c r="AT289">
        <v>100</v>
      </c>
      <c r="AU289" t="s">
        <v>3</v>
      </c>
      <c r="AV289">
        <v>0</v>
      </c>
      <c r="AW289">
        <v>1</v>
      </c>
      <c r="AX289">
        <v>-1</v>
      </c>
      <c r="AY289">
        <v>0</v>
      </c>
      <c r="AZ289">
        <v>0</v>
      </c>
      <c r="BA289" t="s">
        <v>3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Y289*Source!I155</f>
        <v>26</v>
      </c>
      <c r="CY289">
        <f>AA289</f>
        <v>161.16</v>
      </c>
      <c r="CZ289">
        <f>AE289</f>
        <v>45.27</v>
      </c>
      <c r="DA289">
        <f>AI289</f>
        <v>3.56</v>
      </c>
      <c r="DB289">
        <f t="shared" si="57"/>
        <v>4527</v>
      </c>
      <c r="DC289">
        <f t="shared" si="58"/>
        <v>0</v>
      </c>
    </row>
    <row r="290" spans="1:107" x14ac:dyDescent="0.4">
      <c r="A290">
        <f>ROW(Source!A155)</f>
        <v>155</v>
      </c>
      <c r="B290">
        <v>68187018</v>
      </c>
      <c r="C290">
        <v>68191526</v>
      </c>
      <c r="D290">
        <v>64870754</v>
      </c>
      <c r="E290">
        <v>1</v>
      </c>
      <c r="F290">
        <v>1</v>
      </c>
      <c r="G290">
        <v>1</v>
      </c>
      <c r="H290">
        <v>3</v>
      </c>
      <c r="I290" t="s">
        <v>912</v>
      </c>
      <c r="J290" t="s">
        <v>913</v>
      </c>
      <c r="K290" t="s">
        <v>914</v>
      </c>
      <c r="L290">
        <v>1374</v>
      </c>
      <c r="N290">
        <v>1013</v>
      </c>
      <c r="O290" t="s">
        <v>915</v>
      </c>
      <c r="P290" t="s">
        <v>915</v>
      </c>
      <c r="Q290">
        <v>1</v>
      </c>
      <c r="W290">
        <v>0</v>
      </c>
      <c r="X290">
        <v>-915781824</v>
      </c>
      <c r="Y290">
        <v>18.73</v>
      </c>
      <c r="AA290">
        <v>1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18.73</v>
      </c>
      <c r="AU290" t="s">
        <v>3</v>
      </c>
      <c r="AV290">
        <v>0</v>
      </c>
      <c r="AW290">
        <v>2</v>
      </c>
      <c r="AX290">
        <v>68191532</v>
      </c>
      <c r="AY290">
        <v>1</v>
      </c>
      <c r="AZ290">
        <v>0</v>
      </c>
      <c r="BA290">
        <v>282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Y290*Source!I155</f>
        <v>4.8698000000000006</v>
      </c>
      <c r="CY290">
        <f>AA290</f>
        <v>1</v>
      </c>
      <c r="CZ290">
        <f>AE290</f>
        <v>1</v>
      </c>
      <c r="DA290">
        <f>AI290</f>
        <v>1</v>
      </c>
      <c r="DB290">
        <f t="shared" si="57"/>
        <v>18.73</v>
      </c>
      <c r="DC290">
        <f t="shared" si="58"/>
        <v>0</v>
      </c>
    </row>
    <row r="291" spans="1:107" x14ac:dyDescent="0.4">
      <c r="A291">
        <f>ROW(Source!A191)</f>
        <v>191</v>
      </c>
      <c r="B291">
        <v>68187018</v>
      </c>
      <c r="C291">
        <v>68191611</v>
      </c>
      <c r="D291">
        <v>18407150</v>
      </c>
      <c r="E291">
        <v>1</v>
      </c>
      <c r="F291">
        <v>1</v>
      </c>
      <c r="G291">
        <v>1</v>
      </c>
      <c r="H291">
        <v>1</v>
      </c>
      <c r="I291" t="s">
        <v>901</v>
      </c>
      <c r="J291" t="s">
        <v>3</v>
      </c>
      <c r="K291" t="s">
        <v>902</v>
      </c>
      <c r="L291">
        <v>1369</v>
      </c>
      <c r="N291">
        <v>1013</v>
      </c>
      <c r="O291" t="s">
        <v>665</v>
      </c>
      <c r="P291" t="s">
        <v>665</v>
      </c>
      <c r="Q291">
        <v>1</v>
      </c>
      <c r="W291">
        <v>0</v>
      </c>
      <c r="X291">
        <v>-931037793</v>
      </c>
      <c r="Y291">
        <v>71.8</v>
      </c>
      <c r="AA291">
        <v>0</v>
      </c>
      <c r="AB291">
        <v>0</v>
      </c>
      <c r="AC291">
        <v>0</v>
      </c>
      <c r="AD291">
        <v>8.5299999999999994</v>
      </c>
      <c r="AE291">
        <v>0</v>
      </c>
      <c r="AF291">
        <v>0</v>
      </c>
      <c r="AG291">
        <v>0</v>
      </c>
      <c r="AH291">
        <v>8.5299999999999994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71.8</v>
      </c>
      <c r="AU291" t="s">
        <v>3</v>
      </c>
      <c r="AV291">
        <v>1</v>
      </c>
      <c r="AW291">
        <v>2</v>
      </c>
      <c r="AX291">
        <v>68191612</v>
      </c>
      <c r="AY291">
        <v>1</v>
      </c>
      <c r="AZ291">
        <v>0</v>
      </c>
      <c r="BA291">
        <v>283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Y291*Source!I191</f>
        <v>0.71799999999999997</v>
      </c>
      <c r="CY291">
        <f>AD291</f>
        <v>8.5299999999999994</v>
      </c>
      <c r="CZ291">
        <f>AH291</f>
        <v>8.5299999999999994</v>
      </c>
      <c r="DA291">
        <f>AL291</f>
        <v>1</v>
      </c>
      <c r="DB291">
        <f t="shared" si="57"/>
        <v>612.45000000000005</v>
      </c>
      <c r="DC291">
        <f t="shared" si="58"/>
        <v>0</v>
      </c>
    </row>
    <row r="292" spans="1:107" x14ac:dyDescent="0.4">
      <c r="A292">
        <f>ROW(Source!A191)</f>
        <v>191</v>
      </c>
      <c r="B292">
        <v>68187018</v>
      </c>
      <c r="C292">
        <v>68191611</v>
      </c>
      <c r="D292">
        <v>64872877</v>
      </c>
      <c r="E292">
        <v>1</v>
      </c>
      <c r="F292">
        <v>1</v>
      </c>
      <c r="G292">
        <v>1</v>
      </c>
      <c r="H292">
        <v>2</v>
      </c>
      <c r="I292" t="s">
        <v>903</v>
      </c>
      <c r="J292" t="s">
        <v>904</v>
      </c>
      <c r="K292" t="s">
        <v>905</v>
      </c>
      <c r="L292">
        <v>1368</v>
      </c>
      <c r="N292">
        <v>1011</v>
      </c>
      <c r="O292" t="s">
        <v>669</v>
      </c>
      <c r="P292" t="s">
        <v>669</v>
      </c>
      <c r="Q292">
        <v>1</v>
      </c>
      <c r="W292">
        <v>0</v>
      </c>
      <c r="X292">
        <v>-1835804875</v>
      </c>
      <c r="Y292">
        <v>63.5</v>
      </c>
      <c r="AA292">
        <v>0</v>
      </c>
      <c r="AB292">
        <v>25.41</v>
      </c>
      <c r="AC292">
        <v>0</v>
      </c>
      <c r="AD292">
        <v>0</v>
      </c>
      <c r="AE292">
        <v>0</v>
      </c>
      <c r="AF292">
        <v>3.27</v>
      </c>
      <c r="AG292">
        <v>0</v>
      </c>
      <c r="AH292">
        <v>0</v>
      </c>
      <c r="AI292">
        <v>1</v>
      </c>
      <c r="AJ292">
        <v>7.77</v>
      </c>
      <c r="AK292">
        <v>28.43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3</v>
      </c>
      <c r="AT292">
        <v>63.5</v>
      </c>
      <c r="AU292" t="s">
        <v>3</v>
      </c>
      <c r="AV292">
        <v>0</v>
      </c>
      <c r="AW292">
        <v>2</v>
      </c>
      <c r="AX292">
        <v>68191613</v>
      </c>
      <c r="AY292">
        <v>1</v>
      </c>
      <c r="AZ292">
        <v>0</v>
      </c>
      <c r="BA292">
        <v>284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Y292*Source!I191</f>
        <v>0.63500000000000001</v>
      </c>
      <c r="CY292">
        <f>AB292</f>
        <v>25.41</v>
      </c>
      <c r="CZ292">
        <f>AF292</f>
        <v>3.27</v>
      </c>
      <c r="DA292">
        <f>AJ292</f>
        <v>7.77</v>
      </c>
      <c r="DB292">
        <f t="shared" si="57"/>
        <v>207.65</v>
      </c>
      <c r="DC292">
        <f t="shared" si="58"/>
        <v>0</v>
      </c>
    </row>
    <row r="293" spans="1:107" x14ac:dyDescent="0.4">
      <c r="A293">
        <f>ROW(Source!A191)</f>
        <v>191</v>
      </c>
      <c r="B293">
        <v>68187018</v>
      </c>
      <c r="C293">
        <v>68191611</v>
      </c>
      <c r="D293">
        <v>64870747</v>
      </c>
      <c r="E293">
        <v>1</v>
      </c>
      <c r="F293">
        <v>1</v>
      </c>
      <c r="G293">
        <v>1</v>
      </c>
      <c r="H293">
        <v>3</v>
      </c>
      <c r="I293" t="s">
        <v>250</v>
      </c>
      <c r="J293" t="s">
        <v>252</v>
      </c>
      <c r="K293" t="s">
        <v>251</v>
      </c>
      <c r="L293">
        <v>1348</v>
      </c>
      <c r="N293">
        <v>1009</v>
      </c>
      <c r="O293" t="s">
        <v>133</v>
      </c>
      <c r="P293" t="s">
        <v>133</v>
      </c>
      <c r="Q293">
        <v>1000</v>
      </c>
      <c r="W293">
        <v>0</v>
      </c>
      <c r="X293">
        <v>1876412176</v>
      </c>
      <c r="Y293">
        <v>0.4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0</v>
      </c>
      <c r="AP293">
        <v>0</v>
      </c>
      <c r="AQ293">
        <v>0</v>
      </c>
      <c r="AR293">
        <v>0</v>
      </c>
      <c r="AS293" t="s">
        <v>3</v>
      </c>
      <c r="AT293">
        <v>0.4</v>
      </c>
      <c r="AU293" t="s">
        <v>3</v>
      </c>
      <c r="AV293">
        <v>0</v>
      </c>
      <c r="AW293">
        <v>2</v>
      </c>
      <c r="AX293">
        <v>68191614</v>
      </c>
      <c r="AY293">
        <v>1</v>
      </c>
      <c r="AZ293">
        <v>0</v>
      </c>
      <c r="BA293">
        <v>285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Y293*Source!I191</f>
        <v>4.0000000000000001E-3</v>
      </c>
      <c r="CY293">
        <f>AA293</f>
        <v>0</v>
      </c>
      <c r="CZ293">
        <f>AE293</f>
        <v>0</v>
      </c>
      <c r="DA293">
        <f>AI293</f>
        <v>1</v>
      </c>
      <c r="DB293">
        <f t="shared" si="57"/>
        <v>0</v>
      </c>
      <c r="DC293">
        <f t="shared" si="58"/>
        <v>0</v>
      </c>
    </row>
    <row r="294" spans="1:107" x14ac:dyDescent="0.4">
      <c r="A294">
        <f>ROW(Source!A193)</f>
        <v>193</v>
      </c>
      <c r="B294">
        <v>68187018</v>
      </c>
      <c r="C294">
        <v>68191616</v>
      </c>
      <c r="D294">
        <v>18411117</v>
      </c>
      <c r="E294">
        <v>1</v>
      </c>
      <c r="F294">
        <v>1</v>
      </c>
      <c r="G294">
        <v>1</v>
      </c>
      <c r="H294">
        <v>1</v>
      </c>
      <c r="I294" t="s">
        <v>801</v>
      </c>
      <c r="J294" t="s">
        <v>3</v>
      </c>
      <c r="K294" t="s">
        <v>802</v>
      </c>
      <c r="L294">
        <v>1369</v>
      </c>
      <c r="N294">
        <v>1013</v>
      </c>
      <c r="O294" t="s">
        <v>665</v>
      </c>
      <c r="P294" t="s">
        <v>665</v>
      </c>
      <c r="Q294">
        <v>1</v>
      </c>
      <c r="W294">
        <v>0</v>
      </c>
      <c r="X294">
        <v>-1739886638</v>
      </c>
      <c r="Y294">
        <v>42.630499999999998</v>
      </c>
      <c r="AA294">
        <v>0</v>
      </c>
      <c r="AB294">
        <v>0</v>
      </c>
      <c r="AC294">
        <v>0</v>
      </c>
      <c r="AD294">
        <v>9.6199999999999992</v>
      </c>
      <c r="AE294">
        <v>0</v>
      </c>
      <c r="AF294">
        <v>0</v>
      </c>
      <c r="AG294">
        <v>0</v>
      </c>
      <c r="AH294">
        <v>9.6199999999999992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1</v>
      </c>
      <c r="AQ294">
        <v>0</v>
      </c>
      <c r="AR294">
        <v>0</v>
      </c>
      <c r="AS294" t="s">
        <v>3</v>
      </c>
      <c r="AT294">
        <v>37.07</v>
      </c>
      <c r="AU294" t="s">
        <v>21</v>
      </c>
      <c r="AV294">
        <v>1</v>
      </c>
      <c r="AW294">
        <v>2</v>
      </c>
      <c r="AX294">
        <v>68191617</v>
      </c>
      <c r="AY294">
        <v>1</v>
      </c>
      <c r="AZ294">
        <v>0</v>
      </c>
      <c r="BA294">
        <v>286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Y294*Source!I193</f>
        <v>13.64176</v>
      </c>
      <c r="CY294">
        <f>AD294</f>
        <v>9.6199999999999992</v>
      </c>
      <c r="CZ294">
        <f>AH294</f>
        <v>9.6199999999999992</v>
      </c>
      <c r="DA294">
        <f>AL294</f>
        <v>1</v>
      </c>
      <c r="DB294">
        <f>ROUND((ROUND(AT294*CZ294,2)*1.15),6)</f>
        <v>410.10149999999999</v>
      </c>
      <c r="DC294">
        <f>ROUND((ROUND(AT294*AG294,2)*1.15),6)</f>
        <v>0</v>
      </c>
    </row>
    <row r="295" spans="1:107" x14ac:dyDescent="0.4">
      <c r="A295">
        <f>ROW(Source!A193)</f>
        <v>193</v>
      </c>
      <c r="B295">
        <v>68187018</v>
      </c>
      <c r="C295">
        <v>68191616</v>
      </c>
      <c r="D295">
        <v>121548</v>
      </c>
      <c r="E295">
        <v>1</v>
      </c>
      <c r="F295">
        <v>1</v>
      </c>
      <c r="G295">
        <v>1</v>
      </c>
      <c r="H295">
        <v>1</v>
      </c>
      <c r="I295" t="s">
        <v>44</v>
      </c>
      <c r="J295" t="s">
        <v>3</v>
      </c>
      <c r="K295" t="s">
        <v>723</v>
      </c>
      <c r="L295">
        <v>608254</v>
      </c>
      <c r="N295">
        <v>1013</v>
      </c>
      <c r="O295" t="s">
        <v>724</v>
      </c>
      <c r="P295" t="s">
        <v>724</v>
      </c>
      <c r="Q295">
        <v>1</v>
      </c>
      <c r="W295">
        <v>0</v>
      </c>
      <c r="X295">
        <v>-185737400</v>
      </c>
      <c r="Y295">
        <v>0.1875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1</v>
      </c>
      <c r="AQ295">
        <v>0</v>
      </c>
      <c r="AR295">
        <v>0</v>
      </c>
      <c r="AS295" t="s">
        <v>3</v>
      </c>
      <c r="AT295">
        <v>0.15</v>
      </c>
      <c r="AU295" t="s">
        <v>20</v>
      </c>
      <c r="AV295">
        <v>2</v>
      </c>
      <c r="AW295">
        <v>2</v>
      </c>
      <c r="AX295">
        <v>68191618</v>
      </c>
      <c r="AY295">
        <v>1</v>
      </c>
      <c r="AZ295">
        <v>0</v>
      </c>
      <c r="BA295">
        <v>287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Y295*Source!I193</f>
        <v>0.06</v>
      </c>
      <c r="CY295">
        <f>AD295</f>
        <v>0</v>
      </c>
      <c r="CZ295">
        <f>AH295</f>
        <v>0</v>
      </c>
      <c r="DA295">
        <f>AL295</f>
        <v>1</v>
      </c>
      <c r="DB295">
        <f>ROUND((ROUND(AT295*CZ295,2)*1.25),6)</f>
        <v>0</v>
      </c>
      <c r="DC295">
        <f>ROUND((ROUND(AT295*AG295,2)*1.25),6)</f>
        <v>0</v>
      </c>
    </row>
    <row r="296" spans="1:107" x14ac:dyDescent="0.4">
      <c r="A296">
        <f>ROW(Source!A193)</f>
        <v>193</v>
      </c>
      <c r="B296">
        <v>68187018</v>
      </c>
      <c r="C296">
        <v>68191616</v>
      </c>
      <c r="D296">
        <v>64871196</v>
      </c>
      <c r="E296">
        <v>1</v>
      </c>
      <c r="F296">
        <v>1</v>
      </c>
      <c r="G296">
        <v>1</v>
      </c>
      <c r="H296">
        <v>2</v>
      </c>
      <c r="I296" t="s">
        <v>979</v>
      </c>
      <c r="J296" t="s">
        <v>980</v>
      </c>
      <c r="K296" t="s">
        <v>981</v>
      </c>
      <c r="L296">
        <v>1368</v>
      </c>
      <c r="N296">
        <v>1011</v>
      </c>
      <c r="O296" t="s">
        <v>669</v>
      </c>
      <c r="P296" t="s">
        <v>669</v>
      </c>
      <c r="Q296">
        <v>1</v>
      </c>
      <c r="W296">
        <v>0</v>
      </c>
      <c r="X296">
        <v>-438066613</v>
      </c>
      <c r="Y296">
        <v>0.1</v>
      </c>
      <c r="AA296">
        <v>0</v>
      </c>
      <c r="AB296">
        <v>819.07</v>
      </c>
      <c r="AC296">
        <v>383.81</v>
      </c>
      <c r="AD296">
        <v>0</v>
      </c>
      <c r="AE296">
        <v>0</v>
      </c>
      <c r="AF296">
        <v>86.4</v>
      </c>
      <c r="AG296">
        <v>13.5</v>
      </c>
      <c r="AH296">
        <v>0</v>
      </c>
      <c r="AI296">
        <v>1</v>
      </c>
      <c r="AJ296">
        <v>9.48</v>
      </c>
      <c r="AK296">
        <v>28.43</v>
      </c>
      <c r="AL296">
        <v>1</v>
      </c>
      <c r="AN296">
        <v>0</v>
      </c>
      <c r="AO296">
        <v>1</v>
      </c>
      <c r="AP296">
        <v>1</v>
      </c>
      <c r="AQ296">
        <v>0</v>
      </c>
      <c r="AR296">
        <v>0</v>
      </c>
      <c r="AS296" t="s">
        <v>3</v>
      </c>
      <c r="AT296">
        <v>0.08</v>
      </c>
      <c r="AU296" t="s">
        <v>20</v>
      </c>
      <c r="AV296">
        <v>0</v>
      </c>
      <c r="AW296">
        <v>2</v>
      </c>
      <c r="AX296">
        <v>68191619</v>
      </c>
      <c r="AY296">
        <v>1</v>
      </c>
      <c r="AZ296">
        <v>0</v>
      </c>
      <c r="BA296">
        <v>288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Y296*Source!I193</f>
        <v>3.2000000000000001E-2</v>
      </c>
      <c r="CY296">
        <f>AB296</f>
        <v>819.07</v>
      </c>
      <c r="CZ296">
        <f>AF296</f>
        <v>86.4</v>
      </c>
      <c r="DA296">
        <f>AJ296</f>
        <v>9.48</v>
      </c>
      <c r="DB296">
        <f>ROUND((ROUND(AT296*CZ296,2)*1.25),6)</f>
        <v>8.6374999999999993</v>
      </c>
      <c r="DC296">
        <f>ROUND((ROUND(AT296*AG296,2)*1.25),6)</f>
        <v>1.35</v>
      </c>
    </row>
    <row r="297" spans="1:107" x14ac:dyDescent="0.4">
      <c r="A297">
        <f>ROW(Source!A193)</f>
        <v>193</v>
      </c>
      <c r="B297">
        <v>68187018</v>
      </c>
      <c r="C297">
        <v>68191616</v>
      </c>
      <c r="D297">
        <v>64871277</v>
      </c>
      <c r="E297">
        <v>1</v>
      </c>
      <c r="F297">
        <v>1</v>
      </c>
      <c r="G297">
        <v>1</v>
      </c>
      <c r="H297">
        <v>2</v>
      </c>
      <c r="I297" t="s">
        <v>725</v>
      </c>
      <c r="J297" t="s">
        <v>726</v>
      </c>
      <c r="K297" t="s">
        <v>727</v>
      </c>
      <c r="L297">
        <v>1368</v>
      </c>
      <c r="N297">
        <v>1011</v>
      </c>
      <c r="O297" t="s">
        <v>669</v>
      </c>
      <c r="P297" t="s">
        <v>669</v>
      </c>
      <c r="Q297">
        <v>1</v>
      </c>
      <c r="W297">
        <v>0</v>
      </c>
      <c r="X297">
        <v>1106923569</v>
      </c>
      <c r="Y297">
        <v>8.7499999999999994E-2</v>
      </c>
      <c r="AA297">
        <v>0</v>
      </c>
      <c r="AB297">
        <v>1000.16</v>
      </c>
      <c r="AC297">
        <v>383.81</v>
      </c>
      <c r="AD297">
        <v>0</v>
      </c>
      <c r="AE297">
        <v>0</v>
      </c>
      <c r="AF297">
        <v>112</v>
      </c>
      <c r="AG297">
        <v>13.5</v>
      </c>
      <c r="AH297">
        <v>0</v>
      </c>
      <c r="AI297">
        <v>1</v>
      </c>
      <c r="AJ297">
        <v>8.93</v>
      </c>
      <c r="AK297">
        <v>28.43</v>
      </c>
      <c r="AL297">
        <v>1</v>
      </c>
      <c r="AN297">
        <v>0</v>
      </c>
      <c r="AO297">
        <v>1</v>
      </c>
      <c r="AP297">
        <v>1</v>
      </c>
      <c r="AQ297">
        <v>0</v>
      </c>
      <c r="AR297">
        <v>0</v>
      </c>
      <c r="AS297" t="s">
        <v>3</v>
      </c>
      <c r="AT297">
        <v>7.0000000000000007E-2</v>
      </c>
      <c r="AU297" t="s">
        <v>20</v>
      </c>
      <c r="AV297">
        <v>0</v>
      </c>
      <c r="AW297">
        <v>2</v>
      </c>
      <c r="AX297">
        <v>68191620</v>
      </c>
      <c r="AY297">
        <v>1</v>
      </c>
      <c r="AZ297">
        <v>0</v>
      </c>
      <c r="BA297">
        <v>289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Y297*Source!I193</f>
        <v>2.7999999999999997E-2</v>
      </c>
      <c r="CY297">
        <f>AB297</f>
        <v>1000.16</v>
      </c>
      <c r="CZ297">
        <f>AF297</f>
        <v>112</v>
      </c>
      <c r="DA297">
        <f>AJ297</f>
        <v>8.93</v>
      </c>
      <c r="DB297">
        <f>ROUND((ROUND(AT297*CZ297,2)*1.25),6)</f>
        <v>9.8000000000000007</v>
      </c>
      <c r="DC297">
        <f>ROUND((ROUND(AT297*AG297,2)*1.25),6)</f>
        <v>1.1875</v>
      </c>
    </row>
    <row r="298" spans="1:107" x14ac:dyDescent="0.4">
      <c r="A298">
        <f>ROW(Source!A193)</f>
        <v>193</v>
      </c>
      <c r="B298">
        <v>68187018</v>
      </c>
      <c r="C298">
        <v>68191616</v>
      </c>
      <c r="D298">
        <v>64871483</v>
      </c>
      <c r="E298">
        <v>1</v>
      </c>
      <c r="F298">
        <v>1</v>
      </c>
      <c r="G298">
        <v>1</v>
      </c>
      <c r="H298">
        <v>2</v>
      </c>
      <c r="I298" t="s">
        <v>851</v>
      </c>
      <c r="J298" t="s">
        <v>852</v>
      </c>
      <c r="K298" t="s">
        <v>853</v>
      </c>
      <c r="L298">
        <v>1368</v>
      </c>
      <c r="N298">
        <v>1011</v>
      </c>
      <c r="O298" t="s">
        <v>669</v>
      </c>
      <c r="P298" t="s">
        <v>669</v>
      </c>
      <c r="Q298">
        <v>1</v>
      </c>
      <c r="W298">
        <v>0</v>
      </c>
      <c r="X298">
        <v>1514068676</v>
      </c>
      <c r="Y298">
        <v>1.7375</v>
      </c>
      <c r="AA298">
        <v>0</v>
      </c>
      <c r="AB298">
        <v>8.5399999999999991</v>
      </c>
      <c r="AC298">
        <v>0</v>
      </c>
      <c r="AD298">
        <v>0</v>
      </c>
      <c r="AE298">
        <v>0</v>
      </c>
      <c r="AF298">
        <v>1.2</v>
      </c>
      <c r="AG298">
        <v>0</v>
      </c>
      <c r="AH298">
        <v>0</v>
      </c>
      <c r="AI298">
        <v>1</v>
      </c>
      <c r="AJ298">
        <v>7.12</v>
      </c>
      <c r="AK298">
        <v>28.43</v>
      </c>
      <c r="AL298">
        <v>1</v>
      </c>
      <c r="AN298">
        <v>0</v>
      </c>
      <c r="AO298">
        <v>1</v>
      </c>
      <c r="AP298">
        <v>1</v>
      </c>
      <c r="AQ298">
        <v>0</v>
      </c>
      <c r="AR298">
        <v>0</v>
      </c>
      <c r="AS298" t="s">
        <v>3</v>
      </c>
      <c r="AT298">
        <v>1.39</v>
      </c>
      <c r="AU298" t="s">
        <v>20</v>
      </c>
      <c r="AV298">
        <v>0</v>
      </c>
      <c r="AW298">
        <v>2</v>
      </c>
      <c r="AX298">
        <v>68191621</v>
      </c>
      <c r="AY298">
        <v>1</v>
      </c>
      <c r="AZ298">
        <v>0</v>
      </c>
      <c r="BA298">
        <v>290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Y298*Source!I193</f>
        <v>0.55600000000000005</v>
      </c>
      <c r="CY298">
        <f>AB298</f>
        <v>8.5399999999999991</v>
      </c>
      <c r="CZ298">
        <f>AF298</f>
        <v>1.2</v>
      </c>
      <c r="DA298">
        <f>AJ298</f>
        <v>7.12</v>
      </c>
      <c r="DB298">
        <f>ROUND((ROUND(AT298*CZ298,2)*1.25),6)</f>
        <v>2.0874999999999999</v>
      </c>
      <c r="DC298">
        <f>ROUND((ROUND(AT298*AG298,2)*1.25),6)</f>
        <v>0</v>
      </c>
    </row>
    <row r="299" spans="1:107" x14ac:dyDescent="0.4">
      <c r="A299">
        <f>ROW(Source!A193)</f>
        <v>193</v>
      </c>
      <c r="B299">
        <v>68187018</v>
      </c>
      <c r="C299">
        <v>68191616</v>
      </c>
      <c r="D299">
        <v>64873129</v>
      </c>
      <c r="E299">
        <v>1</v>
      </c>
      <c r="F299">
        <v>1</v>
      </c>
      <c r="G299">
        <v>1</v>
      </c>
      <c r="H299">
        <v>2</v>
      </c>
      <c r="I299" t="s">
        <v>715</v>
      </c>
      <c r="J299" t="s">
        <v>716</v>
      </c>
      <c r="K299" t="s">
        <v>717</v>
      </c>
      <c r="L299">
        <v>1368</v>
      </c>
      <c r="N299">
        <v>1011</v>
      </c>
      <c r="O299" t="s">
        <v>669</v>
      </c>
      <c r="P299" t="s">
        <v>669</v>
      </c>
      <c r="Q299">
        <v>1</v>
      </c>
      <c r="W299">
        <v>0</v>
      </c>
      <c r="X299">
        <v>1230759911</v>
      </c>
      <c r="Y299">
        <v>0.55000000000000004</v>
      </c>
      <c r="AA299">
        <v>0</v>
      </c>
      <c r="AB299">
        <v>851.65</v>
      </c>
      <c r="AC299">
        <v>329.79</v>
      </c>
      <c r="AD299">
        <v>0</v>
      </c>
      <c r="AE299">
        <v>0</v>
      </c>
      <c r="AF299">
        <v>87.17</v>
      </c>
      <c r="AG299">
        <v>11.6</v>
      </c>
      <c r="AH299">
        <v>0</v>
      </c>
      <c r="AI299">
        <v>1</v>
      </c>
      <c r="AJ299">
        <v>9.77</v>
      </c>
      <c r="AK299">
        <v>28.43</v>
      </c>
      <c r="AL299">
        <v>1</v>
      </c>
      <c r="AN299">
        <v>0</v>
      </c>
      <c r="AO299">
        <v>1</v>
      </c>
      <c r="AP299">
        <v>1</v>
      </c>
      <c r="AQ299">
        <v>0</v>
      </c>
      <c r="AR299">
        <v>0</v>
      </c>
      <c r="AS299" t="s">
        <v>3</v>
      </c>
      <c r="AT299">
        <v>0.44</v>
      </c>
      <c r="AU299" t="s">
        <v>20</v>
      </c>
      <c r="AV299">
        <v>0</v>
      </c>
      <c r="AW299">
        <v>2</v>
      </c>
      <c r="AX299">
        <v>68191622</v>
      </c>
      <c r="AY299">
        <v>1</v>
      </c>
      <c r="AZ299">
        <v>0</v>
      </c>
      <c r="BA299">
        <v>291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Y299*Source!I193</f>
        <v>0.17600000000000002</v>
      </c>
      <c r="CY299">
        <f>AB299</f>
        <v>851.65</v>
      </c>
      <c r="CZ299">
        <f>AF299</f>
        <v>87.17</v>
      </c>
      <c r="DA299">
        <f>AJ299</f>
        <v>9.77</v>
      </c>
      <c r="DB299">
        <f>ROUND((ROUND(AT299*CZ299,2)*1.25),6)</f>
        <v>47.9375</v>
      </c>
      <c r="DC299">
        <f>ROUND((ROUND(AT299*AG299,2)*1.25),6)</f>
        <v>6.375</v>
      </c>
    </row>
    <row r="300" spans="1:107" x14ac:dyDescent="0.4">
      <c r="A300">
        <f>ROW(Source!A193)</f>
        <v>193</v>
      </c>
      <c r="B300">
        <v>68187018</v>
      </c>
      <c r="C300">
        <v>68191616</v>
      </c>
      <c r="D300">
        <v>64807300</v>
      </c>
      <c r="E300">
        <v>1</v>
      </c>
      <c r="F300">
        <v>1</v>
      </c>
      <c r="G300">
        <v>1</v>
      </c>
      <c r="H300">
        <v>3</v>
      </c>
      <c r="I300" t="s">
        <v>982</v>
      </c>
      <c r="J300" t="s">
        <v>983</v>
      </c>
      <c r="K300" t="s">
        <v>984</v>
      </c>
      <c r="L300">
        <v>1348</v>
      </c>
      <c r="N300">
        <v>1009</v>
      </c>
      <c r="O300" t="s">
        <v>133</v>
      </c>
      <c r="P300" t="s">
        <v>133</v>
      </c>
      <c r="Q300">
        <v>1000</v>
      </c>
      <c r="W300">
        <v>0</v>
      </c>
      <c r="X300">
        <v>1987285981</v>
      </c>
      <c r="Y300">
        <v>1.9000000000000001E-4</v>
      </c>
      <c r="AA300">
        <v>323375.59999999998</v>
      </c>
      <c r="AB300">
        <v>0</v>
      </c>
      <c r="AC300">
        <v>0</v>
      </c>
      <c r="AD300">
        <v>0</v>
      </c>
      <c r="AE300">
        <v>32830.01</v>
      </c>
      <c r="AF300">
        <v>0</v>
      </c>
      <c r="AG300">
        <v>0</v>
      </c>
      <c r="AH300">
        <v>0</v>
      </c>
      <c r="AI300">
        <v>9.85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1.9000000000000001E-4</v>
      </c>
      <c r="AU300" t="s">
        <v>3</v>
      </c>
      <c r="AV300">
        <v>0</v>
      </c>
      <c r="AW300">
        <v>2</v>
      </c>
      <c r="AX300">
        <v>68191623</v>
      </c>
      <c r="AY300">
        <v>1</v>
      </c>
      <c r="AZ300">
        <v>0</v>
      </c>
      <c r="BA300">
        <v>292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Y300*Source!I193</f>
        <v>6.0800000000000007E-5</v>
      </c>
      <c r="CY300">
        <f t="shared" ref="CY300:CY309" si="62">AA300</f>
        <v>323375.59999999998</v>
      </c>
      <c r="CZ300">
        <f t="shared" ref="CZ300:CZ309" si="63">AE300</f>
        <v>32830.01</v>
      </c>
      <c r="DA300">
        <f t="shared" ref="DA300:DA309" si="64">AI300</f>
        <v>9.85</v>
      </c>
      <c r="DB300">
        <f t="shared" ref="DB300:DB309" si="65">ROUND(ROUND(AT300*CZ300,2),6)</f>
        <v>6.24</v>
      </c>
      <c r="DC300">
        <f t="shared" ref="DC300:DC309" si="66">ROUND(ROUND(AT300*AG300,2),6)</f>
        <v>0</v>
      </c>
    </row>
    <row r="301" spans="1:107" x14ac:dyDescent="0.4">
      <c r="A301">
        <f>ROW(Source!A193)</f>
        <v>193</v>
      </c>
      <c r="B301">
        <v>68187018</v>
      </c>
      <c r="C301">
        <v>68191616</v>
      </c>
      <c r="D301">
        <v>64807543</v>
      </c>
      <c r="E301">
        <v>1</v>
      </c>
      <c r="F301">
        <v>1</v>
      </c>
      <c r="G301">
        <v>1</v>
      </c>
      <c r="H301">
        <v>3</v>
      </c>
      <c r="I301" t="s">
        <v>860</v>
      </c>
      <c r="J301" t="s">
        <v>861</v>
      </c>
      <c r="K301" t="s">
        <v>862</v>
      </c>
      <c r="L301">
        <v>1339</v>
      </c>
      <c r="N301">
        <v>1007</v>
      </c>
      <c r="O301" t="s">
        <v>712</v>
      </c>
      <c r="P301" t="s">
        <v>712</v>
      </c>
      <c r="Q301">
        <v>1</v>
      </c>
      <c r="W301">
        <v>0</v>
      </c>
      <c r="X301">
        <v>-756465305</v>
      </c>
      <c r="Y301">
        <v>0.34200000000000003</v>
      </c>
      <c r="AA301">
        <v>52.89</v>
      </c>
      <c r="AB301">
        <v>0</v>
      </c>
      <c r="AC301">
        <v>0</v>
      </c>
      <c r="AD301">
        <v>0</v>
      </c>
      <c r="AE301">
        <v>6.23</v>
      </c>
      <c r="AF301">
        <v>0</v>
      </c>
      <c r="AG301">
        <v>0</v>
      </c>
      <c r="AH301">
        <v>0</v>
      </c>
      <c r="AI301">
        <v>8.49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0.34200000000000003</v>
      </c>
      <c r="AU301" t="s">
        <v>3</v>
      </c>
      <c r="AV301">
        <v>0</v>
      </c>
      <c r="AW301">
        <v>2</v>
      </c>
      <c r="AX301">
        <v>68191624</v>
      </c>
      <c r="AY301">
        <v>1</v>
      </c>
      <c r="AZ301">
        <v>0</v>
      </c>
      <c r="BA301">
        <v>293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Y301*Source!I193</f>
        <v>0.10944000000000001</v>
      </c>
      <c r="CY301">
        <f t="shared" si="62"/>
        <v>52.89</v>
      </c>
      <c r="CZ301">
        <f t="shared" si="63"/>
        <v>6.23</v>
      </c>
      <c r="DA301">
        <f t="shared" si="64"/>
        <v>8.49</v>
      </c>
      <c r="DB301">
        <f t="shared" si="65"/>
        <v>2.13</v>
      </c>
      <c r="DC301">
        <f t="shared" si="66"/>
        <v>0</v>
      </c>
    </row>
    <row r="302" spans="1:107" x14ac:dyDescent="0.4">
      <c r="A302">
        <f>ROW(Source!A193)</f>
        <v>193</v>
      </c>
      <c r="B302">
        <v>68187018</v>
      </c>
      <c r="C302">
        <v>68191616</v>
      </c>
      <c r="D302">
        <v>64807574</v>
      </c>
      <c r="E302">
        <v>1</v>
      </c>
      <c r="F302">
        <v>1</v>
      </c>
      <c r="G302">
        <v>1</v>
      </c>
      <c r="H302">
        <v>3</v>
      </c>
      <c r="I302" t="s">
        <v>985</v>
      </c>
      <c r="J302" t="s">
        <v>986</v>
      </c>
      <c r="K302" t="s">
        <v>987</v>
      </c>
      <c r="L302">
        <v>1348</v>
      </c>
      <c r="N302">
        <v>1009</v>
      </c>
      <c r="O302" t="s">
        <v>133</v>
      </c>
      <c r="P302" t="s">
        <v>133</v>
      </c>
      <c r="Q302">
        <v>1000</v>
      </c>
      <c r="W302">
        <v>0</v>
      </c>
      <c r="X302">
        <v>1625292450</v>
      </c>
      <c r="Y302">
        <v>4.4000000000000002E-4</v>
      </c>
      <c r="AA302">
        <v>48531.96</v>
      </c>
      <c r="AB302">
        <v>0</v>
      </c>
      <c r="AC302">
        <v>0</v>
      </c>
      <c r="AD302">
        <v>0</v>
      </c>
      <c r="AE302">
        <v>15118.99</v>
      </c>
      <c r="AF302">
        <v>0</v>
      </c>
      <c r="AG302">
        <v>0</v>
      </c>
      <c r="AH302">
        <v>0</v>
      </c>
      <c r="AI302">
        <v>3.21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3</v>
      </c>
      <c r="AT302">
        <v>4.4000000000000002E-4</v>
      </c>
      <c r="AU302" t="s">
        <v>3</v>
      </c>
      <c r="AV302">
        <v>0</v>
      </c>
      <c r="AW302">
        <v>2</v>
      </c>
      <c r="AX302">
        <v>68191625</v>
      </c>
      <c r="AY302">
        <v>1</v>
      </c>
      <c r="AZ302">
        <v>0</v>
      </c>
      <c r="BA302">
        <v>294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Y302*Source!I193</f>
        <v>1.4080000000000001E-4</v>
      </c>
      <c r="CY302">
        <f t="shared" si="62"/>
        <v>48531.96</v>
      </c>
      <c r="CZ302">
        <f t="shared" si="63"/>
        <v>15118.99</v>
      </c>
      <c r="DA302">
        <f t="shared" si="64"/>
        <v>3.21</v>
      </c>
      <c r="DB302">
        <f t="shared" si="65"/>
        <v>6.65</v>
      </c>
      <c r="DC302">
        <f t="shared" si="66"/>
        <v>0</v>
      </c>
    </row>
    <row r="303" spans="1:107" x14ac:dyDescent="0.4">
      <c r="A303">
        <f>ROW(Source!A193)</f>
        <v>193</v>
      </c>
      <c r="B303">
        <v>68187018</v>
      </c>
      <c r="C303">
        <v>68191616</v>
      </c>
      <c r="D303">
        <v>64807749</v>
      </c>
      <c r="E303">
        <v>1</v>
      </c>
      <c r="F303">
        <v>1</v>
      </c>
      <c r="G303">
        <v>1</v>
      </c>
      <c r="H303">
        <v>3</v>
      </c>
      <c r="I303" t="s">
        <v>988</v>
      </c>
      <c r="J303" t="s">
        <v>989</v>
      </c>
      <c r="K303" t="s">
        <v>990</v>
      </c>
      <c r="L303">
        <v>1348</v>
      </c>
      <c r="N303">
        <v>1009</v>
      </c>
      <c r="O303" t="s">
        <v>133</v>
      </c>
      <c r="P303" t="s">
        <v>133</v>
      </c>
      <c r="Q303">
        <v>1000</v>
      </c>
      <c r="W303">
        <v>0</v>
      </c>
      <c r="X303">
        <v>24062879</v>
      </c>
      <c r="Y303">
        <v>5.2999999999999998E-4</v>
      </c>
      <c r="AA303">
        <v>55765.5</v>
      </c>
      <c r="AB303">
        <v>0</v>
      </c>
      <c r="AC303">
        <v>0</v>
      </c>
      <c r="AD303">
        <v>0</v>
      </c>
      <c r="AE303">
        <v>16950</v>
      </c>
      <c r="AF303">
        <v>0</v>
      </c>
      <c r="AG303">
        <v>0</v>
      </c>
      <c r="AH303">
        <v>0</v>
      </c>
      <c r="AI303">
        <v>3.29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3</v>
      </c>
      <c r="AT303">
        <v>5.2999999999999998E-4</v>
      </c>
      <c r="AU303" t="s">
        <v>3</v>
      </c>
      <c r="AV303">
        <v>0</v>
      </c>
      <c r="AW303">
        <v>2</v>
      </c>
      <c r="AX303">
        <v>68191626</v>
      </c>
      <c r="AY303">
        <v>1</v>
      </c>
      <c r="AZ303">
        <v>0</v>
      </c>
      <c r="BA303">
        <v>295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Y303*Source!I193</f>
        <v>1.696E-4</v>
      </c>
      <c r="CY303">
        <f t="shared" si="62"/>
        <v>55765.5</v>
      </c>
      <c r="CZ303">
        <f t="shared" si="63"/>
        <v>16950</v>
      </c>
      <c r="DA303">
        <f t="shared" si="64"/>
        <v>3.29</v>
      </c>
      <c r="DB303">
        <f t="shared" si="65"/>
        <v>8.98</v>
      </c>
      <c r="DC303">
        <f t="shared" si="66"/>
        <v>0</v>
      </c>
    </row>
    <row r="304" spans="1:107" x14ac:dyDescent="0.4">
      <c r="A304">
        <f>ROW(Source!A193)</f>
        <v>193</v>
      </c>
      <c r="B304">
        <v>68187018</v>
      </c>
      <c r="C304">
        <v>68191616</v>
      </c>
      <c r="D304">
        <v>64807856</v>
      </c>
      <c r="E304">
        <v>1</v>
      </c>
      <c r="F304">
        <v>1</v>
      </c>
      <c r="G304">
        <v>1</v>
      </c>
      <c r="H304">
        <v>3</v>
      </c>
      <c r="I304" t="s">
        <v>991</v>
      </c>
      <c r="J304" t="s">
        <v>992</v>
      </c>
      <c r="K304" t="s">
        <v>993</v>
      </c>
      <c r="L304">
        <v>1348</v>
      </c>
      <c r="N304">
        <v>1009</v>
      </c>
      <c r="O304" t="s">
        <v>133</v>
      </c>
      <c r="P304" t="s">
        <v>133</v>
      </c>
      <c r="Q304">
        <v>1000</v>
      </c>
      <c r="W304">
        <v>0</v>
      </c>
      <c r="X304">
        <v>1756124173</v>
      </c>
      <c r="Y304">
        <v>4.0000000000000002E-4</v>
      </c>
      <c r="AA304">
        <v>70918.75</v>
      </c>
      <c r="AB304">
        <v>0</v>
      </c>
      <c r="AC304">
        <v>0</v>
      </c>
      <c r="AD304">
        <v>0</v>
      </c>
      <c r="AE304">
        <v>13559.99</v>
      </c>
      <c r="AF304">
        <v>0</v>
      </c>
      <c r="AG304">
        <v>0</v>
      </c>
      <c r="AH304">
        <v>0</v>
      </c>
      <c r="AI304">
        <v>5.23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3</v>
      </c>
      <c r="AT304">
        <v>4.0000000000000002E-4</v>
      </c>
      <c r="AU304" t="s">
        <v>3</v>
      </c>
      <c r="AV304">
        <v>0</v>
      </c>
      <c r="AW304">
        <v>2</v>
      </c>
      <c r="AX304">
        <v>68191627</v>
      </c>
      <c r="AY304">
        <v>1</v>
      </c>
      <c r="AZ304">
        <v>0</v>
      </c>
      <c r="BA304">
        <v>296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Y304*Source!I193</f>
        <v>1.2800000000000002E-4</v>
      </c>
      <c r="CY304">
        <f t="shared" si="62"/>
        <v>70918.75</v>
      </c>
      <c r="CZ304">
        <f t="shared" si="63"/>
        <v>13559.99</v>
      </c>
      <c r="DA304">
        <f t="shared" si="64"/>
        <v>5.23</v>
      </c>
      <c r="DB304">
        <f t="shared" si="65"/>
        <v>5.42</v>
      </c>
      <c r="DC304">
        <f t="shared" si="66"/>
        <v>0</v>
      </c>
    </row>
    <row r="305" spans="1:107" x14ac:dyDescent="0.4">
      <c r="A305">
        <f>ROW(Source!A193)</f>
        <v>193</v>
      </c>
      <c r="B305">
        <v>68187018</v>
      </c>
      <c r="C305">
        <v>68191616</v>
      </c>
      <c r="D305">
        <v>64808586</v>
      </c>
      <c r="E305">
        <v>1</v>
      </c>
      <c r="F305">
        <v>1</v>
      </c>
      <c r="G305">
        <v>1</v>
      </c>
      <c r="H305">
        <v>3</v>
      </c>
      <c r="I305" t="s">
        <v>994</v>
      </c>
      <c r="J305" t="s">
        <v>995</v>
      </c>
      <c r="K305" t="s">
        <v>996</v>
      </c>
      <c r="L305">
        <v>1346</v>
      </c>
      <c r="N305">
        <v>1009</v>
      </c>
      <c r="O305" t="s">
        <v>120</v>
      </c>
      <c r="P305" t="s">
        <v>120</v>
      </c>
      <c r="Q305">
        <v>1</v>
      </c>
      <c r="W305">
        <v>0</v>
      </c>
      <c r="X305">
        <v>-2113933962</v>
      </c>
      <c r="Y305">
        <v>0.05</v>
      </c>
      <c r="AA305">
        <v>75.33</v>
      </c>
      <c r="AB305">
        <v>0</v>
      </c>
      <c r="AC305">
        <v>0</v>
      </c>
      <c r="AD305">
        <v>0</v>
      </c>
      <c r="AE305">
        <v>37.29</v>
      </c>
      <c r="AF305">
        <v>0</v>
      </c>
      <c r="AG305">
        <v>0</v>
      </c>
      <c r="AH305">
        <v>0</v>
      </c>
      <c r="AI305">
        <v>2.02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3</v>
      </c>
      <c r="AT305">
        <v>0.05</v>
      </c>
      <c r="AU305" t="s">
        <v>3</v>
      </c>
      <c r="AV305">
        <v>0</v>
      </c>
      <c r="AW305">
        <v>2</v>
      </c>
      <c r="AX305">
        <v>68191628</v>
      </c>
      <c r="AY305">
        <v>1</v>
      </c>
      <c r="AZ305">
        <v>0</v>
      </c>
      <c r="BA305">
        <v>297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Y305*Source!I193</f>
        <v>1.6E-2</v>
      </c>
      <c r="CY305">
        <f t="shared" si="62"/>
        <v>75.33</v>
      </c>
      <c r="CZ305">
        <f t="shared" si="63"/>
        <v>37.29</v>
      </c>
      <c r="DA305">
        <f t="shared" si="64"/>
        <v>2.02</v>
      </c>
      <c r="DB305">
        <f t="shared" si="65"/>
        <v>1.86</v>
      </c>
      <c r="DC305">
        <f t="shared" si="66"/>
        <v>0</v>
      </c>
    </row>
    <row r="306" spans="1:107" x14ac:dyDescent="0.4">
      <c r="A306">
        <f>ROW(Source!A193)</f>
        <v>193</v>
      </c>
      <c r="B306">
        <v>68187018</v>
      </c>
      <c r="C306">
        <v>68191616</v>
      </c>
      <c r="D306">
        <v>64840305</v>
      </c>
      <c r="E306">
        <v>1</v>
      </c>
      <c r="F306">
        <v>1</v>
      </c>
      <c r="G306">
        <v>1</v>
      </c>
      <c r="H306">
        <v>3</v>
      </c>
      <c r="I306" t="s">
        <v>367</v>
      </c>
      <c r="J306" t="s">
        <v>369</v>
      </c>
      <c r="K306" t="s">
        <v>368</v>
      </c>
      <c r="L306">
        <v>1354</v>
      </c>
      <c r="N306">
        <v>1010</v>
      </c>
      <c r="O306" t="s">
        <v>72</v>
      </c>
      <c r="P306" t="s">
        <v>72</v>
      </c>
      <c r="Q306">
        <v>1</v>
      </c>
      <c r="W306">
        <v>0</v>
      </c>
      <c r="X306">
        <v>-639359295</v>
      </c>
      <c r="Y306">
        <v>18.75</v>
      </c>
      <c r="AA306">
        <v>228.24</v>
      </c>
      <c r="AB306">
        <v>0</v>
      </c>
      <c r="AC306">
        <v>0</v>
      </c>
      <c r="AD306">
        <v>0</v>
      </c>
      <c r="AE306">
        <v>28.53</v>
      </c>
      <c r="AF306">
        <v>0</v>
      </c>
      <c r="AG306">
        <v>0</v>
      </c>
      <c r="AH306">
        <v>0</v>
      </c>
      <c r="AI306">
        <v>8</v>
      </c>
      <c r="AJ306">
        <v>1</v>
      </c>
      <c r="AK306">
        <v>1</v>
      </c>
      <c r="AL306">
        <v>1</v>
      </c>
      <c r="AN306">
        <v>0</v>
      </c>
      <c r="AO306">
        <v>0</v>
      </c>
      <c r="AP306">
        <v>0</v>
      </c>
      <c r="AQ306">
        <v>0</v>
      </c>
      <c r="AR306">
        <v>0</v>
      </c>
      <c r="AS306" t="s">
        <v>3</v>
      </c>
      <c r="AT306">
        <v>18.75</v>
      </c>
      <c r="AU306" t="s">
        <v>3</v>
      </c>
      <c r="AV306">
        <v>0</v>
      </c>
      <c r="AW306">
        <v>1</v>
      </c>
      <c r="AX306">
        <v>-1</v>
      </c>
      <c r="AY306">
        <v>0</v>
      </c>
      <c r="AZ306">
        <v>0</v>
      </c>
      <c r="BA306" t="s">
        <v>3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Y306*Source!I193</f>
        <v>6</v>
      </c>
      <c r="CY306">
        <f t="shared" si="62"/>
        <v>228.24</v>
      </c>
      <c r="CZ306">
        <f t="shared" si="63"/>
        <v>28.53</v>
      </c>
      <c r="DA306">
        <f t="shared" si="64"/>
        <v>8</v>
      </c>
      <c r="DB306">
        <f t="shared" si="65"/>
        <v>534.94000000000005</v>
      </c>
      <c r="DC306">
        <f t="shared" si="66"/>
        <v>0</v>
      </c>
    </row>
    <row r="307" spans="1:107" x14ac:dyDescent="0.4">
      <c r="A307">
        <f>ROW(Source!A193)</f>
        <v>193</v>
      </c>
      <c r="B307">
        <v>68187018</v>
      </c>
      <c r="C307">
        <v>68191616</v>
      </c>
      <c r="D307">
        <v>64840576</v>
      </c>
      <c r="E307">
        <v>1</v>
      </c>
      <c r="F307">
        <v>1</v>
      </c>
      <c r="G307">
        <v>1</v>
      </c>
      <c r="H307">
        <v>3</v>
      </c>
      <c r="I307" t="s">
        <v>997</v>
      </c>
      <c r="J307" t="s">
        <v>998</v>
      </c>
      <c r="K307" t="s">
        <v>999</v>
      </c>
      <c r="L307">
        <v>1301</v>
      </c>
      <c r="N307">
        <v>1003</v>
      </c>
      <c r="O307" t="s">
        <v>507</v>
      </c>
      <c r="P307" t="s">
        <v>507</v>
      </c>
      <c r="Q307">
        <v>1</v>
      </c>
      <c r="W307">
        <v>0</v>
      </c>
      <c r="X307">
        <v>613901377</v>
      </c>
      <c r="Y307">
        <v>100</v>
      </c>
      <c r="AA307">
        <v>167.81</v>
      </c>
      <c r="AB307">
        <v>0</v>
      </c>
      <c r="AC307">
        <v>0</v>
      </c>
      <c r="AD307">
        <v>0</v>
      </c>
      <c r="AE307">
        <v>28.25</v>
      </c>
      <c r="AF307">
        <v>0</v>
      </c>
      <c r="AG307">
        <v>0</v>
      </c>
      <c r="AH307">
        <v>0</v>
      </c>
      <c r="AI307">
        <v>5.94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3</v>
      </c>
      <c r="AT307">
        <v>100</v>
      </c>
      <c r="AU307" t="s">
        <v>3</v>
      </c>
      <c r="AV307">
        <v>0</v>
      </c>
      <c r="AW307">
        <v>2</v>
      </c>
      <c r="AX307">
        <v>68191631</v>
      </c>
      <c r="AY307">
        <v>1</v>
      </c>
      <c r="AZ307">
        <v>0</v>
      </c>
      <c r="BA307">
        <v>300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Y307*Source!I193</f>
        <v>32</v>
      </c>
      <c r="CY307">
        <f t="shared" si="62"/>
        <v>167.81</v>
      </c>
      <c r="CZ307">
        <f t="shared" si="63"/>
        <v>28.25</v>
      </c>
      <c r="DA307">
        <f t="shared" si="64"/>
        <v>5.94</v>
      </c>
      <c r="DB307">
        <f t="shared" si="65"/>
        <v>2825</v>
      </c>
      <c r="DC307">
        <f t="shared" si="66"/>
        <v>0</v>
      </c>
    </row>
    <row r="308" spans="1:107" x14ac:dyDescent="0.4">
      <c r="A308">
        <f>ROW(Source!A193)</f>
        <v>193</v>
      </c>
      <c r="B308">
        <v>68187018</v>
      </c>
      <c r="C308">
        <v>68191616</v>
      </c>
      <c r="D308">
        <v>64846609</v>
      </c>
      <c r="E308">
        <v>1</v>
      </c>
      <c r="F308">
        <v>1</v>
      </c>
      <c r="G308">
        <v>1</v>
      </c>
      <c r="H308">
        <v>3</v>
      </c>
      <c r="I308" t="s">
        <v>1000</v>
      </c>
      <c r="J308" t="s">
        <v>1001</v>
      </c>
      <c r="K308" t="s">
        <v>1002</v>
      </c>
      <c r="L308">
        <v>1346</v>
      </c>
      <c r="N308">
        <v>1009</v>
      </c>
      <c r="O308" t="s">
        <v>120</v>
      </c>
      <c r="P308" t="s">
        <v>120</v>
      </c>
      <c r="Q308">
        <v>1</v>
      </c>
      <c r="W308">
        <v>0</v>
      </c>
      <c r="X308">
        <v>-823040862</v>
      </c>
      <c r="Y308">
        <v>8.9999999999999998E-4</v>
      </c>
      <c r="AA308">
        <v>7.61</v>
      </c>
      <c r="AB308">
        <v>0</v>
      </c>
      <c r="AC308">
        <v>0</v>
      </c>
      <c r="AD308">
        <v>0</v>
      </c>
      <c r="AE308">
        <v>2.15</v>
      </c>
      <c r="AF308">
        <v>0</v>
      </c>
      <c r="AG308">
        <v>0</v>
      </c>
      <c r="AH308">
        <v>0</v>
      </c>
      <c r="AI308">
        <v>3.54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8.9999999999999998E-4</v>
      </c>
      <c r="AU308" t="s">
        <v>3</v>
      </c>
      <c r="AV308">
        <v>0</v>
      </c>
      <c r="AW308">
        <v>2</v>
      </c>
      <c r="AX308">
        <v>68191632</v>
      </c>
      <c r="AY308">
        <v>1</v>
      </c>
      <c r="AZ308">
        <v>0</v>
      </c>
      <c r="BA308">
        <v>301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Y308*Source!I193</f>
        <v>2.8800000000000001E-4</v>
      </c>
      <c r="CY308">
        <f t="shared" si="62"/>
        <v>7.61</v>
      </c>
      <c r="CZ308">
        <f t="shared" si="63"/>
        <v>2.15</v>
      </c>
      <c r="DA308">
        <f t="shared" si="64"/>
        <v>3.54</v>
      </c>
      <c r="DB308">
        <f t="shared" si="65"/>
        <v>0</v>
      </c>
      <c r="DC308">
        <f t="shared" si="66"/>
        <v>0</v>
      </c>
    </row>
    <row r="309" spans="1:107" x14ac:dyDescent="0.4">
      <c r="A309">
        <f>ROW(Source!A193)</f>
        <v>193</v>
      </c>
      <c r="B309">
        <v>68187018</v>
      </c>
      <c r="C309">
        <v>68191616</v>
      </c>
      <c r="D309">
        <v>64847311</v>
      </c>
      <c r="E309">
        <v>1</v>
      </c>
      <c r="F309">
        <v>1</v>
      </c>
      <c r="G309">
        <v>1</v>
      </c>
      <c r="H309">
        <v>3</v>
      </c>
      <c r="I309" t="s">
        <v>709</v>
      </c>
      <c r="J309" t="s">
        <v>710</v>
      </c>
      <c r="K309" t="s">
        <v>711</v>
      </c>
      <c r="L309">
        <v>1339</v>
      </c>
      <c r="N309">
        <v>1007</v>
      </c>
      <c r="O309" t="s">
        <v>712</v>
      </c>
      <c r="P309" t="s">
        <v>712</v>
      </c>
      <c r="Q309">
        <v>1</v>
      </c>
      <c r="W309">
        <v>0</v>
      </c>
      <c r="X309">
        <v>619799737</v>
      </c>
      <c r="Y309">
        <v>0.25</v>
      </c>
      <c r="AA309">
        <v>19.57</v>
      </c>
      <c r="AB309">
        <v>0</v>
      </c>
      <c r="AC309">
        <v>0</v>
      </c>
      <c r="AD309">
        <v>0</v>
      </c>
      <c r="AE309">
        <v>2.44</v>
      </c>
      <c r="AF309">
        <v>0</v>
      </c>
      <c r="AG309">
        <v>0</v>
      </c>
      <c r="AH309">
        <v>0</v>
      </c>
      <c r="AI309">
        <v>8.02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S309" t="s">
        <v>3</v>
      </c>
      <c r="AT309">
        <v>0.25</v>
      </c>
      <c r="AU309" t="s">
        <v>3</v>
      </c>
      <c r="AV309">
        <v>0</v>
      </c>
      <c r="AW309">
        <v>2</v>
      </c>
      <c r="AX309">
        <v>68191633</v>
      </c>
      <c r="AY309">
        <v>1</v>
      </c>
      <c r="AZ309">
        <v>0</v>
      </c>
      <c r="BA309">
        <v>302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Y309*Source!I193</f>
        <v>0.08</v>
      </c>
      <c r="CY309">
        <f t="shared" si="62"/>
        <v>19.57</v>
      </c>
      <c r="CZ309">
        <f t="shared" si="63"/>
        <v>2.44</v>
      </c>
      <c r="DA309">
        <f t="shared" si="64"/>
        <v>8.02</v>
      </c>
      <c r="DB309">
        <f t="shared" si="65"/>
        <v>0.61</v>
      </c>
      <c r="DC309">
        <f t="shared" si="66"/>
        <v>0</v>
      </c>
    </row>
    <row r="310" spans="1:107" x14ac:dyDescent="0.4">
      <c r="A310">
        <f>ROW(Source!A195)</f>
        <v>195</v>
      </c>
      <c r="B310">
        <v>68187018</v>
      </c>
      <c r="C310">
        <v>68191636</v>
      </c>
      <c r="D310">
        <v>18413627</v>
      </c>
      <c r="E310">
        <v>1</v>
      </c>
      <c r="F310">
        <v>1</v>
      </c>
      <c r="G310">
        <v>1</v>
      </c>
      <c r="H310">
        <v>1</v>
      </c>
      <c r="I310" t="s">
        <v>773</v>
      </c>
      <c r="J310" t="s">
        <v>3</v>
      </c>
      <c r="K310" t="s">
        <v>774</v>
      </c>
      <c r="L310">
        <v>1369</v>
      </c>
      <c r="N310">
        <v>1013</v>
      </c>
      <c r="O310" t="s">
        <v>665</v>
      </c>
      <c r="P310" t="s">
        <v>665</v>
      </c>
      <c r="Q310">
        <v>1</v>
      </c>
      <c r="W310">
        <v>0</v>
      </c>
      <c r="X310">
        <v>-1366182279</v>
      </c>
      <c r="Y310">
        <v>70.84</v>
      </c>
      <c r="AA310">
        <v>0</v>
      </c>
      <c r="AB310">
        <v>0</v>
      </c>
      <c r="AC310">
        <v>0</v>
      </c>
      <c r="AD310">
        <v>9.92</v>
      </c>
      <c r="AE310">
        <v>0</v>
      </c>
      <c r="AF310">
        <v>0</v>
      </c>
      <c r="AG310">
        <v>0</v>
      </c>
      <c r="AH310">
        <v>9.92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1</v>
      </c>
      <c r="AQ310">
        <v>0</v>
      </c>
      <c r="AR310">
        <v>0</v>
      </c>
      <c r="AS310" t="s">
        <v>3</v>
      </c>
      <c r="AT310">
        <v>61.6</v>
      </c>
      <c r="AU310" t="s">
        <v>21</v>
      </c>
      <c r="AV310">
        <v>1</v>
      </c>
      <c r="AW310">
        <v>2</v>
      </c>
      <c r="AX310">
        <v>68191637</v>
      </c>
      <c r="AY310">
        <v>1</v>
      </c>
      <c r="AZ310">
        <v>0</v>
      </c>
      <c r="BA310">
        <v>303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Y310*Source!I195</f>
        <v>4.2504</v>
      </c>
      <c r="CY310">
        <f>AD310</f>
        <v>9.92</v>
      </c>
      <c r="CZ310">
        <f>AH310</f>
        <v>9.92</v>
      </c>
      <c r="DA310">
        <f>AL310</f>
        <v>1</v>
      </c>
      <c r="DB310">
        <f>ROUND((ROUND(AT310*CZ310,2)*1.15),6)</f>
        <v>702.73050000000001</v>
      </c>
      <c r="DC310">
        <f>ROUND((ROUND(AT310*AG310,2)*1.15),6)</f>
        <v>0</v>
      </c>
    </row>
    <row r="311" spans="1:107" x14ac:dyDescent="0.4">
      <c r="A311">
        <f>ROW(Source!A195)</f>
        <v>195</v>
      </c>
      <c r="B311">
        <v>68187018</v>
      </c>
      <c r="C311">
        <v>68191636</v>
      </c>
      <c r="D311">
        <v>121548</v>
      </c>
      <c r="E311">
        <v>1</v>
      </c>
      <c r="F311">
        <v>1</v>
      </c>
      <c r="G311">
        <v>1</v>
      </c>
      <c r="H311">
        <v>1</v>
      </c>
      <c r="I311" t="s">
        <v>44</v>
      </c>
      <c r="J311" t="s">
        <v>3</v>
      </c>
      <c r="K311" t="s">
        <v>723</v>
      </c>
      <c r="L311">
        <v>608254</v>
      </c>
      <c r="N311">
        <v>1013</v>
      </c>
      <c r="O311" t="s">
        <v>724</v>
      </c>
      <c r="P311" t="s">
        <v>724</v>
      </c>
      <c r="Q311">
        <v>1</v>
      </c>
      <c r="W311">
        <v>0</v>
      </c>
      <c r="X311">
        <v>-185737400</v>
      </c>
      <c r="Y311">
        <v>6.25E-2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1</v>
      </c>
      <c r="AQ311">
        <v>0</v>
      </c>
      <c r="AR311">
        <v>0</v>
      </c>
      <c r="AS311" t="s">
        <v>3</v>
      </c>
      <c r="AT311">
        <v>0.05</v>
      </c>
      <c r="AU311" t="s">
        <v>20</v>
      </c>
      <c r="AV311">
        <v>2</v>
      </c>
      <c r="AW311">
        <v>2</v>
      </c>
      <c r="AX311">
        <v>68191638</v>
      </c>
      <c r="AY311">
        <v>1</v>
      </c>
      <c r="AZ311">
        <v>0</v>
      </c>
      <c r="BA311">
        <v>304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Y311*Source!I195</f>
        <v>3.7499999999999999E-3</v>
      </c>
      <c r="CY311">
        <f>AD311</f>
        <v>0</v>
      </c>
      <c r="CZ311">
        <f>AH311</f>
        <v>0</v>
      </c>
      <c r="DA311">
        <f>AL311</f>
        <v>1</v>
      </c>
      <c r="DB311">
        <f>ROUND((ROUND(AT311*CZ311,2)*1.25),6)</f>
        <v>0</v>
      </c>
      <c r="DC311">
        <f>ROUND((ROUND(AT311*AG311,2)*1.25),6)</f>
        <v>0</v>
      </c>
    </row>
    <row r="312" spans="1:107" x14ac:dyDescent="0.4">
      <c r="A312">
        <f>ROW(Source!A195)</f>
        <v>195</v>
      </c>
      <c r="B312">
        <v>68187018</v>
      </c>
      <c r="C312">
        <v>68191636</v>
      </c>
      <c r="D312">
        <v>64871196</v>
      </c>
      <c r="E312">
        <v>1</v>
      </c>
      <c r="F312">
        <v>1</v>
      </c>
      <c r="G312">
        <v>1</v>
      </c>
      <c r="H312">
        <v>2</v>
      </c>
      <c r="I312" t="s">
        <v>979</v>
      </c>
      <c r="J312" t="s">
        <v>980</v>
      </c>
      <c r="K312" t="s">
        <v>981</v>
      </c>
      <c r="L312">
        <v>1368</v>
      </c>
      <c r="N312">
        <v>1011</v>
      </c>
      <c r="O312" t="s">
        <v>669</v>
      </c>
      <c r="P312" t="s">
        <v>669</v>
      </c>
      <c r="Q312">
        <v>1</v>
      </c>
      <c r="W312">
        <v>0</v>
      </c>
      <c r="X312">
        <v>-438066613</v>
      </c>
      <c r="Y312">
        <v>3.7499999999999999E-2</v>
      </c>
      <c r="AA312">
        <v>0</v>
      </c>
      <c r="AB312">
        <v>819.07</v>
      </c>
      <c r="AC312">
        <v>383.81</v>
      </c>
      <c r="AD312">
        <v>0</v>
      </c>
      <c r="AE312">
        <v>0</v>
      </c>
      <c r="AF312">
        <v>86.4</v>
      </c>
      <c r="AG312">
        <v>13.5</v>
      </c>
      <c r="AH312">
        <v>0</v>
      </c>
      <c r="AI312">
        <v>1</v>
      </c>
      <c r="AJ312">
        <v>9.48</v>
      </c>
      <c r="AK312">
        <v>28.43</v>
      </c>
      <c r="AL312">
        <v>1</v>
      </c>
      <c r="AN312">
        <v>0</v>
      </c>
      <c r="AO312">
        <v>1</v>
      </c>
      <c r="AP312">
        <v>1</v>
      </c>
      <c r="AQ312">
        <v>0</v>
      </c>
      <c r="AR312">
        <v>0</v>
      </c>
      <c r="AS312" t="s">
        <v>3</v>
      </c>
      <c r="AT312">
        <v>0.03</v>
      </c>
      <c r="AU312" t="s">
        <v>20</v>
      </c>
      <c r="AV312">
        <v>0</v>
      </c>
      <c r="AW312">
        <v>2</v>
      </c>
      <c r="AX312">
        <v>68191639</v>
      </c>
      <c r="AY312">
        <v>1</v>
      </c>
      <c r="AZ312">
        <v>0</v>
      </c>
      <c r="BA312">
        <v>305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Y312*Source!I195</f>
        <v>2.2499999999999998E-3</v>
      </c>
      <c r="CY312">
        <f>AB312</f>
        <v>819.07</v>
      </c>
      <c r="CZ312">
        <f>AF312</f>
        <v>86.4</v>
      </c>
      <c r="DA312">
        <f>AJ312</f>
        <v>9.48</v>
      </c>
      <c r="DB312">
        <f>ROUND((ROUND(AT312*CZ312,2)*1.25),6)</f>
        <v>3.2374999999999998</v>
      </c>
      <c r="DC312">
        <f>ROUND((ROUND(AT312*AG312,2)*1.25),6)</f>
        <v>0.51249999999999996</v>
      </c>
    </row>
    <row r="313" spans="1:107" x14ac:dyDescent="0.4">
      <c r="A313">
        <f>ROW(Source!A195)</f>
        <v>195</v>
      </c>
      <c r="B313">
        <v>68187018</v>
      </c>
      <c r="C313">
        <v>68191636</v>
      </c>
      <c r="D313">
        <v>64871277</v>
      </c>
      <c r="E313">
        <v>1</v>
      </c>
      <c r="F313">
        <v>1</v>
      </c>
      <c r="G313">
        <v>1</v>
      </c>
      <c r="H313">
        <v>2</v>
      </c>
      <c r="I313" t="s">
        <v>725</v>
      </c>
      <c r="J313" t="s">
        <v>726</v>
      </c>
      <c r="K313" t="s">
        <v>727</v>
      </c>
      <c r="L313">
        <v>1368</v>
      </c>
      <c r="N313">
        <v>1011</v>
      </c>
      <c r="O313" t="s">
        <v>669</v>
      </c>
      <c r="P313" t="s">
        <v>669</v>
      </c>
      <c r="Q313">
        <v>1</v>
      </c>
      <c r="W313">
        <v>0</v>
      </c>
      <c r="X313">
        <v>1106923569</v>
      </c>
      <c r="Y313">
        <v>2.5000000000000001E-2</v>
      </c>
      <c r="AA313">
        <v>0</v>
      </c>
      <c r="AB313">
        <v>1000.16</v>
      </c>
      <c r="AC313">
        <v>383.81</v>
      </c>
      <c r="AD313">
        <v>0</v>
      </c>
      <c r="AE313">
        <v>0</v>
      </c>
      <c r="AF313">
        <v>112</v>
      </c>
      <c r="AG313">
        <v>13.5</v>
      </c>
      <c r="AH313">
        <v>0</v>
      </c>
      <c r="AI313">
        <v>1</v>
      </c>
      <c r="AJ313">
        <v>8.93</v>
      </c>
      <c r="AK313">
        <v>28.43</v>
      </c>
      <c r="AL313">
        <v>1</v>
      </c>
      <c r="AN313">
        <v>0</v>
      </c>
      <c r="AO313">
        <v>1</v>
      </c>
      <c r="AP313">
        <v>1</v>
      </c>
      <c r="AQ313">
        <v>0</v>
      </c>
      <c r="AR313">
        <v>0</v>
      </c>
      <c r="AS313" t="s">
        <v>3</v>
      </c>
      <c r="AT313">
        <v>0.02</v>
      </c>
      <c r="AU313" t="s">
        <v>20</v>
      </c>
      <c r="AV313">
        <v>0</v>
      </c>
      <c r="AW313">
        <v>2</v>
      </c>
      <c r="AX313">
        <v>68191640</v>
      </c>
      <c r="AY313">
        <v>1</v>
      </c>
      <c r="AZ313">
        <v>0</v>
      </c>
      <c r="BA313">
        <v>306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Y313*Source!I195</f>
        <v>1.5E-3</v>
      </c>
      <c r="CY313">
        <f>AB313</f>
        <v>1000.16</v>
      </c>
      <c r="CZ313">
        <f>AF313</f>
        <v>112</v>
      </c>
      <c r="DA313">
        <f>AJ313</f>
        <v>8.93</v>
      </c>
      <c r="DB313">
        <f>ROUND((ROUND(AT313*CZ313,2)*1.25),6)</f>
        <v>2.8</v>
      </c>
      <c r="DC313">
        <f>ROUND((ROUND(AT313*AG313,2)*1.25),6)</f>
        <v>0.33750000000000002</v>
      </c>
    </row>
    <row r="314" spans="1:107" x14ac:dyDescent="0.4">
      <c r="A314">
        <f>ROW(Source!A195)</f>
        <v>195</v>
      </c>
      <c r="B314">
        <v>68187018</v>
      </c>
      <c r="C314">
        <v>68191636</v>
      </c>
      <c r="D314">
        <v>64873129</v>
      </c>
      <c r="E314">
        <v>1</v>
      </c>
      <c r="F314">
        <v>1</v>
      </c>
      <c r="G314">
        <v>1</v>
      </c>
      <c r="H314">
        <v>2</v>
      </c>
      <c r="I314" t="s">
        <v>715</v>
      </c>
      <c r="J314" t="s">
        <v>716</v>
      </c>
      <c r="K314" t="s">
        <v>717</v>
      </c>
      <c r="L314">
        <v>1368</v>
      </c>
      <c r="N314">
        <v>1011</v>
      </c>
      <c r="O314" t="s">
        <v>669</v>
      </c>
      <c r="P314" t="s">
        <v>669</v>
      </c>
      <c r="Q314">
        <v>1</v>
      </c>
      <c r="W314">
        <v>0</v>
      </c>
      <c r="X314">
        <v>1230759911</v>
      </c>
      <c r="Y314">
        <v>2.5000000000000001E-2</v>
      </c>
      <c r="AA314">
        <v>0</v>
      </c>
      <c r="AB314">
        <v>851.65</v>
      </c>
      <c r="AC314">
        <v>329.79</v>
      </c>
      <c r="AD314">
        <v>0</v>
      </c>
      <c r="AE314">
        <v>0</v>
      </c>
      <c r="AF314">
        <v>87.17</v>
      </c>
      <c r="AG314">
        <v>11.6</v>
      </c>
      <c r="AH314">
        <v>0</v>
      </c>
      <c r="AI314">
        <v>1</v>
      </c>
      <c r="AJ314">
        <v>9.77</v>
      </c>
      <c r="AK314">
        <v>28.43</v>
      </c>
      <c r="AL314">
        <v>1</v>
      </c>
      <c r="AN314">
        <v>0</v>
      </c>
      <c r="AO314">
        <v>1</v>
      </c>
      <c r="AP314">
        <v>1</v>
      </c>
      <c r="AQ314">
        <v>0</v>
      </c>
      <c r="AR314">
        <v>0</v>
      </c>
      <c r="AS314" t="s">
        <v>3</v>
      </c>
      <c r="AT314">
        <v>0.02</v>
      </c>
      <c r="AU314" t="s">
        <v>20</v>
      </c>
      <c r="AV314">
        <v>0</v>
      </c>
      <c r="AW314">
        <v>2</v>
      </c>
      <c r="AX314">
        <v>68191641</v>
      </c>
      <c r="AY314">
        <v>1</v>
      </c>
      <c r="AZ314">
        <v>0</v>
      </c>
      <c r="BA314">
        <v>307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Y314*Source!I195</f>
        <v>1.5E-3</v>
      </c>
      <c r="CY314">
        <f>AB314</f>
        <v>851.65</v>
      </c>
      <c r="CZ314">
        <f>AF314</f>
        <v>87.17</v>
      </c>
      <c r="DA314">
        <f>AJ314</f>
        <v>9.77</v>
      </c>
      <c r="DB314">
        <f>ROUND((ROUND(AT314*CZ314,2)*1.25),6)</f>
        <v>2.1749999999999998</v>
      </c>
      <c r="DC314">
        <f>ROUND((ROUND(AT314*AG314,2)*1.25),6)</f>
        <v>0.28749999999999998</v>
      </c>
    </row>
    <row r="315" spans="1:107" x14ac:dyDescent="0.4">
      <c r="A315">
        <f>ROW(Source!A195)</f>
        <v>195</v>
      </c>
      <c r="B315">
        <v>68187018</v>
      </c>
      <c r="C315">
        <v>68191636</v>
      </c>
      <c r="D315">
        <v>64809254</v>
      </c>
      <c r="E315">
        <v>1</v>
      </c>
      <c r="F315">
        <v>1</v>
      </c>
      <c r="G315">
        <v>1</v>
      </c>
      <c r="H315">
        <v>3</v>
      </c>
      <c r="I315" t="s">
        <v>1003</v>
      </c>
      <c r="J315" t="s">
        <v>1004</v>
      </c>
      <c r="K315" t="s">
        <v>1005</v>
      </c>
      <c r="L315">
        <v>1346</v>
      </c>
      <c r="N315">
        <v>1009</v>
      </c>
      <c r="O315" t="s">
        <v>120</v>
      </c>
      <c r="P315" t="s">
        <v>120</v>
      </c>
      <c r="Q315">
        <v>1</v>
      </c>
      <c r="W315">
        <v>0</v>
      </c>
      <c r="X315">
        <v>1502743759</v>
      </c>
      <c r="Y315">
        <v>4</v>
      </c>
      <c r="AA315">
        <v>456.22</v>
      </c>
      <c r="AB315">
        <v>0</v>
      </c>
      <c r="AC315">
        <v>0</v>
      </c>
      <c r="AD315">
        <v>0</v>
      </c>
      <c r="AE315">
        <v>24.41</v>
      </c>
      <c r="AF315">
        <v>0</v>
      </c>
      <c r="AG315">
        <v>0</v>
      </c>
      <c r="AH315">
        <v>0</v>
      </c>
      <c r="AI315">
        <v>18.690000000000001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3</v>
      </c>
      <c r="AT315">
        <v>4</v>
      </c>
      <c r="AU315" t="s">
        <v>3</v>
      </c>
      <c r="AV315">
        <v>0</v>
      </c>
      <c r="AW315">
        <v>2</v>
      </c>
      <c r="AX315">
        <v>68191642</v>
      </c>
      <c r="AY315">
        <v>1</v>
      </c>
      <c r="AZ315">
        <v>0</v>
      </c>
      <c r="BA315">
        <v>308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Y315*Source!I195</f>
        <v>0.24</v>
      </c>
      <c r="CY315">
        <f>AA315</f>
        <v>456.22</v>
      </c>
      <c r="CZ315">
        <f>AE315</f>
        <v>24.41</v>
      </c>
      <c r="DA315">
        <f>AI315</f>
        <v>18.690000000000001</v>
      </c>
      <c r="DB315">
        <f>ROUND(ROUND(AT315*CZ315,2),6)</f>
        <v>97.64</v>
      </c>
      <c r="DC315">
        <f>ROUND(ROUND(AT315*AG315,2),6)</f>
        <v>0</v>
      </c>
    </row>
    <row r="316" spans="1:107" x14ac:dyDescent="0.4">
      <c r="A316">
        <f>ROW(Source!A195)</f>
        <v>195</v>
      </c>
      <c r="B316">
        <v>68187018</v>
      </c>
      <c r="C316">
        <v>68191636</v>
      </c>
      <c r="D316">
        <v>64809361</v>
      </c>
      <c r="E316">
        <v>1</v>
      </c>
      <c r="F316">
        <v>1</v>
      </c>
      <c r="G316">
        <v>1</v>
      </c>
      <c r="H316">
        <v>3</v>
      </c>
      <c r="I316" t="s">
        <v>1006</v>
      </c>
      <c r="J316" t="s">
        <v>1007</v>
      </c>
      <c r="K316" t="s">
        <v>1008</v>
      </c>
      <c r="L316">
        <v>1348</v>
      </c>
      <c r="N316">
        <v>1009</v>
      </c>
      <c r="O316" t="s">
        <v>133</v>
      </c>
      <c r="P316" t="s">
        <v>133</v>
      </c>
      <c r="Q316">
        <v>1000</v>
      </c>
      <c r="W316">
        <v>0</v>
      </c>
      <c r="X316">
        <v>-1701539228</v>
      </c>
      <c r="Y316">
        <v>2.66E-3</v>
      </c>
      <c r="AA316">
        <v>66586.7</v>
      </c>
      <c r="AB316">
        <v>0</v>
      </c>
      <c r="AC316">
        <v>0</v>
      </c>
      <c r="AD316">
        <v>0</v>
      </c>
      <c r="AE316">
        <v>14830</v>
      </c>
      <c r="AF316">
        <v>0</v>
      </c>
      <c r="AG316">
        <v>0</v>
      </c>
      <c r="AH316">
        <v>0</v>
      </c>
      <c r="AI316">
        <v>4.49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3</v>
      </c>
      <c r="AT316">
        <v>2.66E-3</v>
      </c>
      <c r="AU316" t="s">
        <v>3</v>
      </c>
      <c r="AV316">
        <v>0</v>
      </c>
      <c r="AW316">
        <v>2</v>
      </c>
      <c r="AX316">
        <v>68191643</v>
      </c>
      <c r="AY316">
        <v>1</v>
      </c>
      <c r="AZ316">
        <v>0</v>
      </c>
      <c r="BA316">
        <v>309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Y316*Source!I195</f>
        <v>1.596E-4</v>
      </c>
      <c r="CY316">
        <f>AA316</f>
        <v>66586.7</v>
      </c>
      <c r="CZ316">
        <f>AE316</f>
        <v>14830</v>
      </c>
      <c r="DA316">
        <f>AI316</f>
        <v>4.49</v>
      </c>
      <c r="DB316">
        <f>ROUND(ROUND(AT316*CZ316,2),6)</f>
        <v>39.450000000000003</v>
      </c>
      <c r="DC316">
        <f>ROUND(ROUND(AT316*AG316,2),6)</f>
        <v>0</v>
      </c>
    </row>
    <row r="317" spans="1:107" x14ac:dyDescent="0.4">
      <c r="A317">
        <f>ROW(Source!A195)</f>
        <v>195</v>
      </c>
      <c r="B317">
        <v>68187018</v>
      </c>
      <c r="C317">
        <v>68191636</v>
      </c>
      <c r="D317">
        <v>64841899</v>
      </c>
      <c r="E317">
        <v>1</v>
      </c>
      <c r="F317">
        <v>1</v>
      </c>
      <c r="G317">
        <v>1</v>
      </c>
      <c r="H317">
        <v>3</v>
      </c>
      <c r="I317" t="s">
        <v>1009</v>
      </c>
      <c r="J317" t="s">
        <v>1010</v>
      </c>
      <c r="K317" t="s">
        <v>1011</v>
      </c>
      <c r="L317">
        <v>1301</v>
      </c>
      <c r="N317">
        <v>1003</v>
      </c>
      <c r="O317" t="s">
        <v>507</v>
      </c>
      <c r="P317" t="s">
        <v>507</v>
      </c>
      <c r="Q317">
        <v>1</v>
      </c>
      <c r="W317">
        <v>0</v>
      </c>
      <c r="X317">
        <v>360401423</v>
      </c>
      <c r="Y317">
        <v>99.8</v>
      </c>
      <c r="AA317">
        <v>266.82</v>
      </c>
      <c r="AB317">
        <v>0</v>
      </c>
      <c r="AC317">
        <v>0</v>
      </c>
      <c r="AD317">
        <v>0</v>
      </c>
      <c r="AE317">
        <v>70.400000000000006</v>
      </c>
      <c r="AF317">
        <v>0</v>
      </c>
      <c r="AG317">
        <v>0</v>
      </c>
      <c r="AH317">
        <v>0</v>
      </c>
      <c r="AI317">
        <v>3.79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3</v>
      </c>
      <c r="AT317">
        <v>99.8</v>
      </c>
      <c r="AU317" t="s">
        <v>3</v>
      </c>
      <c r="AV317">
        <v>0</v>
      </c>
      <c r="AW317">
        <v>2</v>
      </c>
      <c r="AX317">
        <v>68191645</v>
      </c>
      <c r="AY317">
        <v>1</v>
      </c>
      <c r="AZ317">
        <v>0</v>
      </c>
      <c r="BA317">
        <v>311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Y317*Source!I195</f>
        <v>5.9879999999999995</v>
      </c>
      <c r="CY317">
        <f>AA317</f>
        <v>266.82</v>
      </c>
      <c r="CZ317">
        <f>AE317</f>
        <v>70.400000000000006</v>
      </c>
      <c r="DA317">
        <f>AI317</f>
        <v>3.79</v>
      </c>
      <c r="DB317">
        <f>ROUND(ROUND(AT317*CZ317,2),6)</f>
        <v>7025.92</v>
      </c>
      <c r="DC317">
        <f>ROUND(ROUND(AT317*AG317,2),6)</f>
        <v>0</v>
      </c>
    </row>
    <row r="318" spans="1:107" x14ac:dyDescent="0.4">
      <c r="A318">
        <f>ROW(Source!A195)</f>
        <v>195</v>
      </c>
      <c r="B318">
        <v>68187018</v>
      </c>
      <c r="C318">
        <v>68191636</v>
      </c>
      <c r="D318">
        <v>64847311</v>
      </c>
      <c r="E318">
        <v>1</v>
      </c>
      <c r="F318">
        <v>1</v>
      </c>
      <c r="G318">
        <v>1</v>
      </c>
      <c r="H318">
        <v>3</v>
      </c>
      <c r="I318" t="s">
        <v>709</v>
      </c>
      <c r="J318" t="s">
        <v>710</v>
      </c>
      <c r="K318" t="s">
        <v>711</v>
      </c>
      <c r="L318">
        <v>1339</v>
      </c>
      <c r="N318">
        <v>1007</v>
      </c>
      <c r="O318" t="s">
        <v>712</v>
      </c>
      <c r="P318" t="s">
        <v>712</v>
      </c>
      <c r="Q318">
        <v>1</v>
      </c>
      <c r="W318">
        <v>0</v>
      </c>
      <c r="X318">
        <v>619799737</v>
      </c>
      <c r="Y318">
        <v>1.57</v>
      </c>
      <c r="AA318">
        <v>19.57</v>
      </c>
      <c r="AB318">
        <v>0</v>
      </c>
      <c r="AC318">
        <v>0</v>
      </c>
      <c r="AD318">
        <v>0</v>
      </c>
      <c r="AE318">
        <v>2.44</v>
      </c>
      <c r="AF318">
        <v>0</v>
      </c>
      <c r="AG318">
        <v>0</v>
      </c>
      <c r="AH318">
        <v>0</v>
      </c>
      <c r="AI318">
        <v>8.02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1.57</v>
      </c>
      <c r="AU318" t="s">
        <v>3</v>
      </c>
      <c r="AV318">
        <v>0</v>
      </c>
      <c r="AW318">
        <v>2</v>
      </c>
      <c r="AX318">
        <v>68191647</v>
      </c>
      <c r="AY318">
        <v>1</v>
      </c>
      <c r="AZ318">
        <v>0</v>
      </c>
      <c r="BA318">
        <v>313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Y318*Source!I195</f>
        <v>9.4200000000000006E-2</v>
      </c>
      <c r="CY318">
        <f>AA318</f>
        <v>19.57</v>
      </c>
      <c r="CZ318">
        <f>AE318</f>
        <v>2.44</v>
      </c>
      <c r="DA318">
        <f>AI318</f>
        <v>8.02</v>
      </c>
      <c r="DB318">
        <f>ROUND(ROUND(AT318*CZ318,2),6)</f>
        <v>3.83</v>
      </c>
      <c r="DC318">
        <f>ROUND(ROUND(AT318*AG318,2),6)</f>
        <v>0</v>
      </c>
    </row>
    <row r="319" spans="1:107" x14ac:dyDescent="0.4">
      <c r="A319">
        <f>ROW(Source!A196)</f>
        <v>196</v>
      </c>
      <c r="B319">
        <v>68187018</v>
      </c>
      <c r="C319">
        <v>68191650</v>
      </c>
      <c r="D319">
        <v>18413627</v>
      </c>
      <c r="E319">
        <v>1</v>
      </c>
      <c r="F319">
        <v>1</v>
      </c>
      <c r="G319">
        <v>1</v>
      </c>
      <c r="H319">
        <v>1</v>
      </c>
      <c r="I319" t="s">
        <v>773</v>
      </c>
      <c r="J319" t="s">
        <v>3</v>
      </c>
      <c r="K319" t="s">
        <v>774</v>
      </c>
      <c r="L319">
        <v>1369</v>
      </c>
      <c r="N319">
        <v>1013</v>
      </c>
      <c r="O319" t="s">
        <v>665</v>
      </c>
      <c r="P319" t="s">
        <v>665</v>
      </c>
      <c r="Q319">
        <v>1</v>
      </c>
      <c r="W319">
        <v>0</v>
      </c>
      <c r="X319">
        <v>-1366182279</v>
      </c>
      <c r="Y319">
        <v>73.876000000000005</v>
      </c>
      <c r="AA319">
        <v>0</v>
      </c>
      <c r="AB319">
        <v>0</v>
      </c>
      <c r="AC319">
        <v>0</v>
      </c>
      <c r="AD319">
        <v>9.92</v>
      </c>
      <c r="AE319">
        <v>0</v>
      </c>
      <c r="AF319">
        <v>0</v>
      </c>
      <c r="AG319">
        <v>0</v>
      </c>
      <c r="AH319">
        <v>9.92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1</v>
      </c>
      <c r="AQ319">
        <v>0</v>
      </c>
      <c r="AR319">
        <v>0</v>
      </c>
      <c r="AS319" t="s">
        <v>3</v>
      </c>
      <c r="AT319">
        <v>64.239999999999995</v>
      </c>
      <c r="AU319" t="s">
        <v>21</v>
      </c>
      <c r="AV319">
        <v>1</v>
      </c>
      <c r="AW319">
        <v>2</v>
      </c>
      <c r="AX319">
        <v>68191651</v>
      </c>
      <c r="AY319">
        <v>1</v>
      </c>
      <c r="AZ319">
        <v>0</v>
      </c>
      <c r="BA319">
        <v>314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Y319*Source!I196</f>
        <v>5.9100800000000007</v>
      </c>
      <c r="CY319">
        <f>AD319</f>
        <v>9.92</v>
      </c>
      <c r="CZ319">
        <f>AH319</f>
        <v>9.92</v>
      </c>
      <c r="DA319">
        <f>AL319</f>
        <v>1</v>
      </c>
      <c r="DB319">
        <f>ROUND((ROUND(AT319*CZ319,2)*1.15),6)</f>
        <v>732.84900000000005</v>
      </c>
      <c r="DC319">
        <f>ROUND((ROUND(AT319*AG319,2)*1.15),6)</f>
        <v>0</v>
      </c>
    </row>
    <row r="320" spans="1:107" x14ac:dyDescent="0.4">
      <c r="A320">
        <f>ROW(Source!A196)</f>
        <v>196</v>
      </c>
      <c r="B320">
        <v>68187018</v>
      </c>
      <c r="C320">
        <v>68191650</v>
      </c>
      <c r="D320">
        <v>121548</v>
      </c>
      <c r="E320">
        <v>1</v>
      </c>
      <c r="F320">
        <v>1</v>
      </c>
      <c r="G320">
        <v>1</v>
      </c>
      <c r="H320">
        <v>1</v>
      </c>
      <c r="I320" t="s">
        <v>44</v>
      </c>
      <c r="J320" t="s">
        <v>3</v>
      </c>
      <c r="K320" t="s">
        <v>723</v>
      </c>
      <c r="L320">
        <v>608254</v>
      </c>
      <c r="N320">
        <v>1013</v>
      </c>
      <c r="O320" t="s">
        <v>724</v>
      </c>
      <c r="P320" t="s">
        <v>724</v>
      </c>
      <c r="Q320">
        <v>1</v>
      </c>
      <c r="W320">
        <v>0</v>
      </c>
      <c r="X320">
        <v>-185737400</v>
      </c>
      <c r="Y320">
        <v>2.5000000000000001E-2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1</v>
      </c>
      <c r="AQ320">
        <v>0</v>
      </c>
      <c r="AR320">
        <v>0</v>
      </c>
      <c r="AS320" t="s">
        <v>3</v>
      </c>
      <c r="AT320">
        <v>0.02</v>
      </c>
      <c r="AU320" t="s">
        <v>20</v>
      </c>
      <c r="AV320">
        <v>2</v>
      </c>
      <c r="AW320">
        <v>2</v>
      </c>
      <c r="AX320">
        <v>68191652</v>
      </c>
      <c r="AY320">
        <v>1</v>
      </c>
      <c r="AZ320">
        <v>0</v>
      </c>
      <c r="BA320">
        <v>315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Y320*Source!I196</f>
        <v>2E-3</v>
      </c>
      <c r="CY320">
        <f>AD320</f>
        <v>0</v>
      </c>
      <c r="CZ320">
        <f>AH320</f>
        <v>0</v>
      </c>
      <c r="DA320">
        <f>AL320</f>
        <v>1</v>
      </c>
      <c r="DB320">
        <f>ROUND((ROUND(AT320*CZ320,2)*1.25),6)</f>
        <v>0</v>
      </c>
      <c r="DC320">
        <f>ROUND((ROUND(AT320*AG320,2)*1.25),6)</f>
        <v>0</v>
      </c>
    </row>
    <row r="321" spans="1:107" x14ac:dyDescent="0.4">
      <c r="A321">
        <f>ROW(Source!A196)</f>
        <v>196</v>
      </c>
      <c r="B321">
        <v>68187018</v>
      </c>
      <c r="C321">
        <v>68191650</v>
      </c>
      <c r="D321">
        <v>64871196</v>
      </c>
      <c r="E321">
        <v>1</v>
      </c>
      <c r="F321">
        <v>1</v>
      </c>
      <c r="G321">
        <v>1</v>
      </c>
      <c r="H321">
        <v>2</v>
      </c>
      <c r="I321" t="s">
        <v>979</v>
      </c>
      <c r="J321" t="s">
        <v>980</v>
      </c>
      <c r="K321" t="s">
        <v>981</v>
      </c>
      <c r="L321">
        <v>1368</v>
      </c>
      <c r="N321">
        <v>1011</v>
      </c>
      <c r="O321" t="s">
        <v>669</v>
      </c>
      <c r="P321" t="s">
        <v>669</v>
      </c>
      <c r="Q321">
        <v>1</v>
      </c>
      <c r="W321">
        <v>0</v>
      </c>
      <c r="X321">
        <v>-438066613</v>
      </c>
      <c r="Y321">
        <v>1.2500000000000001E-2</v>
      </c>
      <c r="AA321">
        <v>0</v>
      </c>
      <c r="AB321">
        <v>819.07</v>
      </c>
      <c r="AC321">
        <v>383.81</v>
      </c>
      <c r="AD321">
        <v>0</v>
      </c>
      <c r="AE321">
        <v>0</v>
      </c>
      <c r="AF321">
        <v>86.4</v>
      </c>
      <c r="AG321">
        <v>13.5</v>
      </c>
      <c r="AH321">
        <v>0</v>
      </c>
      <c r="AI321">
        <v>1</v>
      </c>
      <c r="AJ321">
        <v>9.48</v>
      </c>
      <c r="AK321">
        <v>28.43</v>
      </c>
      <c r="AL321">
        <v>1</v>
      </c>
      <c r="AN321">
        <v>0</v>
      </c>
      <c r="AO321">
        <v>1</v>
      </c>
      <c r="AP321">
        <v>1</v>
      </c>
      <c r="AQ321">
        <v>0</v>
      </c>
      <c r="AR321">
        <v>0</v>
      </c>
      <c r="AS321" t="s">
        <v>3</v>
      </c>
      <c r="AT321">
        <v>0.01</v>
      </c>
      <c r="AU321" t="s">
        <v>20</v>
      </c>
      <c r="AV321">
        <v>0</v>
      </c>
      <c r="AW321">
        <v>2</v>
      </c>
      <c r="AX321">
        <v>68191653</v>
      </c>
      <c r="AY321">
        <v>1</v>
      </c>
      <c r="AZ321">
        <v>0</v>
      </c>
      <c r="BA321">
        <v>316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Y321*Source!I196</f>
        <v>1E-3</v>
      </c>
      <c r="CY321">
        <f>AB321</f>
        <v>819.07</v>
      </c>
      <c r="CZ321">
        <f>AF321</f>
        <v>86.4</v>
      </c>
      <c r="DA321">
        <f>AJ321</f>
        <v>9.48</v>
      </c>
      <c r="DB321">
        <f>ROUND((ROUND(AT321*CZ321,2)*1.25),6)</f>
        <v>1.075</v>
      </c>
      <c r="DC321">
        <f>ROUND((ROUND(AT321*AG321,2)*1.25),6)</f>
        <v>0.17499999999999999</v>
      </c>
    </row>
    <row r="322" spans="1:107" x14ac:dyDescent="0.4">
      <c r="A322">
        <f>ROW(Source!A196)</f>
        <v>196</v>
      </c>
      <c r="B322">
        <v>68187018</v>
      </c>
      <c r="C322">
        <v>68191650</v>
      </c>
      <c r="D322">
        <v>64871277</v>
      </c>
      <c r="E322">
        <v>1</v>
      </c>
      <c r="F322">
        <v>1</v>
      </c>
      <c r="G322">
        <v>1</v>
      </c>
      <c r="H322">
        <v>2</v>
      </c>
      <c r="I322" t="s">
        <v>725</v>
      </c>
      <c r="J322" t="s">
        <v>726</v>
      </c>
      <c r="K322" t="s">
        <v>727</v>
      </c>
      <c r="L322">
        <v>1368</v>
      </c>
      <c r="N322">
        <v>1011</v>
      </c>
      <c r="O322" t="s">
        <v>669</v>
      </c>
      <c r="P322" t="s">
        <v>669</v>
      </c>
      <c r="Q322">
        <v>1</v>
      </c>
      <c r="W322">
        <v>0</v>
      </c>
      <c r="X322">
        <v>1106923569</v>
      </c>
      <c r="Y322">
        <v>1.2500000000000001E-2</v>
      </c>
      <c r="AA322">
        <v>0</v>
      </c>
      <c r="AB322">
        <v>1000.16</v>
      </c>
      <c r="AC322">
        <v>383.81</v>
      </c>
      <c r="AD322">
        <v>0</v>
      </c>
      <c r="AE322">
        <v>0</v>
      </c>
      <c r="AF322">
        <v>112</v>
      </c>
      <c r="AG322">
        <v>13.5</v>
      </c>
      <c r="AH322">
        <v>0</v>
      </c>
      <c r="AI322">
        <v>1</v>
      </c>
      <c r="AJ322">
        <v>8.93</v>
      </c>
      <c r="AK322">
        <v>28.43</v>
      </c>
      <c r="AL322">
        <v>1</v>
      </c>
      <c r="AN322">
        <v>0</v>
      </c>
      <c r="AO322">
        <v>1</v>
      </c>
      <c r="AP322">
        <v>1</v>
      </c>
      <c r="AQ322">
        <v>0</v>
      </c>
      <c r="AR322">
        <v>0</v>
      </c>
      <c r="AS322" t="s">
        <v>3</v>
      </c>
      <c r="AT322">
        <v>0.01</v>
      </c>
      <c r="AU322" t="s">
        <v>20</v>
      </c>
      <c r="AV322">
        <v>0</v>
      </c>
      <c r="AW322">
        <v>2</v>
      </c>
      <c r="AX322">
        <v>68191654</v>
      </c>
      <c r="AY322">
        <v>1</v>
      </c>
      <c r="AZ322">
        <v>0</v>
      </c>
      <c r="BA322">
        <v>317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Y322*Source!I196</f>
        <v>1E-3</v>
      </c>
      <c r="CY322">
        <f>AB322</f>
        <v>1000.16</v>
      </c>
      <c r="CZ322">
        <f>AF322</f>
        <v>112</v>
      </c>
      <c r="DA322">
        <f>AJ322</f>
        <v>8.93</v>
      </c>
      <c r="DB322">
        <f>ROUND((ROUND(AT322*CZ322,2)*1.25),6)</f>
        <v>1.4</v>
      </c>
      <c r="DC322">
        <f>ROUND((ROUND(AT322*AG322,2)*1.25),6)</f>
        <v>0.17499999999999999</v>
      </c>
    </row>
    <row r="323" spans="1:107" x14ac:dyDescent="0.4">
      <c r="A323">
        <f>ROW(Source!A196)</f>
        <v>196</v>
      </c>
      <c r="B323">
        <v>68187018</v>
      </c>
      <c r="C323">
        <v>68191650</v>
      </c>
      <c r="D323">
        <v>64873129</v>
      </c>
      <c r="E323">
        <v>1</v>
      </c>
      <c r="F323">
        <v>1</v>
      </c>
      <c r="G323">
        <v>1</v>
      </c>
      <c r="H323">
        <v>2</v>
      </c>
      <c r="I323" t="s">
        <v>715</v>
      </c>
      <c r="J323" t="s">
        <v>716</v>
      </c>
      <c r="K323" t="s">
        <v>717</v>
      </c>
      <c r="L323">
        <v>1368</v>
      </c>
      <c r="N323">
        <v>1011</v>
      </c>
      <c r="O323" t="s">
        <v>669</v>
      </c>
      <c r="P323" t="s">
        <v>669</v>
      </c>
      <c r="Q323">
        <v>1</v>
      </c>
      <c r="W323">
        <v>0</v>
      </c>
      <c r="X323">
        <v>1230759911</v>
      </c>
      <c r="Y323">
        <v>1.2500000000000001E-2</v>
      </c>
      <c r="AA323">
        <v>0</v>
      </c>
      <c r="AB323">
        <v>851.65</v>
      </c>
      <c r="AC323">
        <v>329.79</v>
      </c>
      <c r="AD323">
        <v>0</v>
      </c>
      <c r="AE323">
        <v>0</v>
      </c>
      <c r="AF323">
        <v>87.17</v>
      </c>
      <c r="AG323">
        <v>11.6</v>
      </c>
      <c r="AH323">
        <v>0</v>
      </c>
      <c r="AI323">
        <v>1</v>
      </c>
      <c r="AJ323">
        <v>9.77</v>
      </c>
      <c r="AK323">
        <v>28.43</v>
      </c>
      <c r="AL323">
        <v>1</v>
      </c>
      <c r="AN323">
        <v>0</v>
      </c>
      <c r="AO323">
        <v>1</v>
      </c>
      <c r="AP323">
        <v>1</v>
      </c>
      <c r="AQ323">
        <v>0</v>
      </c>
      <c r="AR323">
        <v>0</v>
      </c>
      <c r="AS323" t="s">
        <v>3</v>
      </c>
      <c r="AT323">
        <v>0.01</v>
      </c>
      <c r="AU323" t="s">
        <v>20</v>
      </c>
      <c r="AV323">
        <v>0</v>
      </c>
      <c r="AW323">
        <v>2</v>
      </c>
      <c r="AX323">
        <v>68191655</v>
      </c>
      <c r="AY323">
        <v>1</v>
      </c>
      <c r="AZ323">
        <v>0</v>
      </c>
      <c r="BA323">
        <v>318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Y323*Source!I196</f>
        <v>1E-3</v>
      </c>
      <c r="CY323">
        <f>AB323</f>
        <v>851.65</v>
      </c>
      <c r="CZ323">
        <f>AF323</f>
        <v>87.17</v>
      </c>
      <c r="DA323">
        <f>AJ323</f>
        <v>9.77</v>
      </c>
      <c r="DB323">
        <f>ROUND((ROUND(AT323*CZ323,2)*1.25),6)</f>
        <v>1.0874999999999999</v>
      </c>
      <c r="DC323">
        <f>ROUND((ROUND(AT323*AG323,2)*1.25),6)</f>
        <v>0.15</v>
      </c>
    </row>
    <row r="324" spans="1:107" x14ac:dyDescent="0.4">
      <c r="A324">
        <f>ROW(Source!A196)</f>
        <v>196</v>
      </c>
      <c r="B324">
        <v>68187018</v>
      </c>
      <c r="C324">
        <v>68191650</v>
      </c>
      <c r="D324">
        <v>64809254</v>
      </c>
      <c r="E324">
        <v>1</v>
      </c>
      <c r="F324">
        <v>1</v>
      </c>
      <c r="G324">
        <v>1</v>
      </c>
      <c r="H324">
        <v>3</v>
      </c>
      <c r="I324" t="s">
        <v>1003</v>
      </c>
      <c r="J324" t="s">
        <v>1004</v>
      </c>
      <c r="K324" t="s">
        <v>1005</v>
      </c>
      <c r="L324">
        <v>1346</v>
      </c>
      <c r="N324">
        <v>1009</v>
      </c>
      <c r="O324" t="s">
        <v>120</v>
      </c>
      <c r="P324" t="s">
        <v>120</v>
      </c>
      <c r="Q324">
        <v>1</v>
      </c>
      <c r="W324">
        <v>0</v>
      </c>
      <c r="X324">
        <v>1502743759</v>
      </c>
      <c r="Y324">
        <v>1.5</v>
      </c>
      <c r="AA324">
        <v>456.22</v>
      </c>
      <c r="AB324">
        <v>0</v>
      </c>
      <c r="AC324">
        <v>0</v>
      </c>
      <c r="AD324">
        <v>0</v>
      </c>
      <c r="AE324">
        <v>24.41</v>
      </c>
      <c r="AF324">
        <v>0</v>
      </c>
      <c r="AG324">
        <v>0</v>
      </c>
      <c r="AH324">
        <v>0</v>
      </c>
      <c r="AI324">
        <v>18.690000000000001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3</v>
      </c>
      <c r="AT324">
        <v>1.5</v>
      </c>
      <c r="AU324" t="s">
        <v>3</v>
      </c>
      <c r="AV324">
        <v>0</v>
      </c>
      <c r="AW324">
        <v>2</v>
      </c>
      <c r="AX324">
        <v>68191656</v>
      </c>
      <c r="AY324">
        <v>1</v>
      </c>
      <c r="AZ324">
        <v>0</v>
      </c>
      <c r="BA324">
        <v>319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Y324*Source!I196</f>
        <v>0.12</v>
      </c>
      <c r="CY324">
        <f>AA324</f>
        <v>456.22</v>
      </c>
      <c r="CZ324">
        <f>AE324</f>
        <v>24.41</v>
      </c>
      <c r="DA324">
        <f>AI324</f>
        <v>18.690000000000001</v>
      </c>
      <c r="DB324">
        <f>ROUND(ROUND(AT324*CZ324,2),6)</f>
        <v>36.619999999999997</v>
      </c>
      <c r="DC324">
        <f>ROUND(ROUND(AT324*AG324,2),6)</f>
        <v>0</v>
      </c>
    </row>
    <row r="325" spans="1:107" x14ac:dyDescent="0.4">
      <c r="A325">
        <f>ROW(Source!A196)</f>
        <v>196</v>
      </c>
      <c r="B325">
        <v>68187018</v>
      </c>
      <c r="C325">
        <v>68191650</v>
      </c>
      <c r="D325">
        <v>64809361</v>
      </c>
      <c r="E325">
        <v>1</v>
      </c>
      <c r="F325">
        <v>1</v>
      </c>
      <c r="G325">
        <v>1</v>
      </c>
      <c r="H325">
        <v>3</v>
      </c>
      <c r="I325" t="s">
        <v>1006</v>
      </c>
      <c r="J325" t="s">
        <v>1007</v>
      </c>
      <c r="K325" t="s">
        <v>1008</v>
      </c>
      <c r="L325">
        <v>1348</v>
      </c>
      <c r="N325">
        <v>1009</v>
      </c>
      <c r="O325" t="s">
        <v>133</v>
      </c>
      <c r="P325" t="s">
        <v>133</v>
      </c>
      <c r="Q325">
        <v>1000</v>
      </c>
      <c r="W325">
        <v>0</v>
      </c>
      <c r="X325">
        <v>-1701539228</v>
      </c>
      <c r="Y325">
        <v>1.1999999999999999E-3</v>
      </c>
      <c r="AA325">
        <v>66586.7</v>
      </c>
      <c r="AB325">
        <v>0</v>
      </c>
      <c r="AC325">
        <v>0</v>
      </c>
      <c r="AD325">
        <v>0</v>
      </c>
      <c r="AE325">
        <v>14830</v>
      </c>
      <c r="AF325">
        <v>0</v>
      </c>
      <c r="AG325">
        <v>0</v>
      </c>
      <c r="AH325">
        <v>0</v>
      </c>
      <c r="AI325">
        <v>4.49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3</v>
      </c>
      <c r="AT325">
        <v>1.1999999999999999E-3</v>
      </c>
      <c r="AU325" t="s">
        <v>3</v>
      </c>
      <c r="AV325">
        <v>0</v>
      </c>
      <c r="AW325">
        <v>2</v>
      </c>
      <c r="AX325">
        <v>68191657</v>
      </c>
      <c r="AY325">
        <v>1</v>
      </c>
      <c r="AZ325">
        <v>0</v>
      </c>
      <c r="BA325">
        <v>320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Y325*Source!I196</f>
        <v>9.5999999999999989E-5</v>
      </c>
      <c r="CY325">
        <f>AA325</f>
        <v>66586.7</v>
      </c>
      <c r="CZ325">
        <f>AE325</f>
        <v>14830</v>
      </c>
      <c r="DA325">
        <f>AI325</f>
        <v>4.49</v>
      </c>
      <c r="DB325">
        <f>ROUND(ROUND(AT325*CZ325,2),6)</f>
        <v>17.8</v>
      </c>
      <c r="DC325">
        <f>ROUND(ROUND(AT325*AG325,2),6)</f>
        <v>0</v>
      </c>
    </row>
    <row r="326" spans="1:107" x14ac:dyDescent="0.4">
      <c r="A326">
        <f>ROW(Source!A196)</f>
        <v>196</v>
      </c>
      <c r="B326">
        <v>68187018</v>
      </c>
      <c r="C326">
        <v>68191650</v>
      </c>
      <c r="D326">
        <v>64841898</v>
      </c>
      <c r="E326">
        <v>1</v>
      </c>
      <c r="F326">
        <v>1</v>
      </c>
      <c r="G326">
        <v>1</v>
      </c>
      <c r="H326">
        <v>3</v>
      </c>
      <c r="I326" t="s">
        <v>1012</v>
      </c>
      <c r="J326" t="s">
        <v>1013</v>
      </c>
      <c r="K326" t="s">
        <v>1014</v>
      </c>
      <c r="L326">
        <v>1301</v>
      </c>
      <c r="N326">
        <v>1003</v>
      </c>
      <c r="O326" t="s">
        <v>507</v>
      </c>
      <c r="P326" t="s">
        <v>507</v>
      </c>
      <c r="Q326">
        <v>1</v>
      </c>
      <c r="W326">
        <v>0</v>
      </c>
      <c r="X326">
        <v>-351596656</v>
      </c>
      <c r="Y326">
        <v>99.8</v>
      </c>
      <c r="AA326">
        <v>149.16999999999999</v>
      </c>
      <c r="AB326">
        <v>0</v>
      </c>
      <c r="AC326">
        <v>0</v>
      </c>
      <c r="AD326">
        <v>0</v>
      </c>
      <c r="AE326">
        <v>39.36</v>
      </c>
      <c r="AF326">
        <v>0</v>
      </c>
      <c r="AG326">
        <v>0</v>
      </c>
      <c r="AH326">
        <v>0</v>
      </c>
      <c r="AI326">
        <v>3.79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99.8</v>
      </c>
      <c r="AU326" t="s">
        <v>3</v>
      </c>
      <c r="AV326">
        <v>0</v>
      </c>
      <c r="AW326">
        <v>2</v>
      </c>
      <c r="AX326">
        <v>68191659</v>
      </c>
      <c r="AY326">
        <v>1</v>
      </c>
      <c r="AZ326">
        <v>0</v>
      </c>
      <c r="BA326">
        <v>322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Y326*Source!I196</f>
        <v>7.984</v>
      </c>
      <c r="CY326">
        <f>AA326</f>
        <v>149.16999999999999</v>
      </c>
      <c r="CZ326">
        <f>AE326</f>
        <v>39.36</v>
      </c>
      <c r="DA326">
        <f>AI326</f>
        <v>3.79</v>
      </c>
      <c r="DB326">
        <f>ROUND(ROUND(AT326*CZ326,2),6)</f>
        <v>3928.13</v>
      </c>
      <c r="DC326">
        <f>ROUND(ROUND(AT326*AG326,2),6)</f>
        <v>0</v>
      </c>
    </row>
    <row r="327" spans="1:107" x14ac:dyDescent="0.4">
      <c r="A327">
        <f>ROW(Source!A196)</f>
        <v>196</v>
      </c>
      <c r="B327">
        <v>68187018</v>
      </c>
      <c r="C327">
        <v>68191650</v>
      </c>
      <c r="D327">
        <v>64847311</v>
      </c>
      <c r="E327">
        <v>1</v>
      </c>
      <c r="F327">
        <v>1</v>
      </c>
      <c r="G327">
        <v>1</v>
      </c>
      <c r="H327">
        <v>3</v>
      </c>
      <c r="I327" t="s">
        <v>709</v>
      </c>
      <c r="J327" t="s">
        <v>710</v>
      </c>
      <c r="K327" t="s">
        <v>711</v>
      </c>
      <c r="L327">
        <v>1339</v>
      </c>
      <c r="N327">
        <v>1007</v>
      </c>
      <c r="O327" t="s">
        <v>712</v>
      </c>
      <c r="P327" t="s">
        <v>712</v>
      </c>
      <c r="Q327">
        <v>1</v>
      </c>
      <c r="W327">
        <v>0</v>
      </c>
      <c r="X327">
        <v>619799737</v>
      </c>
      <c r="Y327">
        <v>0.39</v>
      </c>
      <c r="AA327">
        <v>19.57</v>
      </c>
      <c r="AB327">
        <v>0</v>
      </c>
      <c r="AC327">
        <v>0</v>
      </c>
      <c r="AD327">
        <v>0</v>
      </c>
      <c r="AE327">
        <v>2.44</v>
      </c>
      <c r="AF327">
        <v>0</v>
      </c>
      <c r="AG327">
        <v>0</v>
      </c>
      <c r="AH327">
        <v>0</v>
      </c>
      <c r="AI327">
        <v>8.02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0.39</v>
      </c>
      <c r="AU327" t="s">
        <v>3</v>
      </c>
      <c r="AV327">
        <v>0</v>
      </c>
      <c r="AW327">
        <v>2</v>
      </c>
      <c r="AX327">
        <v>68191661</v>
      </c>
      <c r="AY327">
        <v>1</v>
      </c>
      <c r="AZ327">
        <v>0</v>
      </c>
      <c r="BA327">
        <v>324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Y327*Source!I196</f>
        <v>3.1200000000000002E-2</v>
      </c>
      <c r="CY327">
        <f>AA327</f>
        <v>19.57</v>
      </c>
      <c r="CZ327">
        <f>AE327</f>
        <v>2.44</v>
      </c>
      <c r="DA327">
        <f>AI327</f>
        <v>8.02</v>
      </c>
      <c r="DB327">
        <f>ROUND(ROUND(AT327*CZ327,2),6)</f>
        <v>0.95</v>
      </c>
      <c r="DC327">
        <f>ROUND(ROUND(AT327*AG327,2),6)</f>
        <v>0</v>
      </c>
    </row>
    <row r="328" spans="1:107" x14ac:dyDescent="0.4">
      <c r="A328">
        <f>ROW(Source!A197)</f>
        <v>197</v>
      </c>
      <c r="B328">
        <v>68187018</v>
      </c>
      <c r="C328">
        <v>68191708</v>
      </c>
      <c r="D328">
        <v>18442827</v>
      </c>
      <c r="E328">
        <v>1</v>
      </c>
      <c r="F328">
        <v>1</v>
      </c>
      <c r="G328">
        <v>1</v>
      </c>
      <c r="H328">
        <v>1</v>
      </c>
      <c r="I328" t="s">
        <v>1015</v>
      </c>
      <c r="J328" t="s">
        <v>3</v>
      </c>
      <c r="K328" t="s">
        <v>1016</v>
      </c>
      <c r="L328">
        <v>1369</v>
      </c>
      <c r="N328">
        <v>1013</v>
      </c>
      <c r="O328" t="s">
        <v>665</v>
      </c>
      <c r="P328" t="s">
        <v>665</v>
      </c>
      <c r="Q328">
        <v>1</v>
      </c>
      <c r="W328">
        <v>0</v>
      </c>
      <c r="X328">
        <v>717490484</v>
      </c>
      <c r="Y328">
        <v>5.7614999999999998</v>
      </c>
      <c r="AA328">
        <v>0</v>
      </c>
      <c r="AB328">
        <v>0</v>
      </c>
      <c r="AC328">
        <v>0</v>
      </c>
      <c r="AD328">
        <v>11.64</v>
      </c>
      <c r="AE328">
        <v>0</v>
      </c>
      <c r="AF328">
        <v>0</v>
      </c>
      <c r="AG328">
        <v>0</v>
      </c>
      <c r="AH328">
        <v>11.64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1</v>
      </c>
      <c r="AQ328">
        <v>0</v>
      </c>
      <c r="AR328">
        <v>0</v>
      </c>
      <c r="AS328" t="s">
        <v>3</v>
      </c>
      <c r="AT328">
        <v>5.01</v>
      </c>
      <c r="AU328" t="s">
        <v>21</v>
      </c>
      <c r="AV328">
        <v>1</v>
      </c>
      <c r="AW328">
        <v>2</v>
      </c>
      <c r="AX328">
        <v>68191709</v>
      </c>
      <c r="AY328">
        <v>1</v>
      </c>
      <c r="AZ328">
        <v>0</v>
      </c>
      <c r="BA328">
        <v>325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Y328*Source!I197</f>
        <v>1.84368</v>
      </c>
      <c r="CY328">
        <f>AD328</f>
        <v>11.64</v>
      </c>
      <c r="CZ328">
        <f>AH328</f>
        <v>11.64</v>
      </c>
      <c r="DA328">
        <f>AL328</f>
        <v>1</v>
      </c>
      <c r="DB328">
        <f>ROUND((ROUND(AT328*CZ328,2)*1.15),6)</f>
        <v>67.067999999999998</v>
      </c>
      <c r="DC328">
        <f>ROUND((ROUND(AT328*AG328,2)*1.15),6)</f>
        <v>0</v>
      </c>
    </row>
    <row r="329" spans="1:107" x14ac:dyDescent="0.4">
      <c r="A329">
        <f>ROW(Source!A197)</f>
        <v>197</v>
      </c>
      <c r="B329">
        <v>68187018</v>
      </c>
      <c r="C329">
        <v>68191708</v>
      </c>
      <c r="D329">
        <v>64871516</v>
      </c>
      <c r="E329">
        <v>1</v>
      </c>
      <c r="F329">
        <v>1</v>
      </c>
      <c r="G329">
        <v>1</v>
      </c>
      <c r="H329">
        <v>2</v>
      </c>
      <c r="I329" t="s">
        <v>1017</v>
      </c>
      <c r="J329" t="s">
        <v>1018</v>
      </c>
      <c r="K329" t="s">
        <v>1019</v>
      </c>
      <c r="L329">
        <v>1368</v>
      </c>
      <c r="N329">
        <v>1011</v>
      </c>
      <c r="O329" t="s">
        <v>669</v>
      </c>
      <c r="P329" t="s">
        <v>669</v>
      </c>
      <c r="Q329">
        <v>1</v>
      </c>
      <c r="W329">
        <v>0</v>
      </c>
      <c r="X329">
        <v>1695838894</v>
      </c>
      <c r="Y329">
        <v>1.875</v>
      </c>
      <c r="AA329">
        <v>0</v>
      </c>
      <c r="AB329">
        <v>154.28</v>
      </c>
      <c r="AC329">
        <v>0</v>
      </c>
      <c r="AD329">
        <v>0</v>
      </c>
      <c r="AE329">
        <v>0</v>
      </c>
      <c r="AF329">
        <v>29.67</v>
      </c>
      <c r="AG329">
        <v>0</v>
      </c>
      <c r="AH329">
        <v>0</v>
      </c>
      <c r="AI329">
        <v>1</v>
      </c>
      <c r="AJ329">
        <v>5.2</v>
      </c>
      <c r="AK329">
        <v>28.43</v>
      </c>
      <c r="AL329">
        <v>1</v>
      </c>
      <c r="AN329">
        <v>0</v>
      </c>
      <c r="AO329">
        <v>1</v>
      </c>
      <c r="AP329">
        <v>1</v>
      </c>
      <c r="AQ329">
        <v>0</v>
      </c>
      <c r="AR329">
        <v>0</v>
      </c>
      <c r="AS329" t="s">
        <v>3</v>
      </c>
      <c r="AT329">
        <v>1.5</v>
      </c>
      <c r="AU329" t="s">
        <v>20</v>
      </c>
      <c r="AV329">
        <v>0</v>
      </c>
      <c r="AW329">
        <v>2</v>
      </c>
      <c r="AX329">
        <v>68191710</v>
      </c>
      <c r="AY329">
        <v>1</v>
      </c>
      <c r="AZ329">
        <v>0</v>
      </c>
      <c r="BA329">
        <v>326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Y329*Source!I197</f>
        <v>0.6</v>
      </c>
      <c r="CY329">
        <f>AB329</f>
        <v>154.28</v>
      </c>
      <c r="CZ329">
        <f>AF329</f>
        <v>29.67</v>
      </c>
      <c r="DA329">
        <f>AJ329</f>
        <v>5.2</v>
      </c>
      <c r="DB329">
        <f>ROUND((ROUND(AT329*CZ329,2)*1.25),6)</f>
        <v>55.637500000000003</v>
      </c>
      <c r="DC329">
        <f>ROUND((ROUND(AT329*AG329,2)*1.25),6)</f>
        <v>0</v>
      </c>
    </row>
    <row r="330" spans="1:107" x14ac:dyDescent="0.4">
      <c r="A330">
        <f>ROW(Source!A197)</f>
        <v>197</v>
      </c>
      <c r="B330">
        <v>68187018</v>
      </c>
      <c r="C330">
        <v>68191708</v>
      </c>
      <c r="D330">
        <v>64807574</v>
      </c>
      <c r="E330">
        <v>1</v>
      </c>
      <c r="F330">
        <v>1</v>
      </c>
      <c r="G330">
        <v>1</v>
      </c>
      <c r="H330">
        <v>3</v>
      </c>
      <c r="I330" t="s">
        <v>985</v>
      </c>
      <c r="J330" t="s">
        <v>986</v>
      </c>
      <c r="K330" t="s">
        <v>987</v>
      </c>
      <c r="L330">
        <v>1348</v>
      </c>
      <c r="N330">
        <v>1009</v>
      </c>
      <c r="O330" t="s">
        <v>133</v>
      </c>
      <c r="P330" t="s">
        <v>133</v>
      </c>
      <c r="Q330">
        <v>1000</v>
      </c>
      <c r="W330">
        <v>0</v>
      </c>
      <c r="X330">
        <v>1625292450</v>
      </c>
      <c r="Y330">
        <v>5.0000000000000002E-5</v>
      </c>
      <c r="AA330">
        <v>48531.96</v>
      </c>
      <c r="AB330">
        <v>0</v>
      </c>
      <c r="AC330">
        <v>0</v>
      </c>
      <c r="AD330">
        <v>0</v>
      </c>
      <c r="AE330">
        <v>15118.99</v>
      </c>
      <c r="AF330">
        <v>0</v>
      </c>
      <c r="AG330">
        <v>0</v>
      </c>
      <c r="AH330">
        <v>0</v>
      </c>
      <c r="AI330">
        <v>3.21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5.0000000000000002E-5</v>
      </c>
      <c r="AU330" t="s">
        <v>3</v>
      </c>
      <c r="AV330">
        <v>0</v>
      </c>
      <c r="AW330">
        <v>2</v>
      </c>
      <c r="AX330">
        <v>68191711</v>
      </c>
      <c r="AY330">
        <v>1</v>
      </c>
      <c r="AZ330">
        <v>0</v>
      </c>
      <c r="BA330">
        <v>327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Y330*Source!I197</f>
        <v>1.6000000000000003E-5</v>
      </c>
      <c r="CY330">
        <f>AA330</f>
        <v>48531.96</v>
      </c>
      <c r="CZ330">
        <f>AE330</f>
        <v>15118.99</v>
      </c>
      <c r="DA330">
        <f>AI330</f>
        <v>3.21</v>
      </c>
      <c r="DB330">
        <f>ROUND(ROUND(AT330*CZ330,2),6)</f>
        <v>0.76</v>
      </c>
      <c r="DC330">
        <f>ROUND(ROUND(AT330*AG330,2),6)</f>
        <v>0</v>
      </c>
    </row>
    <row r="331" spans="1:107" x14ac:dyDescent="0.4">
      <c r="A331">
        <f>ROW(Source!A197)</f>
        <v>197</v>
      </c>
      <c r="B331">
        <v>68187018</v>
      </c>
      <c r="C331">
        <v>68191708</v>
      </c>
      <c r="D331">
        <v>64807749</v>
      </c>
      <c r="E331">
        <v>1</v>
      </c>
      <c r="F331">
        <v>1</v>
      </c>
      <c r="G331">
        <v>1</v>
      </c>
      <c r="H331">
        <v>3</v>
      </c>
      <c r="I331" t="s">
        <v>988</v>
      </c>
      <c r="J331" t="s">
        <v>989</v>
      </c>
      <c r="K331" t="s">
        <v>990</v>
      </c>
      <c r="L331">
        <v>1348</v>
      </c>
      <c r="N331">
        <v>1009</v>
      </c>
      <c r="O331" t="s">
        <v>133</v>
      </c>
      <c r="P331" t="s">
        <v>133</v>
      </c>
      <c r="Q331">
        <v>1000</v>
      </c>
      <c r="W331">
        <v>0</v>
      </c>
      <c r="X331">
        <v>24062879</v>
      </c>
      <c r="Y331">
        <v>2.0000000000000002E-5</v>
      </c>
      <c r="AA331">
        <v>55765.5</v>
      </c>
      <c r="AB331">
        <v>0</v>
      </c>
      <c r="AC331">
        <v>0</v>
      </c>
      <c r="AD331">
        <v>0</v>
      </c>
      <c r="AE331">
        <v>16950</v>
      </c>
      <c r="AF331">
        <v>0</v>
      </c>
      <c r="AG331">
        <v>0</v>
      </c>
      <c r="AH331">
        <v>0</v>
      </c>
      <c r="AI331">
        <v>3.29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3</v>
      </c>
      <c r="AT331">
        <v>2.0000000000000002E-5</v>
      </c>
      <c r="AU331" t="s">
        <v>3</v>
      </c>
      <c r="AV331">
        <v>0</v>
      </c>
      <c r="AW331">
        <v>2</v>
      </c>
      <c r="AX331">
        <v>68191712</v>
      </c>
      <c r="AY331">
        <v>1</v>
      </c>
      <c r="AZ331">
        <v>0</v>
      </c>
      <c r="BA331">
        <v>328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Y331*Source!I197</f>
        <v>6.4000000000000006E-6</v>
      </c>
      <c r="CY331">
        <f>AA331</f>
        <v>55765.5</v>
      </c>
      <c r="CZ331">
        <f>AE331</f>
        <v>16950</v>
      </c>
      <c r="DA331">
        <f>AI331</f>
        <v>3.29</v>
      </c>
      <c r="DB331">
        <f>ROUND(ROUND(AT331*CZ331,2),6)</f>
        <v>0.34</v>
      </c>
      <c r="DC331">
        <f>ROUND(ROUND(AT331*AG331,2),6)</f>
        <v>0</v>
      </c>
    </row>
    <row r="332" spans="1:107" x14ac:dyDescent="0.4">
      <c r="A332">
        <f>ROW(Source!A197)</f>
        <v>197</v>
      </c>
      <c r="B332">
        <v>68187018</v>
      </c>
      <c r="C332">
        <v>68191708</v>
      </c>
      <c r="D332">
        <v>64808586</v>
      </c>
      <c r="E332">
        <v>1</v>
      </c>
      <c r="F332">
        <v>1</v>
      </c>
      <c r="G332">
        <v>1</v>
      </c>
      <c r="H332">
        <v>3</v>
      </c>
      <c r="I332" t="s">
        <v>994</v>
      </c>
      <c r="J332" t="s">
        <v>995</v>
      </c>
      <c r="K332" t="s">
        <v>996</v>
      </c>
      <c r="L332">
        <v>1346</v>
      </c>
      <c r="N332">
        <v>1009</v>
      </c>
      <c r="O332" t="s">
        <v>120</v>
      </c>
      <c r="P332" t="s">
        <v>120</v>
      </c>
      <c r="Q332">
        <v>1</v>
      </c>
      <c r="W332">
        <v>0</v>
      </c>
      <c r="X332">
        <v>-2113933962</v>
      </c>
      <c r="Y332">
        <v>0.02</v>
      </c>
      <c r="AA332">
        <v>75.33</v>
      </c>
      <c r="AB332">
        <v>0</v>
      </c>
      <c r="AC332">
        <v>0</v>
      </c>
      <c r="AD332">
        <v>0</v>
      </c>
      <c r="AE332">
        <v>37.29</v>
      </c>
      <c r="AF332">
        <v>0</v>
      </c>
      <c r="AG332">
        <v>0</v>
      </c>
      <c r="AH332">
        <v>0</v>
      </c>
      <c r="AI332">
        <v>2.02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0.02</v>
      </c>
      <c r="AU332" t="s">
        <v>3</v>
      </c>
      <c r="AV332">
        <v>0</v>
      </c>
      <c r="AW332">
        <v>2</v>
      </c>
      <c r="AX332">
        <v>68191713</v>
      </c>
      <c r="AY332">
        <v>1</v>
      </c>
      <c r="AZ332">
        <v>0</v>
      </c>
      <c r="BA332">
        <v>329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Y332*Source!I197</f>
        <v>6.4000000000000003E-3</v>
      </c>
      <c r="CY332">
        <f>AA332</f>
        <v>75.33</v>
      </c>
      <c r="CZ332">
        <f>AE332</f>
        <v>37.29</v>
      </c>
      <c r="DA332">
        <f>AI332</f>
        <v>2.02</v>
      </c>
      <c r="DB332">
        <f>ROUND(ROUND(AT332*CZ332,2),6)</f>
        <v>0.75</v>
      </c>
      <c r="DC332">
        <f>ROUND(ROUND(AT332*AG332,2),6)</f>
        <v>0</v>
      </c>
    </row>
    <row r="333" spans="1:107" x14ac:dyDescent="0.4">
      <c r="A333">
        <f>ROW(Source!A197)</f>
        <v>197</v>
      </c>
      <c r="B333">
        <v>68187018</v>
      </c>
      <c r="C333">
        <v>68191708</v>
      </c>
      <c r="D333">
        <v>64847311</v>
      </c>
      <c r="E333">
        <v>1</v>
      </c>
      <c r="F333">
        <v>1</v>
      </c>
      <c r="G333">
        <v>1</v>
      </c>
      <c r="H333">
        <v>3</v>
      </c>
      <c r="I333" t="s">
        <v>709</v>
      </c>
      <c r="J333" t="s">
        <v>710</v>
      </c>
      <c r="K333" t="s">
        <v>711</v>
      </c>
      <c r="L333">
        <v>1339</v>
      </c>
      <c r="N333">
        <v>1007</v>
      </c>
      <c r="O333" t="s">
        <v>712</v>
      </c>
      <c r="P333" t="s">
        <v>712</v>
      </c>
      <c r="Q333">
        <v>1</v>
      </c>
      <c r="W333">
        <v>0</v>
      </c>
      <c r="X333">
        <v>619799737</v>
      </c>
      <c r="Y333">
        <v>1</v>
      </c>
      <c r="AA333">
        <v>19.57</v>
      </c>
      <c r="AB333">
        <v>0</v>
      </c>
      <c r="AC333">
        <v>0</v>
      </c>
      <c r="AD333">
        <v>0</v>
      </c>
      <c r="AE333">
        <v>2.44</v>
      </c>
      <c r="AF333">
        <v>0</v>
      </c>
      <c r="AG333">
        <v>0</v>
      </c>
      <c r="AH333">
        <v>0</v>
      </c>
      <c r="AI333">
        <v>8.02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1</v>
      </c>
      <c r="AU333" t="s">
        <v>3</v>
      </c>
      <c r="AV333">
        <v>0</v>
      </c>
      <c r="AW333">
        <v>2</v>
      </c>
      <c r="AX333">
        <v>68191714</v>
      </c>
      <c r="AY333">
        <v>1</v>
      </c>
      <c r="AZ333">
        <v>0</v>
      </c>
      <c r="BA333">
        <v>330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Y333*Source!I197</f>
        <v>0.32</v>
      </c>
      <c r="CY333">
        <f>AA333</f>
        <v>19.57</v>
      </c>
      <c r="CZ333">
        <f>AE333</f>
        <v>2.44</v>
      </c>
      <c r="DA333">
        <f>AI333</f>
        <v>8.02</v>
      </c>
      <c r="DB333">
        <f>ROUND(ROUND(AT333*CZ333,2),6)</f>
        <v>2.44</v>
      </c>
      <c r="DC333">
        <f>ROUND(ROUND(AT333*AG333,2),6)</f>
        <v>0</v>
      </c>
    </row>
    <row r="334" spans="1:107" x14ac:dyDescent="0.4">
      <c r="A334">
        <f>ROW(Source!A198)</f>
        <v>198</v>
      </c>
      <c r="B334">
        <v>68187018</v>
      </c>
      <c r="C334">
        <v>68191664</v>
      </c>
      <c r="D334">
        <v>18411117</v>
      </c>
      <c r="E334">
        <v>1</v>
      </c>
      <c r="F334">
        <v>1</v>
      </c>
      <c r="G334">
        <v>1</v>
      </c>
      <c r="H334">
        <v>1</v>
      </c>
      <c r="I334" t="s">
        <v>801</v>
      </c>
      <c r="J334" t="s">
        <v>3</v>
      </c>
      <c r="K334" t="s">
        <v>802</v>
      </c>
      <c r="L334">
        <v>1369</v>
      </c>
      <c r="N334">
        <v>1013</v>
      </c>
      <c r="O334" t="s">
        <v>665</v>
      </c>
      <c r="P334" t="s">
        <v>665</v>
      </c>
      <c r="Q334">
        <v>1</v>
      </c>
      <c r="W334">
        <v>0</v>
      </c>
      <c r="X334">
        <v>-1739886638</v>
      </c>
      <c r="Y334">
        <v>7.3944999999999999</v>
      </c>
      <c r="AA334">
        <v>0</v>
      </c>
      <c r="AB334">
        <v>0</v>
      </c>
      <c r="AC334">
        <v>0</v>
      </c>
      <c r="AD334">
        <v>9.6199999999999992</v>
      </c>
      <c r="AE334">
        <v>0</v>
      </c>
      <c r="AF334">
        <v>0</v>
      </c>
      <c r="AG334">
        <v>0</v>
      </c>
      <c r="AH334">
        <v>9.6199999999999992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1</v>
      </c>
      <c r="AQ334">
        <v>0</v>
      </c>
      <c r="AR334">
        <v>0</v>
      </c>
      <c r="AS334" t="s">
        <v>3</v>
      </c>
      <c r="AT334">
        <v>6.43</v>
      </c>
      <c r="AU334" t="s">
        <v>21</v>
      </c>
      <c r="AV334">
        <v>1</v>
      </c>
      <c r="AW334">
        <v>2</v>
      </c>
      <c r="AX334">
        <v>68191665</v>
      </c>
      <c r="AY334">
        <v>1</v>
      </c>
      <c r="AZ334">
        <v>0</v>
      </c>
      <c r="BA334">
        <v>331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Y334*Source!I198</f>
        <v>14.789</v>
      </c>
      <c r="CY334">
        <f>AD334</f>
        <v>9.6199999999999992</v>
      </c>
      <c r="CZ334">
        <f>AH334</f>
        <v>9.6199999999999992</v>
      </c>
      <c r="DA334">
        <f>AL334</f>
        <v>1</v>
      </c>
      <c r="DB334">
        <f>ROUND((ROUND(AT334*CZ334,2)*1.15),6)</f>
        <v>71.138999999999996</v>
      </c>
      <c r="DC334">
        <f>ROUND((ROUND(AT334*AG334,2)*1.15),6)</f>
        <v>0</v>
      </c>
    </row>
    <row r="335" spans="1:107" x14ac:dyDescent="0.4">
      <c r="A335">
        <f>ROW(Source!A198)</f>
        <v>198</v>
      </c>
      <c r="B335">
        <v>68187018</v>
      </c>
      <c r="C335">
        <v>68191664</v>
      </c>
      <c r="D335">
        <v>121548</v>
      </c>
      <c r="E335">
        <v>1</v>
      </c>
      <c r="F335">
        <v>1</v>
      </c>
      <c r="G335">
        <v>1</v>
      </c>
      <c r="H335">
        <v>1</v>
      </c>
      <c r="I335" t="s">
        <v>44</v>
      </c>
      <c r="J335" t="s">
        <v>3</v>
      </c>
      <c r="K335" t="s">
        <v>723</v>
      </c>
      <c r="L335">
        <v>608254</v>
      </c>
      <c r="N335">
        <v>1013</v>
      </c>
      <c r="O335" t="s">
        <v>724</v>
      </c>
      <c r="P335" t="s">
        <v>724</v>
      </c>
      <c r="Q335">
        <v>1</v>
      </c>
      <c r="W335">
        <v>0</v>
      </c>
      <c r="X335">
        <v>-185737400</v>
      </c>
      <c r="Y335">
        <v>1.2500000000000001E-2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1</v>
      </c>
      <c r="AQ335">
        <v>0</v>
      </c>
      <c r="AR335">
        <v>0</v>
      </c>
      <c r="AS335" t="s">
        <v>3</v>
      </c>
      <c r="AT335">
        <v>0.01</v>
      </c>
      <c r="AU335" t="s">
        <v>20</v>
      </c>
      <c r="AV335">
        <v>2</v>
      </c>
      <c r="AW335">
        <v>2</v>
      </c>
      <c r="AX335">
        <v>68191666</v>
      </c>
      <c r="AY335">
        <v>1</v>
      </c>
      <c r="AZ335">
        <v>0</v>
      </c>
      <c r="BA335">
        <v>332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Y335*Source!I198</f>
        <v>2.5000000000000001E-2</v>
      </c>
      <c r="CY335">
        <f>AD335</f>
        <v>0</v>
      </c>
      <c r="CZ335">
        <f>AH335</f>
        <v>0</v>
      </c>
      <c r="DA335">
        <f>AL335</f>
        <v>1</v>
      </c>
      <c r="DB335">
        <f>ROUND((ROUND(AT335*CZ335,2)*1.25),6)</f>
        <v>0</v>
      </c>
      <c r="DC335">
        <f>ROUND((ROUND(AT335*AG335,2)*1.25),6)</f>
        <v>0</v>
      </c>
    </row>
    <row r="336" spans="1:107" x14ac:dyDescent="0.4">
      <c r="A336">
        <f>ROW(Source!A198)</f>
        <v>198</v>
      </c>
      <c r="B336">
        <v>68187018</v>
      </c>
      <c r="C336">
        <v>68191664</v>
      </c>
      <c r="D336">
        <v>64871196</v>
      </c>
      <c r="E336">
        <v>1</v>
      </c>
      <c r="F336">
        <v>1</v>
      </c>
      <c r="G336">
        <v>1</v>
      </c>
      <c r="H336">
        <v>2</v>
      </c>
      <c r="I336" t="s">
        <v>979</v>
      </c>
      <c r="J336" t="s">
        <v>980</v>
      </c>
      <c r="K336" t="s">
        <v>981</v>
      </c>
      <c r="L336">
        <v>1368</v>
      </c>
      <c r="N336">
        <v>1011</v>
      </c>
      <c r="O336" t="s">
        <v>669</v>
      </c>
      <c r="P336" t="s">
        <v>669</v>
      </c>
      <c r="Q336">
        <v>1</v>
      </c>
      <c r="W336">
        <v>0</v>
      </c>
      <c r="X336">
        <v>-438066613</v>
      </c>
      <c r="Y336">
        <v>1.2500000000000001E-2</v>
      </c>
      <c r="AA336">
        <v>0</v>
      </c>
      <c r="AB336">
        <v>819.07</v>
      </c>
      <c r="AC336">
        <v>383.81</v>
      </c>
      <c r="AD336">
        <v>0</v>
      </c>
      <c r="AE336">
        <v>0</v>
      </c>
      <c r="AF336">
        <v>86.4</v>
      </c>
      <c r="AG336">
        <v>13.5</v>
      </c>
      <c r="AH336">
        <v>0</v>
      </c>
      <c r="AI336">
        <v>1</v>
      </c>
      <c r="AJ336">
        <v>9.48</v>
      </c>
      <c r="AK336">
        <v>28.43</v>
      </c>
      <c r="AL336">
        <v>1</v>
      </c>
      <c r="AN336">
        <v>0</v>
      </c>
      <c r="AO336">
        <v>1</v>
      </c>
      <c r="AP336">
        <v>1</v>
      </c>
      <c r="AQ336">
        <v>0</v>
      </c>
      <c r="AR336">
        <v>0</v>
      </c>
      <c r="AS336" t="s">
        <v>3</v>
      </c>
      <c r="AT336">
        <v>0.01</v>
      </c>
      <c r="AU336" t="s">
        <v>20</v>
      </c>
      <c r="AV336">
        <v>0</v>
      </c>
      <c r="AW336">
        <v>2</v>
      </c>
      <c r="AX336">
        <v>68191667</v>
      </c>
      <c r="AY336">
        <v>1</v>
      </c>
      <c r="AZ336">
        <v>0</v>
      </c>
      <c r="BA336">
        <v>333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Y336*Source!I198</f>
        <v>2.5000000000000001E-2</v>
      </c>
      <c r="CY336">
        <f>AB336</f>
        <v>819.07</v>
      </c>
      <c r="CZ336">
        <f>AF336</f>
        <v>86.4</v>
      </c>
      <c r="DA336">
        <f>AJ336</f>
        <v>9.48</v>
      </c>
      <c r="DB336">
        <f>ROUND((ROUND(AT336*CZ336,2)*1.25),6)</f>
        <v>1.075</v>
      </c>
      <c r="DC336">
        <f>ROUND((ROUND(AT336*AG336,2)*1.25),6)</f>
        <v>0.17499999999999999</v>
      </c>
    </row>
    <row r="337" spans="1:107" x14ac:dyDescent="0.4">
      <c r="A337">
        <f>ROW(Source!A198)</f>
        <v>198</v>
      </c>
      <c r="B337">
        <v>68187018</v>
      </c>
      <c r="C337">
        <v>68191664</v>
      </c>
      <c r="D337">
        <v>64871481</v>
      </c>
      <c r="E337">
        <v>1</v>
      </c>
      <c r="F337">
        <v>1</v>
      </c>
      <c r="G337">
        <v>1</v>
      </c>
      <c r="H337">
        <v>2</v>
      </c>
      <c r="I337" t="s">
        <v>743</v>
      </c>
      <c r="J337" t="s">
        <v>744</v>
      </c>
      <c r="K337" t="s">
        <v>745</v>
      </c>
      <c r="L337">
        <v>1368</v>
      </c>
      <c r="N337">
        <v>1011</v>
      </c>
      <c r="O337" t="s">
        <v>669</v>
      </c>
      <c r="P337" t="s">
        <v>669</v>
      </c>
      <c r="Q337">
        <v>1</v>
      </c>
      <c r="W337">
        <v>0</v>
      </c>
      <c r="X337">
        <v>1474986261</v>
      </c>
      <c r="Y337">
        <v>0.7</v>
      </c>
      <c r="AA337">
        <v>0</v>
      </c>
      <c r="AB337">
        <v>56.7</v>
      </c>
      <c r="AC337">
        <v>0</v>
      </c>
      <c r="AD337">
        <v>0</v>
      </c>
      <c r="AE337">
        <v>0</v>
      </c>
      <c r="AF337">
        <v>8.1</v>
      </c>
      <c r="AG337">
        <v>0</v>
      </c>
      <c r="AH337">
        <v>0</v>
      </c>
      <c r="AI337">
        <v>1</v>
      </c>
      <c r="AJ337">
        <v>7</v>
      </c>
      <c r="AK337">
        <v>28.43</v>
      </c>
      <c r="AL337">
        <v>1</v>
      </c>
      <c r="AN337">
        <v>0</v>
      </c>
      <c r="AO337">
        <v>1</v>
      </c>
      <c r="AP337">
        <v>1</v>
      </c>
      <c r="AQ337">
        <v>0</v>
      </c>
      <c r="AR337">
        <v>0</v>
      </c>
      <c r="AS337" t="s">
        <v>3</v>
      </c>
      <c r="AT337">
        <v>0.56000000000000005</v>
      </c>
      <c r="AU337" t="s">
        <v>20</v>
      </c>
      <c r="AV337">
        <v>0</v>
      </c>
      <c r="AW337">
        <v>2</v>
      </c>
      <c r="AX337">
        <v>68191668</v>
      </c>
      <c r="AY337">
        <v>1</v>
      </c>
      <c r="AZ337">
        <v>0</v>
      </c>
      <c r="BA337">
        <v>334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Y337*Source!I198</f>
        <v>1.4</v>
      </c>
      <c r="CY337">
        <f>AB337</f>
        <v>56.7</v>
      </c>
      <c r="CZ337">
        <f>AF337</f>
        <v>8.1</v>
      </c>
      <c r="DA337">
        <f>AJ337</f>
        <v>7</v>
      </c>
      <c r="DB337">
        <f>ROUND((ROUND(AT337*CZ337,2)*1.25),6)</f>
        <v>5.6749999999999998</v>
      </c>
      <c r="DC337">
        <f>ROUND((ROUND(AT337*AG337,2)*1.25),6)</f>
        <v>0</v>
      </c>
    </row>
    <row r="338" spans="1:107" x14ac:dyDescent="0.4">
      <c r="A338">
        <f>ROW(Source!A198)</f>
        <v>198</v>
      </c>
      <c r="B338">
        <v>68187018</v>
      </c>
      <c r="C338">
        <v>68191664</v>
      </c>
      <c r="D338">
        <v>64871483</v>
      </c>
      <c r="E338">
        <v>1</v>
      </c>
      <c r="F338">
        <v>1</v>
      </c>
      <c r="G338">
        <v>1</v>
      </c>
      <c r="H338">
        <v>2</v>
      </c>
      <c r="I338" t="s">
        <v>851</v>
      </c>
      <c r="J338" t="s">
        <v>852</v>
      </c>
      <c r="K338" t="s">
        <v>853</v>
      </c>
      <c r="L338">
        <v>1368</v>
      </c>
      <c r="N338">
        <v>1011</v>
      </c>
      <c r="O338" t="s">
        <v>669</v>
      </c>
      <c r="P338" t="s">
        <v>669</v>
      </c>
      <c r="Q338">
        <v>1</v>
      </c>
      <c r="W338">
        <v>0</v>
      </c>
      <c r="X338">
        <v>1514068676</v>
      </c>
      <c r="Y338">
        <v>0.76249999999999996</v>
      </c>
      <c r="AA338">
        <v>0</v>
      </c>
      <c r="AB338">
        <v>8.5399999999999991</v>
      </c>
      <c r="AC338">
        <v>0</v>
      </c>
      <c r="AD338">
        <v>0</v>
      </c>
      <c r="AE338">
        <v>0</v>
      </c>
      <c r="AF338">
        <v>1.2</v>
      </c>
      <c r="AG338">
        <v>0</v>
      </c>
      <c r="AH338">
        <v>0</v>
      </c>
      <c r="AI338">
        <v>1</v>
      </c>
      <c r="AJ338">
        <v>7.12</v>
      </c>
      <c r="AK338">
        <v>28.43</v>
      </c>
      <c r="AL338">
        <v>1</v>
      </c>
      <c r="AN338">
        <v>0</v>
      </c>
      <c r="AO338">
        <v>1</v>
      </c>
      <c r="AP338">
        <v>1</v>
      </c>
      <c r="AQ338">
        <v>0</v>
      </c>
      <c r="AR338">
        <v>0</v>
      </c>
      <c r="AS338" t="s">
        <v>3</v>
      </c>
      <c r="AT338">
        <v>0.61</v>
      </c>
      <c r="AU338" t="s">
        <v>20</v>
      </c>
      <c r="AV338">
        <v>0</v>
      </c>
      <c r="AW338">
        <v>2</v>
      </c>
      <c r="AX338">
        <v>68191669</v>
      </c>
      <c r="AY338">
        <v>1</v>
      </c>
      <c r="AZ338">
        <v>0</v>
      </c>
      <c r="BA338">
        <v>335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Y338*Source!I198</f>
        <v>1.5249999999999999</v>
      </c>
      <c r="CY338">
        <f>AB338</f>
        <v>8.5399999999999991</v>
      </c>
      <c r="CZ338">
        <f>AF338</f>
        <v>1.2</v>
      </c>
      <c r="DA338">
        <f>AJ338</f>
        <v>7.12</v>
      </c>
      <c r="DB338">
        <f>ROUND((ROUND(AT338*CZ338,2)*1.25),6)</f>
        <v>0.91249999999999998</v>
      </c>
      <c r="DC338">
        <f>ROUND((ROUND(AT338*AG338,2)*1.25),6)</f>
        <v>0</v>
      </c>
    </row>
    <row r="339" spans="1:107" x14ac:dyDescent="0.4">
      <c r="A339">
        <f>ROW(Source!A198)</f>
        <v>198</v>
      </c>
      <c r="B339">
        <v>68187018</v>
      </c>
      <c r="C339">
        <v>68191664</v>
      </c>
      <c r="D339">
        <v>64873129</v>
      </c>
      <c r="E339">
        <v>1</v>
      </c>
      <c r="F339">
        <v>1</v>
      </c>
      <c r="G339">
        <v>1</v>
      </c>
      <c r="H339">
        <v>2</v>
      </c>
      <c r="I339" t="s">
        <v>715</v>
      </c>
      <c r="J339" t="s">
        <v>716</v>
      </c>
      <c r="K339" t="s">
        <v>717</v>
      </c>
      <c r="L339">
        <v>1368</v>
      </c>
      <c r="N339">
        <v>1011</v>
      </c>
      <c r="O339" t="s">
        <v>669</v>
      </c>
      <c r="P339" t="s">
        <v>669</v>
      </c>
      <c r="Q339">
        <v>1</v>
      </c>
      <c r="W339">
        <v>0</v>
      </c>
      <c r="X339">
        <v>1230759911</v>
      </c>
      <c r="Y339">
        <v>1.2500000000000001E-2</v>
      </c>
      <c r="AA339">
        <v>0</v>
      </c>
      <c r="AB339">
        <v>851.65</v>
      </c>
      <c r="AC339">
        <v>329.79</v>
      </c>
      <c r="AD339">
        <v>0</v>
      </c>
      <c r="AE339">
        <v>0</v>
      </c>
      <c r="AF339">
        <v>87.17</v>
      </c>
      <c r="AG339">
        <v>11.6</v>
      </c>
      <c r="AH339">
        <v>0</v>
      </c>
      <c r="AI339">
        <v>1</v>
      </c>
      <c r="AJ339">
        <v>9.77</v>
      </c>
      <c r="AK339">
        <v>28.43</v>
      </c>
      <c r="AL339">
        <v>1</v>
      </c>
      <c r="AN339">
        <v>0</v>
      </c>
      <c r="AO339">
        <v>1</v>
      </c>
      <c r="AP339">
        <v>1</v>
      </c>
      <c r="AQ339">
        <v>0</v>
      </c>
      <c r="AR339">
        <v>0</v>
      </c>
      <c r="AS339" t="s">
        <v>3</v>
      </c>
      <c r="AT339">
        <v>0.01</v>
      </c>
      <c r="AU339" t="s">
        <v>20</v>
      </c>
      <c r="AV339">
        <v>0</v>
      </c>
      <c r="AW339">
        <v>2</v>
      </c>
      <c r="AX339">
        <v>68191670</v>
      </c>
      <c r="AY339">
        <v>1</v>
      </c>
      <c r="AZ339">
        <v>0</v>
      </c>
      <c r="BA339">
        <v>336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Y339*Source!I198</f>
        <v>2.5000000000000001E-2</v>
      </c>
      <c r="CY339">
        <f>AB339</f>
        <v>851.65</v>
      </c>
      <c r="CZ339">
        <f>AF339</f>
        <v>87.17</v>
      </c>
      <c r="DA339">
        <f>AJ339</f>
        <v>9.77</v>
      </c>
      <c r="DB339">
        <f>ROUND((ROUND(AT339*CZ339,2)*1.25),6)</f>
        <v>1.0874999999999999</v>
      </c>
      <c r="DC339">
        <f>ROUND((ROUND(AT339*AG339,2)*1.25),6)</f>
        <v>0.15</v>
      </c>
    </row>
    <row r="340" spans="1:107" x14ac:dyDescent="0.4">
      <c r="A340">
        <f>ROW(Source!A198)</f>
        <v>198</v>
      </c>
      <c r="B340">
        <v>68187018</v>
      </c>
      <c r="C340">
        <v>68191664</v>
      </c>
      <c r="D340">
        <v>64807543</v>
      </c>
      <c r="E340">
        <v>1</v>
      </c>
      <c r="F340">
        <v>1</v>
      </c>
      <c r="G340">
        <v>1</v>
      </c>
      <c r="H340">
        <v>3</v>
      </c>
      <c r="I340" t="s">
        <v>860</v>
      </c>
      <c r="J340" t="s">
        <v>861</v>
      </c>
      <c r="K340" t="s">
        <v>862</v>
      </c>
      <c r="L340">
        <v>1339</v>
      </c>
      <c r="N340">
        <v>1007</v>
      </c>
      <c r="O340" t="s">
        <v>712</v>
      </c>
      <c r="P340" t="s">
        <v>712</v>
      </c>
      <c r="Q340">
        <v>1</v>
      </c>
      <c r="W340">
        <v>0</v>
      </c>
      <c r="X340">
        <v>-756465305</v>
      </c>
      <c r="Y340">
        <v>4.2000000000000003E-2</v>
      </c>
      <c r="AA340">
        <v>52.89</v>
      </c>
      <c r="AB340">
        <v>0</v>
      </c>
      <c r="AC340">
        <v>0</v>
      </c>
      <c r="AD340">
        <v>0</v>
      </c>
      <c r="AE340">
        <v>6.23</v>
      </c>
      <c r="AF340">
        <v>0</v>
      </c>
      <c r="AG340">
        <v>0</v>
      </c>
      <c r="AH340">
        <v>0</v>
      </c>
      <c r="AI340">
        <v>8.49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3</v>
      </c>
      <c r="AT340">
        <v>4.2000000000000003E-2</v>
      </c>
      <c r="AU340" t="s">
        <v>3</v>
      </c>
      <c r="AV340">
        <v>0</v>
      </c>
      <c r="AW340">
        <v>2</v>
      </c>
      <c r="AX340">
        <v>68191671</v>
      </c>
      <c r="AY340">
        <v>1</v>
      </c>
      <c r="AZ340">
        <v>0</v>
      </c>
      <c r="BA340">
        <v>337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Y340*Source!I198</f>
        <v>8.4000000000000005E-2</v>
      </c>
      <c r="CY340">
        <f t="shared" ref="CY340:CY347" si="67">AA340</f>
        <v>52.89</v>
      </c>
      <c r="CZ340">
        <f t="shared" ref="CZ340:CZ347" si="68">AE340</f>
        <v>6.23</v>
      </c>
      <c r="DA340">
        <f t="shared" ref="DA340:DA347" si="69">AI340</f>
        <v>8.49</v>
      </c>
      <c r="DB340">
        <f t="shared" ref="DB340:DB347" si="70">ROUND(ROUND(AT340*CZ340,2),6)</f>
        <v>0.26</v>
      </c>
      <c r="DC340">
        <f t="shared" ref="DC340:DC347" si="71">ROUND(ROUND(AT340*AG340,2),6)</f>
        <v>0</v>
      </c>
    </row>
    <row r="341" spans="1:107" x14ac:dyDescent="0.4">
      <c r="A341">
        <f>ROW(Source!A198)</f>
        <v>198</v>
      </c>
      <c r="B341">
        <v>68187018</v>
      </c>
      <c r="C341">
        <v>68191664</v>
      </c>
      <c r="D341">
        <v>64808457</v>
      </c>
      <c r="E341">
        <v>1</v>
      </c>
      <c r="F341">
        <v>1</v>
      </c>
      <c r="G341">
        <v>1</v>
      </c>
      <c r="H341">
        <v>3</v>
      </c>
      <c r="I341" t="s">
        <v>749</v>
      </c>
      <c r="J341" t="s">
        <v>750</v>
      </c>
      <c r="K341" t="s">
        <v>751</v>
      </c>
      <c r="L341">
        <v>1348</v>
      </c>
      <c r="N341">
        <v>1009</v>
      </c>
      <c r="O341" t="s">
        <v>133</v>
      </c>
      <c r="P341" t="s">
        <v>133</v>
      </c>
      <c r="Q341">
        <v>1000</v>
      </c>
      <c r="W341">
        <v>0</v>
      </c>
      <c r="X341">
        <v>-2063358494</v>
      </c>
      <c r="Y341">
        <v>2.0000000000000001E-4</v>
      </c>
      <c r="AA341">
        <v>93568.86</v>
      </c>
      <c r="AB341">
        <v>0</v>
      </c>
      <c r="AC341">
        <v>0</v>
      </c>
      <c r="AD341">
        <v>0</v>
      </c>
      <c r="AE341">
        <v>10362</v>
      </c>
      <c r="AF341">
        <v>0</v>
      </c>
      <c r="AG341">
        <v>0</v>
      </c>
      <c r="AH341">
        <v>0</v>
      </c>
      <c r="AI341">
        <v>9.0299999999999994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2.0000000000000001E-4</v>
      </c>
      <c r="AU341" t="s">
        <v>3</v>
      </c>
      <c r="AV341">
        <v>0</v>
      </c>
      <c r="AW341">
        <v>2</v>
      </c>
      <c r="AX341">
        <v>68191672</v>
      </c>
      <c r="AY341">
        <v>1</v>
      </c>
      <c r="AZ341">
        <v>0</v>
      </c>
      <c r="BA341">
        <v>338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Y341*Source!I198</f>
        <v>4.0000000000000002E-4</v>
      </c>
      <c r="CY341">
        <f t="shared" si="67"/>
        <v>93568.86</v>
      </c>
      <c r="CZ341">
        <f t="shared" si="68"/>
        <v>10362</v>
      </c>
      <c r="DA341">
        <f t="shared" si="69"/>
        <v>9.0299999999999994</v>
      </c>
      <c r="DB341">
        <f t="shared" si="70"/>
        <v>2.0699999999999998</v>
      </c>
      <c r="DC341">
        <f t="shared" si="71"/>
        <v>0</v>
      </c>
    </row>
    <row r="342" spans="1:107" x14ac:dyDescent="0.4">
      <c r="A342">
        <f>ROW(Source!A198)</f>
        <v>198</v>
      </c>
      <c r="B342">
        <v>68187018</v>
      </c>
      <c r="C342">
        <v>68191664</v>
      </c>
      <c r="D342">
        <v>64808521</v>
      </c>
      <c r="E342">
        <v>1</v>
      </c>
      <c r="F342">
        <v>1</v>
      </c>
      <c r="G342">
        <v>1</v>
      </c>
      <c r="H342">
        <v>3</v>
      </c>
      <c r="I342" t="s">
        <v>1020</v>
      </c>
      <c r="J342" t="s">
        <v>1021</v>
      </c>
      <c r="K342" t="s">
        <v>1022</v>
      </c>
      <c r="L342">
        <v>1339</v>
      </c>
      <c r="N342">
        <v>1007</v>
      </c>
      <c r="O342" t="s">
        <v>712</v>
      </c>
      <c r="P342" t="s">
        <v>712</v>
      </c>
      <c r="Q342">
        <v>1</v>
      </c>
      <c r="W342">
        <v>0</v>
      </c>
      <c r="X342">
        <v>-203673795</v>
      </c>
      <c r="Y342">
        <v>1.0500000000000001E-2</v>
      </c>
      <c r="AA342">
        <v>387.59</v>
      </c>
      <c r="AB342">
        <v>0</v>
      </c>
      <c r="AC342">
        <v>0</v>
      </c>
      <c r="AD342">
        <v>0</v>
      </c>
      <c r="AE342">
        <v>38.49</v>
      </c>
      <c r="AF342">
        <v>0</v>
      </c>
      <c r="AG342">
        <v>0</v>
      </c>
      <c r="AH342">
        <v>0</v>
      </c>
      <c r="AI342">
        <v>10.07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1.0500000000000001E-2</v>
      </c>
      <c r="AU342" t="s">
        <v>3</v>
      </c>
      <c r="AV342">
        <v>0</v>
      </c>
      <c r="AW342">
        <v>2</v>
      </c>
      <c r="AX342">
        <v>68191673</v>
      </c>
      <c r="AY342">
        <v>1</v>
      </c>
      <c r="AZ342">
        <v>0</v>
      </c>
      <c r="BA342">
        <v>339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Y342*Source!I198</f>
        <v>2.1000000000000001E-2</v>
      </c>
      <c r="CY342">
        <f t="shared" si="67"/>
        <v>387.59</v>
      </c>
      <c r="CZ342">
        <f t="shared" si="68"/>
        <v>38.49</v>
      </c>
      <c r="DA342">
        <f t="shared" si="69"/>
        <v>10.07</v>
      </c>
      <c r="DB342">
        <f t="shared" si="70"/>
        <v>0.4</v>
      </c>
      <c r="DC342">
        <f t="shared" si="71"/>
        <v>0</v>
      </c>
    </row>
    <row r="343" spans="1:107" x14ac:dyDescent="0.4">
      <c r="A343">
        <f>ROW(Source!A198)</f>
        <v>198</v>
      </c>
      <c r="B343">
        <v>68187018</v>
      </c>
      <c r="C343">
        <v>68191664</v>
      </c>
      <c r="D343">
        <v>64809361</v>
      </c>
      <c r="E343">
        <v>1</v>
      </c>
      <c r="F343">
        <v>1</v>
      </c>
      <c r="G343">
        <v>1</v>
      </c>
      <c r="H343">
        <v>3</v>
      </c>
      <c r="I343" t="s">
        <v>1006</v>
      </c>
      <c r="J343" t="s">
        <v>1007</v>
      </c>
      <c r="K343" t="s">
        <v>1008</v>
      </c>
      <c r="L343">
        <v>1348</v>
      </c>
      <c r="N343">
        <v>1009</v>
      </c>
      <c r="O343" t="s">
        <v>133</v>
      </c>
      <c r="P343" t="s">
        <v>133</v>
      </c>
      <c r="Q343">
        <v>1000</v>
      </c>
      <c r="W343">
        <v>0</v>
      </c>
      <c r="X343">
        <v>-1701539228</v>
      </c>
      <c r="Y343">
        <v>5.9999999999999995E-4</v>
      </c>
      <c r="AA343">
        <v>66586.7</v>
      </c>
      <c r="AB343">
        <v>0</v>
      </c>
      <c r="AC343">
        <v>0</v>
      </c>
      <c r="AD343">
        <v>0</v>
      </c>
      <c r="AE343">
        <v>14830</v>
      </c>
      <c r="AF343">
        <v>0</v>
      </c>
      <c r="AG343">
        <v>0</v>
      </c>
      <c r="AH343">
        <v>0</v>
      </c>
      <c r="AI343">
        <v>4.49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5.9999999999999995E-4</v>
      </c>
      <c r="AU343" t="s">
        <v>3</v>
      </c>
      <c r="AV343">
        <v>0</v>
      </c>
      <c r="AW343">
        <v>2</v>
      </c>
      <c r="AX343">
        <v>68191674</v>
      </c>
      <c r="AY343">
        <v>1</v>
      </c>
      <c r="AZ343">
        <v>0</v>
      </c>
      <c r="BA343">
        <v>340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Y343*Source!I198</f>
        <v>1.1999999999999999E-3</v>
      </c>
      <c r="CY343">
        <f t="shared" si="67"/>
        <v>66586.7</v>
      </c>
      <c r="CZ343">
        <f t="shared" si="68"/>
        <v>14830</v>
      </c>
      <c r="DA343">
        <f t="shared" si="69"/>
        <v>4.49</v>
      </c>
      <c r="DB343">
        <f t="shared" si="70"/>
        <v>8.9</v>
      </c>
      <c r="DC343">
        <f t="shared" si="71"/>
        <v>0</v>
      </c>
    </row>
    <row r="344" spans="1:107" x14ac:dyDescent="0.4">
      <c r="A344">
        <f>ROW(Source!A198)</f>
        <v>198</v>
      </c>
      <c r="B344">
        <v>68187018</v>
      </c>
      <c r="C344">
        <v>68191664</v>
      </c>
      <c r="D344">
        <v>64815603</v>
      </c>
      <c r="E344">
        <v>1</v>
      </c>
      <c r="F344">
        <v>1</v>
      </c>
      <c r="G344">
        <v>1</v>
      </c>
      <c r="H344">
        <v>3</v>
      </c>
      <c r="I344" t="s">
        <v>1023</v>
      </c>
      <c r="J344" t="s">
        <v>1024</v>
      </c>
      <c r="K344" t="s">
        <v>1025</v>
      </c>
      <c r="L344">
        <v>1301</v>
      </c>
      <c r="N344">
        <v>1003</v>
      </c>
      <c r="O344" t="s">
        <v>507</v>
      </c>
      <c r="P344" t="s">
        <v>507</v>
      </c>
      <c r="Q344">
        <v>1</v>
      </c>
      <c r="W344">
        <v>0</v>
      </c>
      <c r="X344">
        <v>-463660944</v>
      </c>
      <c r="Y344">
        <v>0.4</v>
      </c>
      <c r="AA344">
        <v>319.54000000000002</v>
      </c>
      <c r="AB344">
        <v>0</v>
      </c>
      <c r="AC344">
        <v>0</v>
      </c>
      <c r="AD344">
        <v>0</v>
      </c>
      <c r="AE344">
        <v>41.88</v>
      </c>
      <c r="AF344">
        <v>0</v>
      </c>
      <c r="AG344">
        <v>0</v>
      </c>
      <c r="AH344">
        <v>0</v>
      </c>
      <c r="AI344">
        <v>7.63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0.4</v>
      </c>
      <c r="AU344" t="s">
        <v>3</v>
      </c>
      <c r="AV344">
        <v>0</v>
      </c>
      <c r="AW344">
        <v>2</v>
      </c>
      <c r="AX344">
        <v>68191675</v>
      </c>
      <c r="AY344">
        <v>1</v>
      </c>
      <c r="AZ344">
        <v>0</v>
      </c>
      <c r="BA344">
        <v>341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Y344*Source!I198</f>
        <v>0.8</v>
      </c>
      <c r="CY344">
        <f t="shared" si="67"/>
        <v>319.54000000000002</v>
      </c>
      <c r="CZ344">
        <f t="shared" si="68"/>
        <v>41.88</v>
      </c>
      <c r="DA344">
        <f t="shared" si="69"/>
        <v>7.63</v>
      </c>
      <c r="DB344">
        <f t="shared" si="70"/>
        <v>16.75</v>
      </c>
      <c r="DC344">
        <f t="shared" si="71"/>
        <v>0</v>
      </c>
    </row>
    <row r="345" spans="1:107" x14ac:dyDescent="0.4">
      <c r="A345">
        <f>ROW(Source!A198)</f>
        <v>198</v>
      </c>
      <c r="B345">
        <v>68187018</v>
      </c>
      <c r="C345">
        <v>68191664</v>
      </c>
      <c r="D345">
        <v>64840666</v>
      </c>
      <c r="E345">
        <v>1</v>
      </c>
      <c r="F345">
        <v>1</v>
      </c>
      <c r="G345">
        <v>1</v>
      </c>
      <c r="H345">
        <v>3</v>
      </c>
      <c r="I345" t="s">
        <v>1026</v>
      </c>
      <c r="J345" t="s">
        <v>1027</v>
      </c>
      <c r="K345" t="s">
        <v>1028</v>
      </c>
      <c r="L345">
        <v>1354</v>
      </c>
      <c r="N345">
        <v>1010</v>
      </c>
      <c r="O345" t="s">
        <v>72</v>
      </c>
      <c r="P345" t="s">
        <v>72</v>
      </c>
      <c r="Q345">
        <v>1</v>
      </c>
      <c r="W345">
        <v>0</v>
      </c>
      <c r="X345">
        <v>1348129569</v>
      </c>
      <c r="Y345">
        <v>1</v>
      </c>
      <c r="AA345">
        <v>1341.96</v>
      </c>
      <c r="AB345">
        <v>0</v>
      </c>
      <c r="AC345">
        <v>0</v>
      </c>
      <c r="AD345">
        <v>0</v>
      </c>
      <c r="AE345">
        <v>257.08</v>
      </c>
      <c r="AF345">
        <v>0</v>
      </c>
      <c r="AG345">
        <v>0</v>
      </c>
      <c r="AH345">
        <v>0</v>
      </c>
      <c r="AI345">
        <v>5.22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3</v>
      </c>
      <c r="AT345">
        <v>1</v>
      </c>
      <c r="AU345" t="s">
        <v>3</v>
      </c>
      <c r="AV345">
        <v>0</v>
      </c>
      <c r="AW345">
        <v>2</v>
      </c>
      <c r="AX345">
        <v>68191676</v>
      </c>
      <c r="AY345">
        <v>1</v>
      </c>
      <c r="AZ345">
        <v>0</v>
      </c>
      <c r="BA345">
        <v>342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Y345*Source!I198</f>
        <v>2</v>
      </c>
      <c r="CY345">
        <f t="shared" si="67"/>
        <v>1341.96</v>
      </c>
      <c r="CZ345">
        <f t="shared" si="68"/>
        <v>257.08</v>
      </c>
      <c r="DA345">
        <f t="shared" si="69"/>
        <v>5.22</v>
      </c>
      <c r="DB345">
        <f t="shared" si="70"/>
        <v>257.08</v>
      </c>
      <c r="DC345">
        <f t="shared" si="71"/>
        <v>0</v>
      </c>
    </row>
    <row r="346" spans="1:107" x14ac:dyDescent="0.4">
      <c r="A346">
        <f>ROW(Source!A198)</f>
        <v>198</v>
      </c>
      <c r="B346">
        <v>68187018</v>
      </c>
      <c r="C346">
        <v>68191664</v>
      </c>
      <c r="D346">
        <v>64857294</v>
      </c>
      <c r="E346">
        <v>1</v>
      </c>
      <c r="F346">
        <v>1</v>
      </c>
      <c r="G346">
        <v>1</v>
      </c>
      <c r="H346">
        <v>3</v>
      </c>
      <c r="I346" t="s">
        <v>1029</v>
      </c>
      <c r="J346" t="s">
        <v>1030</v>
      </c>
      <c r="K346" t="s">
        <v>1031</v>
      </c>
      <c r="L346">
        <v>1354</v>
      </c>
      <c r="N346">
        <v>1010</v>
      </c>
      <c r="O346" t="s">
        <v>72</v>
      </c>
      <c r="P346" t="s">
        <v>72</v>
      </c>
      <c r="Q346">
        <v>1</v>
      </c>
      <c r="W346">
        <v>0</v>
      </c>
      <c r="X346">
        <v>-1838930415</v>
      </c>
      <c r="Y346">
        <v>1</v>
      </c>
      <c r="AA346">
        <v>187.25</v>
      </c>
      <c r="AB346">
        <v>0</v>
      </c>
      <c r="AC346">
        <v>0</v>
      </c>
      <c r="AD346">
        <v>0</v>
      </c>
      <c r="AE346">
        <v>27.99</v>
      </c>
      <c r="AF346">
        <v>0</v>
      </c>
      <c r="AG346">
        <v>0</v>
      </c>
      <c r="AH346">
        <v>0</v>
      </c>
      <c r="AI346">
        <v>6.69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3</v>
      </c>
      <c r="AT346">
        <v>1</v>
      </c>
      <c r="AU346" t="s">
        <v>3</v>
      </c>
      <c r="AV346">
        <v>0</v>
      </c>
      <c r="AW346">
        <v>2</v>
      </c>
      <c r="AX346">
        <v>68191677</v>
      </c>
      <c r="AY346">
        <v>1</v>
      </c>
      <c r="AZ346">
        <v>0</v>
      </c>
      <c r="BA346">
        <v>343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Y346*Source!I198</f>
        <v>2</v>
      </c>
      <c r="CY346">
        <f t="shared" si="67"/>
        <v>187.25</v>
      </c>
      <c r="CZ346">
        <f t="shared" si="68"/>
        <v>27.99</v>
      </c>
      <c r="DA346">
        <f t="shared" si="69"/>
        <v>6.69</v>
      </c>
      <c r="DB346">
        <f t="shared" si="70"/>
        <v>27.99</v>
      </c>
      <c r="DC346">
        <f t="shared" si="71"/>
        <v>0</v>
      </c>
    </row>
    <row r="347" spans="1:107" x14ac:dyDescent="0.4">
      <c r="A347">
        <f>ROW(Source!A198)</f>
        <v>198</v>
      </c>
      <c r="B347">
        <v>68187018</v>
      </c>
      <c r="C347">
        <v>68191664</v>
      </c>
      <c r="D347">
        <v>64863178</v>
      </c>
      <c r="E347">
        <v>1</v>
      </c>
      <c r="F347">
        <v>1</v>
      </c>
      <c r="G347">
        <v>1</v>
      </c>
      <c r="H347">
        <v>3</v>
      </c>
      <c r="I347" t="s">
        <v>1032</v>
      </c>
      <c r="J347" t="s">
        <v>1033</v>
      </c>
      <c r="K347" t="s">
        <v>1034</v>
      </c>
      <c r="L347">
        <v>1356</v>
      </c>
      <c r="N347">
        <v>1010</v>
      </c>
      <c r="O347" t="s">
        <v>271</v>
      </c>
      <c r="P347" t="s">
        <v>271</v>
      </c>
      <c r="Q347">
        <v>1000</v>
      </c>
      <c r="W347">
        <v>0</v>
      </c>
      <c r="X347">
        <v>469352752</v>
      </c>
      <c r="Y347">
        <v>1E-3</v>
      </c>
      <c r="AA347">
        <v>9763.5300000000007</v>
      </c>
      <c r="AB347">
        <v>0</v>
      </c>
      <c r="AC347">
        <v>0</v>
      </c>
      <c r="AD347">
        <v>0</v>
      </c>
      <c r="AE347">
        <v>3450.01</v>
      </c>
      <c r="AF347">
        <v>0</v>
      </c>
      <c r="AG347">
        <v>0</v>
      </c>
      <c r="AH347">
        <v>0</v>
      </c>
      <c r="AI347">
        <v>2.83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3</v>
      </c>
      <c r="AT347">
        <v>1E-3</v>
      </c>
      <c r="AU347" t="s">
        <v>3</v>
      </c>
      <c r="AV347">
        <v>0</v>
      </c>
      <c r="AW347">
        <v>2</v>
      </c>
      <c r="AX347">
        <v>68191678</v>
      </c>
      <c r="AY347">
        <v>1</v>
      </c>
      <c r="AZ347">
        <v>0</v>
      </c>
      <c r="BA347">
        <v>344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Y347*Source!I198</f>
        <v>2E-3</v>
      </c>
      <c r="CY347">
        <f t="shared" si="67"/>
        <v>9763.5300000000007</v>
      </c>
      <c r="CZ347">
        <f t="shared" si="68"/>
        <v>3450.01</v>
      </c>
      <c r="DA347">
        <f t="shared" si="69"/>
        <v>2.83</v>
      </c>
      <c r="DB347">
        <f t="shared" si="70"/>
        <v>3.45</v>
      </c>
      <c r="DC347">
        <f t="shared" si="71"/>
        <v>0</v>
      </c>
    </row>
    <row r="348" spans="1:107" x14ac:dyDescent="0.4">
      <c r="A348">
        <f>ROW(Source!A199)</f>
        <v>199</v>
      </c>
      <c r="B348">
        <v>68187018</v>
      </c>
      <c r="C348">
        <v>68191679</v>
      </c>
      <c r="D348">
        <v>18407150</v>
      </c>
      <c r="E348">
        <v>1</v>
      </c>
      <c r="F348">
        <v>1</v>
      </c>
      <c r="G348">
        <v>1</v>
      </c>
      <c r="H348">
        <v>1</v>
      </c>
      <c r="I348" t="s">
        <v>901</v>
      </c>
      <c r="J348" t="s">
        <v>3</v>
      </c>
      <c r="K348" t="s">
        <v>902</v>
      </c>
      <c r="L348">
        <v>1369</v>
      </c>
      <c r="N348">
        <v>1013</v>
      </c>
      <c r="O348" t="s">
        <v>665</v>
      </c>
      <c r="P348" t="s">
        <v>665</v>
      </c>
      <c r="Q348">
        <v>1</v>
      </c>
      <c r="W348">
        <v>0</v>
      </c>
      <c r="X348">
        <v>-931037793</v>
      </c>
      <c r="Y348">
        <v>10.281000000000001</v>
      </c>
      <c r="AA348">
        <v>0</v>
      </c>
      <c r="AB348">
        <v>0</v>
      </c>
      <c r="AC348">
        <v>0</v>
      </c>
      <c r="AD348">
        <v>8.5299999999999994</v>
      </c>
      <c r="AE348">
        <v>0</v>
      </c>
      <c r="AF348">
        <v>0</v>
      </c>
      <c r="AG348">
        <v>0</v>
      </c>
      <c r="AH348">
        <v>8.5299999999999994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1</v>
      </c>
      <c r="AQ348">
        <v>0</v>
      </c>
      <c r="AR348">
        <v>0</v>
      </c>
      <c r="AS348" t="s">
        <v>3</v>
      </c>
      <c r="AT348">
        <v>8.94</v>
      </c>
      <c r="AU348" t="s">
        <v>21</v>
      </c>
      <c r="AV348">
        <v>1</v>
      </c>
      <c r="AW348">
        <v>2</v>
      </c>
      <c r="AX348">
        <v>68191680</v>
      </c>
      <c r="AY348">
        <v>1</v>
      </c>
      <c r="AZ348">
        <v>0</v>
      </c>
      <c r="BA348">
        <v>345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Y348*Source!I199</f>
        <v>10.281000000000001</v>
      </c>
      <c r="CY348">
        <f>AD348</f>
        <v>8.5299999999999994</v>
      </c>
      <c r="CZ348">
        <f>AH348</f>
        <v>8.5299999999999994</v>
      </c>
      <c r="DA348">
        <f>AL348</f>
        <v>1</v>
      </c>
      <c r="DB348">
        <f>ROUND((ROUND(AT348*CZ348,2)*1.15),6)</f>
        <v>87.698999999999998</v>
      </c>
      <c r="DC348">
        <f>ROUND((ROUND(AT348*AG348,2)*1.15),6)</f>
        <v>0</v>
      </c>
    </row>
    <row r="349" spans="1:107" x14ac:dyDescent="0.4">
      <c r="A349">
        <f>ROW(Source!A199)</f>
        <v>199</v>
      </c>
      <c r="B349">
        <v>68187018</v>
      </c>
      <c r="C349">
        <v>68191679</v>
      </c>
      <c r="D349">
        <v>64873129</v>
      </c>
      <c r="E349">
        <v>1</v>
      </c>
      <c r="F349">
        <v>1</v>
      </c>
      <c r="G349">
        <v>1</v>
      </c>
      <c r="H349">
        <v>2</v>
      </c>
      <c r="I349" t="s">
        <v>715</v>
      </c>
      <c r="J349" t="s">
        <v>716</v>
      </c>
      <c r="K349" t="s">
        <v>717</v>
      </c>
      <c r="L349">
        <v>1368</v>
      </c>
      <c r="N349">
        <v>1011</v>
      </c>
      <c r="O349" t="s">
        <v>669</v>
      </c>
      <c r="P349" t="s">
        <v>669</v>
      </c>
      <c r="Q349">
        <v>1</v>
      </c>
      <c r="W349">
        <v>0</v>
      </c>
      <c r="X349">
        <v>1230759911</v>
      </c>
      <c r="Y349">
        <v>1.2500000000000001E-2</v>
      </c>
      <c r="AA349">
        <v>0</v>
      </c>
      <c r="AB349">
        <v>851.65</v>
      </c>
      <c r="AC349">
        <v>329.79</v>
      </c>
      <c r="AD349">
        <v>0</v>
      </c>
      <c r="AE349">
        <v>0</v>
      </c>
      <c r="AF349">
        <v>87.17</v>
      </c>
      <c r="AG349">
        <v>11.6</v>
      </c>
      <c r="AH349">
        <v>0</v>
      </c>
      <c r="AI349">
        <v>1</v>
      </c>
      <c r="AJ349">
        <v>9.77</v>
      </c>
      <c r="AK349">
        <v>28.43</v>
      </c>
      <c r="AL349">
        <v>1</v>
      </c>
      <c r="AN349">
        <v>0</v>
      </c>
      <c r="AO349">
        <v>1</v>
      </c>
      <c r="AP349">
        <v>1</v>
      </c>
      <c r="AQ349">
        <v>0</v>
      </c>
      <c r="AR349">
        <v>0</v>
      </c>
      <c r="AS349" t="s">
        <v>3</v>
      </c>
      <c r="AT349">
        <v>0.01</v>
      </c>
      <c r="AU349" t="s">
        <v>20</v>
      </c>
      <c r="AV349">
        <v>0</v>
      </c>
      <c r="AW349">
        <v>2</v>
      </c>
      <c r="AX349">
        <v>68191681</v>
      </c>
      <c r="AY349">
        <v>1</v>
      </c>
      <c r="AZ349">
        <v>0</v>
      </c>
      <c r="BA349">
        <v>346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Y349*Source!I199</f>
        <v>1.2500000000000001E-2</v>
      </c>
      <c r="CY349">
        <f>AB349</f>
        <v>851.65</v>
      </c>
      <c r="CZ349">
        <f>AF349</f>
        <v>87.17</v>
      </c>
      <c r="DA349">
        <f>AJ349</f>
        <v>9.77</v>
      </c>
      <c r="DB349">
        <f>ROUND((ROUND(AT349*CZ349,2)*1.25),6)</f>
        <v>1.0874999999999999</v>
      </c>
      <c r="DC349">
        <f>ROUND((ROUND(AT349*AG349,2)*1.25),6)</f>
        <v>0.15</v>
      </c>
    </row>
    <row r="350" spans="1:107" x14ac:dyDescent="0.4">
      <c r="A350">
        <f>ROW(Source!A199)</f>
        <v>199</v>
      </c>
      <c r="B350">
        <v>68187018</v>
      </c>
      <c r="C350">
        <v>68191679</v>
      </c>
      <c r="D350">
        <v>64808292</v>
      </c>
      <c r="E350">
        <v>1</v>
      </c>
      <c r="F350">
        <v>1</v>
      </c>
      <c r="G350">
        <v>1</v>
      </c>
      <c r="H350">
        <v>3</v>
      </c>
      <c r="I350" t="s">
        <v>1035</v>
      </c>
      <c r="J350" t="s">
        <v>1036</v>
      </c>
      <c r="K350" t="s">
        <v>1037</v>
      </c>
      <c r="L350">
        <v>1348</v>
      </c>
      <c r="N350">
        <v>1009</v>
      </c>
      <c r="O350" t="s">
        <v>133</v>
      </c>
      <c r="P350" t="s">
        <v>133</v>
      </c>
      <c r="Q350">
        <v>1000</v>
      </c>
      <c r="W350">
        <v>0</v>
      </c>
      <c r="X350">
        <v>1748729848</v>
      </c>
      <c r="Y350">
        <v>1.92E-3</v>
      </c>
      <c r="AA350">
        <v>27558.36</v>
      </c>
      <c r="AB350">
        <v>0</v>
      </c>
      <c r="AC350">
        <v>0</v>
      </c>
      <c r="AD350">
        <v>0</v>
      </c>
      <c r="AE350">
        <v>1836</v>
      </c>
      <c r="AF350">
        <v>0</v>
      </c>
      <c r="AG350">
        <v>0</v>
      </c>
      <c r="AH350">
        <v>0</v>
      </c>
      <c r="AI350">
        <v>15.01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3</v>
      </c>
      <c r="AT350">
        <v>1.92E-3</v>
      </c>
      <c r="AU350" t="s">
        <v>3</v>
      </c>
      <c r="AV350">
        <v>0</v>
      </c>
      <c r="AW350">
        <v>2</v>
      </c>
      <c r="AX350">
        <v>68191682</v>
      </c>
      <c r="AY350">
        <v>1</v>
      </c>
      <c r="AZ350">
        <v>0</v>
      </c>
      <c r="BA350">
        <v>347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Y350*Source!I199</f>
        <v>1.92E-3</v>
      </c>
      <c r="CY350">
        <f>AA350</f>
        <v>27558.36</v>
      </c>
      <c r="CZ350">
        <f>AE350</f>
        <v>1836</v>
      </c>
      <c r="DA350">
        <f>AI350</f>
        <v>15.01</v>
      </c>
      <c r="DB350">
        <f>ROUND(ROUND(AT350*CZ350,2),6)</f>
        <v>3.53</v>
      </c>
      <c r="DC350">
        <f>ROUND(ROUND(AT350*AG350,2),6)</f>
        <v>0</v>
      </c>
    </row>
    <row r="351" spans="1:107" x14ac:dyDescent="0.4">
      <c r="A351">
        <f>ROW(Source!A199)</f>
        <v>199</v>
      </c>
      <c r="B351">
        <v>68187018</v>
      </c>
      <c r="C351">
        <v>68191679</v>
      </c>
      <c r="D351">
        <v>64808617</v>
      </c>
      <c r="E351">
        <v>1</v>
      </c>
      <c r="F351">
        <v>1</v>
      </c>
      <c r="G351">
        <v>1</v>
      </c>
      <c r="H351">
        <v>3</v>
      </c>
      <c r="I351" t="s">
        <v>761</v>
      </c>
      <c r="J351" t="s">
        <v>762</v>
      </c>
      <c r="K351" t="s">
        <v>763</v>
      </c>
      <c r="L351">
        <v>1346</v>
      </c>
      <c r="N351">
        <v>1009</v>
      </c>
      <c r="O351" t="s">
        <v>120</v>
      </c>
      <c r="P351" t="s">
        <v>120</v>
      </c>
      <c r="Q351">
        <v>1</v>
      </c>
      <c r="W351">
        <v>0</v>
      </c>
      <c r="X351">
        <v>-1980359651</v>
      </c>
      <c r="Y351">
        <v>7.2000000000000005E-4</v>
      </c>
      <c r="AA351">
        <v>86.42</v>
      </c>
      <c r="AB351">
        <v>0</v>
      </c>
      <c r="AC351">
        <v>0</v>
      </c>
      <c r="AD351">
        <v>0</v>
      </c>
      <c r="AE351">
        <v>9.0399999999999991</v>
      </c>
      <c r="AF351">
        <v>0</v>
      </c>
      <c r="AG351">
        <v>0</v>
      </c>
      <c r="AH351">
        <v>0</v>
      </c>
      <c r="AI351">
        <v>9.56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7.2000000000000005E-4</v>
      </c>
      <c r="AU351" t="s">
        <v>3</v>
      </c>
      <c r="AV351">
        <v>0</v>
      </c>
      <c r="AW351">
        <v>2</v>
      </c>
      <c r="AX351">
        <v>68191683</v>
      </c>
      <c r="AY351">
        <v>1</v>
      </c>
      <c r="AZ351">
        <v>0</v>
      </c>
      <c r="BA351">
        <v>348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Y351*Source!I199</f>
        <v>7.2000000000000005E-4</v>
      </c>
      <c r="CY351">
        <f>AA351</f>
        <v>86.42</v>
      </c>
      <c r="CZ351">
        <f>AE351</f>
        <v>9.0399999999999991</v>
      </c>
      <c r="DA351">
        <f>AI351</f>
        <v>9.56</v>
      </c>
      <c r="DB351">
        <f>ROUND(ROUND(AT351*CZ351,2),6)</f>
        <v>0.01</v>
      </c>
      <c r="DC351">
        <f>ROUND(ROUND(AT351*AG351,2),6)</f>
        <v>0</v>
      </c>
    </row>
    <row r="352" spans="1:107" x14ac:dyDescent="0.4">
      <c r="A352">
        <f>ROW(Source!A199)</f>
        <v>199</v>
      </c>
      <c r="B352">
        <v>68187018</v>
      </c>
      <c r="C352">
        <v>68191679</v>
      </c>
      <c r="D352">
        <v>64816145</v>
      </c>
      <c r="E352">
        <v>1</v>
      </c>
      <c r="F352">
        <v>1</v>
      </c>
      <c r="G352">
        <v>1</v>
      </c>
      <c r="H352">
        <v>3</v>
      </c>
      <c r="I352" t="s">
        <v>1038</v>
      </c>
      <c r="J352" t="s">
        <v>1039</v>
      </c>
      <c r="K352" t="s">
        <v>1040</v>
      </c>
      <c r="L352">
        <v>1354</v>
      </c>
      <c r="N352">
        <v>1010</v>
      </c>
      <c r="O352" t="s">
        <v>72</v>
      </c>
      <c r="P352" t="s">
        <v>72</v>
      </c>
      <c r="Q352">
        <v>1</v>
      </c>
      <c r="W352">
        <v>0</v>
      </c>
      <c r="X352">
        <v>567941951</v>
      </c>
      <c r="Y352">
        <v>1</v>
      </c>
      <c r="AA352">
        <v>233.1</v>
      </c>
      <c r="AB352">
        <v>0</v>
      </c>
      <c r="AC352">
        <v>0</v>
      </c>
      <c r="AD352">
        <v>0</v>
      </c>
      <c r="AE352">
        <v>17.5</v>
      </c>
      <c r="AF352">
        <v>0</v>
      </c>
      <c r="AG352">
        <v>0</v>
      </c>
      <c r="AH352">
        <v>0</v>
      </c>
      <c r="AI352">
        <v>13.32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3</v>
      </c>
      <c r="AT352">
        <v>1</v>
      </c>
      <c r="AU352" t="s">
        <v>3</v>
      </c>
      <c r="AV352">
        <v>0</v>
      </c>
      <c r="AW352">
        <v>2</v>
      </c>
      <c r="AX352">
        <v>68191684</v>
      </c>
      <c r="AY352">
        <v>1</v>
      </c>
      <c r="AZ352">
        <v>0</v>
      </c>
      <c r="BA352">
        <v>349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Y352*Source!I199</f>
        <v>1</v>
      </c>
      <c r="CY352">
        <f>AA352</f>
        <v>233.1</v>
      </c>
      <c r="CZ352">
        <f>AE352</f>
        <v>17.5</v>
      </c>
      <c r="DA352">
        <f>AI352</f>
        <v>13.32</v>
      </c>
      <c r="DB352">
        <f>ROUND(ROUND(AT352*CZ352,2),6)</f>
        <v>17.5</v>
      </c>
      <c r="DC352">
        <f>ROUND(ROUND(AT352*AG352,2),6)</f>
        <v>0</v>
      </c>
    </row>
    <row r="353" spans="1:107" x14ac:dyDescent="0.4">
      <c r="A353">
        <f>ROW(Source!A199)</f>
        <v>199</v>
      </c>
      <c r="B353">
        <v>68187018</v>
      </c>
      <c r="C353">
        <v>68191679</v>
      </c>
      <c r="D353">
        <v>64816163</v>
      </c>
      <c r="E353">
        <v>1</v>
      </c>
      <c r="F353">
        <v>1</v>
      </c>
      <c r="G353">
        <v>1</v>
      </c>
      <c r="H353">
        <v>3</v>
      </c>
      <c r="I353" t="s">
        <v>1041</v>
      </c>
      <c r="J353" t="s">
        <v>1042</v>
      </c>
      <c r="K353" t="s">
        <v>1043</v>
      </c>
      <c r="L353">
        <v>1354</v>
      </c>
      <c r="N353">
        <v>1010</v>
      </c>
      <c r="O353" t="s">
        <v>72</v>
      </c>
      <c r="P353" t="s">
        <v>72</v>
      </c>
      <c r="Q353">
        <v>1</v>
      </c>
      <c r="W353">
        <v>0</v>
      </c>
      <c r="X353">
        <v>-1252431024</v>
      </c>
      <c r="Y353">
        <v>1</v>
      </c>
      <c r="AA353">
        <v>662.8</v>
      </c>
      <c r="AB353">
        <v>0</v>
      </c>
      <c r="AC353">
        <v>0</v>
      </c>
      <c r="AD353">
        <v>0</v>
      </c>
      <c r="AE353">
        <v>36.700000000000003</v>
      </c>
      <c r="AF353">
        <v>0</v>
      </c>
      <c r="AG353">
        <v>0</v>
      </c>
      <c r="AH353">
        <v>0</v>
      </c>
      <c r="AI353">
        <v>18.059999999999999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3</v>
      </c>
      <c r="AT353">
        <v>1</v>
      </c>
      <c r="AU353" t="s">
        <v>3</v>
      </c>
      <c r="AV353">
        <v>0</v>
      </c>
      <c r="AW353">
        <v>2</v>
      </c>
      <c r="AX353">
        <v>68191685</v>
      </c>
      <c r="AY353">
        <v>1</v>
      </c>
      <c r="AZ353">
        <v>0</v>
      </c>
      <c r="BA353">
        <v>350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Y353*Source!I199</f>
        <v>1</v>
      </c>
      <c r="CY353">
        <f>AA353</f>
        <v>662.8</v>
      </c>
      <c r="CZ353">
        <f>AE353</f>
        <v>36.700000000000003</v>
      </c>
      <c r="DA353">
        <f>AI353</f>
        <v>18.059999999999999</v>
      </c>
      <c r="DB353">
        <f>ROUND(ROUND(AT353*CZ353,2),6)</f>
        <v>36.700000000000003</v>
      </c>
      <c r="DC353">
        <f>ROUND(ROUND(AT353*AG353,2),6)</f>
        <v>0</v>
      </c>
    </row>
    <row r="354" spans="1:107" x14ac:dyDescent="0.4">
      <c r="A354">
        <f>ROW(Source!A199)</f>
        <v>199</v>
      </c>
      <c r="B354">
        <v>68187018</v>
      </c>
      <c r="C354">
        <v>68191679</v>
      </c>
      <c r="D354">
        <v>64834734</v>
      </c>
      <c r="E354">
        <v>1</v>
      </c>
      <c r="F354">
        <v>1</v>
      </c>
      <c r="G354">
        <v>1</v>
      </c>
      <c r="H354">
        <v>3</v>
      </c>
      <c r="I354" t="s">
        <v>1044</v>
      </c>
      <c r="J354" t="s">
        <v>1045</v>
      </c>
      <c r="K354" t="s">
        <v>1046</v>
      </c>
      <c r="L354">
        <v>1354</v>
      </c>
      <c r="N354">
        <v>1010</v>
      </c>
      <c r="O354" t="s">
        <v>72</v>
      </c>
      <c r="P354" t="s">
        <v>72</v>
      </c>
      <c r="Q354">
        <v>1</v>
      </c>
      <c r="W354">
        <v>0</v>
      </c>
      <c r="X354">
        <v>363495585</v>
      </c>
      <c r="Y354">
        <v>1</v>
      </c>
      <c r="AA354">
        <v>495.2</v>
      </c>
      <c r="AB354">
        <v>0</v>
      </c>
      <c r="AC354">
        <v>0</v>
      </c>
      <c r="AD354">
        <v>0</v>
      </c>
      <c r="AE354">
        <v>77.739999999999995</v>
      </c>
      <c r="AF354">
        <v>0</v>
      </c>
      <c r="AG354">
        <v>0</v>
      </c>
      <c r="AH354">
        <v>0</v>
      </c>
      <c r="AI354">
        <v>6.37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1</v>
      </c>
      <c r="AU354" t="s">
        <v>3</v>
      </c>
      <c r="AV354">
        <v>0</v>
      </c>
      <c r="AW354">
        <v>2</v>
      </c>
      <c r="AX354">
        <v>68191686</v>
      </c>
      <c r="AY354">
        <v>1</v>
      </c>
      <c r="AZ354">
        <v>0</v>
      </c>
      <c r="BA354">
        <v>351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Y354*Source!I199</f>
        <v>1</v>
      </c>
      <c r="CY354">
        <f>AA354</f>
        <v>495.2</v>
      </c>
      <c r="CZ354">
        <f>AE354</f>
        <v>77.739999999999995</v>
      </c>
      <c r="DA354">
        <f>AI354</f>
        <v>6.37</v>
      </c>
      <c r="DB354">
        <f>ROUND(ROUND(AT354*CZ354,2),6)</f>
        <v>77.739999999999995</v>
      </c>
      <c r="DC354">
        <f>ROUND(ROUND(AT354*AG354,2),6)</f>
        <v>0</v>
      </c>
    </row>
    <row r="355" spans="1:107" x14ac:dyDescent="0.4">
      <c r="A355">
        <f>ROW(Source!A200)</f>
        <v>200</v>
      </c>
      <c r="B355">
        <v>68187018</v>
      </c>
      <c r="C355">
        <v>68191715</v>
      </c>
      <c r="D355">
        <v>18410280</v>
      </c>
      <c r="E355">
        <v>1</v>
      </c>
      <c r="F355">
        <v>1</v>
      </c>
      <c r="G355">
        <v>1</v>
      </c>
      <c r="H355">
        <v>1</v>
      </c>
      <c r="I355" t="s">
        <v>787</v>
      </c>
      <c r="J355" t="s">
        <v>3</v>
      </c>
      <c r="K355" t="s">
        <v>788</v>
      </c>
      <c r="L355">
        <v>1369</v>
      </c>
      <c r="N355">
        <v>1013</v>
      </c>
      <c r="O355" t="s">
        <v>665</v>
      </c>
      <c r="P355" t="s">
        <v>665</v>
      </c>
      <c r="Q355">
        <v>1</v>
      </c>
      <c r="W355">
        <v>0</v>
      </c>
      <c r="X355">
        <v>-464685602</v>
      </c>
      <c r="Y355">
        <v>28.335999999999999</v>
      </c>
      <c r="AA355">
        <v>0</v>
      </c>
      <c r="AB355">
        <v>0</v>
      </c>
      <c r="AC355">
        <v>0</v>
      </c>
      <c r="AD355">
        <v>9.51</v>
      </c>
      <c r="AE355">
        <v>0</v>
      </c>
      <c r="AF355">
        <v>0</v>
      </c>
      <c r="AG355">
        <v>0</v>
      </c>
      <c r="AH355">
        <v>9.51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1</v>
      </c>
      <c r="AQ355">
        <v>0</v>
      </c>
      <c r="AR355">
        <v>0</v>
      </c>
      <c r="AS355" t="s">
        <v>3</v>
      </c>
      <c r="AT355">
        <v>24.64</v>
      </c>
      <c r="AU355" t="s">
        <v>21</v>
      </c>
      <c r="AV355">
        <v>1</v>
      </c>
      <c r="AW355">
        <v>2</v>
      </c>
      <c r="AX355">
        <v>68191716</v>
      </c>
      <c r="AY355">
        <v>1</v>
      </c>
      <c r="AZ355">
        <v>0</v>
      </c>
      <c r="BA355">
        <v>352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Y355*Source!I200</f>
        <v>2.8336000000000001</v>
      </c>
      <c r="CY355">
        <f>AD355</f>
        <v>9.51</v>
      </c>
      <c r="CZ355">
        <f>AH355</f>
        <v>9.51</v>
      </c>
      <c r="DA355">
        <f>AL355</f>
        <v>1</v>
      </c>
      <c r="DB355">
        <f>ROUND((ROUND(AT355*CZ355,2)*1.15),6)</f>
        <v>269.47949999999997</v>
      </c>
      <c r="DC355">
        <f>ROUND((ROUND(AT355*AG355,2)*1.15),6)</f>
        <v>0</v>
      </c>
    </row>
    <row r="356" spans="1:107" x14ac:dyDescent="0.4">
      <c r="A356">
        <f>ROW(Source!A200)</f>
        <v>200</v>
      </c>
      <c r="B356">
        <v>68187018</v>
      </c>
      <c r="C356">
        <v>68191715</v>
      </c>
      <c r="D356">
        <v>121548</v>
      </c>
      <c r="E356">
        <v>1</v>
      </c>
      <c r="F356">
        <v>1</v>
      </c>
      <c r="G356">
        <v>1</v>
      </c>
      <c r="H356">
        <v>1</v>
      </c>
      <c r="I356" t="s">
        <v>44</v>
      </c>
      <c r="J356" t="s">
        <v>3</v>
      </c>
      <c r="K356" t="s">
        <v>723</v>
      </c>
      <c r="L356">
        <v>608254</v>
      </c>
      <c r="N356">
        <v>1013</v>
      </c>
      <c r="O356" t="s">
        <v>724</v>
      </c>
      <c r="P356" t="s">
        <v>724</v>
      </c>
      <c r="Q356">
        <v>1</v>
      </c>
      <c r="W356">
        <v>0</v>
      </c>
      <c r="X356">
        <v>-185737400</v>
      </c>
      <c r="Y356">
        <v>0.4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1</v>
      </c>
      <c r="AQ356">
        <v>0</v>
      </c>
      <c r="AR356">
        <v>0</v>
      </c>
      <c r="AS356" t="s">
        <v>3</v>
      </c>
      <c r="AT356">
        <v>0.32</v>
      </c>
      <c r="AU356" t="s">
        <v>20</v>
      </c>
      <c r="AV356">
        <v>2</v>
      </c>
      <c r="AW356">
        <v>2</v>
      </c>
      <c r="AX356">
        <v>68191717</v>
      </c>
      <c r="AY356">
        <v>1</v>
      </c>
      <c r="AZ356">
        <v>0</v>
      </c>
      <c r="BA356">
        <v>353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Y356*Source!I200</f>
        <v>4.0000000000000008E-2</v>
      </c>
      <c r="CY356">
        <f>AD356</f>
        <v>0</v>
      </c>
      <c r="CZ356">
        <f>AH356</f>
        <v>0</v>
      </c>
      <c r="DA356">
        <f>AL356</f>
        <v>1</v>
      </c>
      <c r="DB356">
        <f>ROUND((ROUND(AT356*CZ356,2)*1.25),6)</f>
        <v>0</v>
      </c>
      <c r="DC356">
        <f>ROUND((ROUND(AT356*AG356,2)*1.25),6)</f>
        <v>0</v>
      </c>
    </row>
    <row r="357" spans="1:107" x14ac:dyDescent="0.4">
      <c r="A357">
        <f>ROW(Source!A200)</f>
        <v>200</v>
      </c>
      <c r="B357">
        <v>68187018</v>
      </c>
      <c r="C357">
        <v>68191715</v>
      </c>
      <c r="D357">
        <v>64871408</v>
      </c>
      <c r="E357">
        <v>1</v>
      </c>
      <c r="F357">
        <v>1</v>
      </c>
      <c r="G357">
        <v>1</v>
      </c>
      <c r="H357">
        <v>2</v>
      </c>
      <c r="I357" t="s">
        <v>789</v>
      </c>
      <c r="J357" t="s">
        <v>790</v>
      </c>
      <c r="K357" t="s">
        <v>791</v>
      </c>
      <c r="L357">
        <v>1368</v>
      </c>
      <c r="N357">
        <v>1011</v>
      </c>
      <c r="O357" t="s">
        <v>669</v>
      </c>
      <c r="P357" t="s">
        <v>669</v>
      </c>
      <c r="Q357">
        <v>1</v>
      </c>
      <c r="W357">
        <v>0</v>
      </c>
      <c r="X357">
        <v>344519037</v>
      </c>
      <c r="Y357">
        <v>0.4</v>
      </c>
      <c r="AA357">
        <v>0</v>
      </c>
      <c r="AB357">
        <v>399.5</v>
      </c>
      <c r="AC357">
        <v>383.81</v>
      </c>
      <c r="AD357">
        <v>0</v>
      </c>
      <c r="AE357">
        <v>0</v>
      </c>
      <c r="AF357">
        <v>31.26</v>
      </c>
      <c r="AG357">
        <v>13.5</v>
      </c>
      <c r="AH357">
        <v>0</v>
      </c>
      <c r="AI357">
        <v>1</v>
      </c>
      <c r="AJ357">
        <v>12.78</v>
      </c>
      <c r="AK357">
        <v>28.43</v>
      </c>
      <c r="AL357">
        <v>1</v>
      </c>
      <c r="AN357">
        <v>0</v>
      </c>
      <c r="AO357">
        <v>1</v>
      </c>
      <c r="AP357">
        <v>1</v>
      </c>
      <c r="AQ357">
        <v>0</v>
      </c>
      <c r="AR357">
        <v>0</v>
      </c>
      <c r="AS357" t="s">
        <v>3</v>
      </c>
      <c r="AT357">
        <v>0.32</v>
      </c>
      <c r="AU357" t="s">
        <v>20</v>
      </c>
      <c r="AV357">
        <v>0</v>
      </c>
      <c r="AW357">
        <v>2</v>
      </c>
      <c r="AX357">
        <v>68191718</v>
      </c>
      <c r="AY357">
        <v>1</v>
      </c>
      <c r="AZ357">
        <v>0</v>
      </c>
      <c r="BA357">
        <v>354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Y357*Source!I200</f>
        <v>4.0000000000000008E-2</v>
      </c>
      <c r="CY357">
        <f>AB357</f>
        <v>399.5</v>
      </c>
      <c r="CZ357">
        <f>AF357</f>
        <v>31.26</v>
      </c>
      <c r="DA357">
        <f>AJ357</f>
        <v>12.78</v>
      </c>
      <c r="DB357">
        <f>ROUND((ROUND(AT357*CZ357,2)*1.25),6)</f>
        <v>12.5</v>
      </c>
      <c r="DC357">
        <f>ROUND((ROUND(AT357*AG357,2)*1.25),6)</f>
        <v>5.4</v>
      </c>
    </row>
    <row r="358" spans="1:107" x14ac:dyDescent="0.4">
      <c r="A358">
        <f>ROW(Source!A200)</f>
        <v>200</v>
      </c>
      <c r="B358">
        <v>68187018</v>
      </c>
      <c r="C358">
        <v>68191715</v>
      </c>
      <c r="D358">
        <v>64872800</v>
      </c>
      <c r="E358">
        <v>1</v>
      </c>
      <c r="F358">
        <v>1</v>
      </c>
      <c r="G358">
        <v>1</v>
      </c>
      <c r="H358">
        <v>2</v>
      </c>
      <c r="I358" t="s">
        <v>746</v>
      </c>
      <c r="J358" t="s">
        <v>747</v>
      </c>
      <c r="K358" t="s">
        <v>748</v>
      </c>
      <c r="L358">
        <v>1368</v>
      </c>
      <c r="N358">
        <v>1011</v>
      </c>
      <c r="O358" t="s">
        <v>669</v>
      </c>
      <c r="P358" t="s">
        <v>669</v>
      </c>
      <c r="Q358">
        <v>1</v>
      </c>
      <c r="W358">
        <v>0</v>
      </c>
      <c r="X358">
        <v>-1867053656</v>
      </c>
      <c r="Y358">
        <v>0.25</v>
      </c>
      <c r="AA358">
        <v>0</v>
      </c>
      <c r="AB358">
        <v>7.18</v>
      </c>
      <c r="AC358">
        <v>0</v>
      </c>
      <c r="AD358">
        <v>0</v>
      </c>
      <c r="AE358">
        <v>0</v>
      </c>
      <c r="AF358">
        <v>1.95</v>
      </c>
      <c r="AG358">
        <v>0</v>
      </c>
      <c r="AH358">
        <v>0</v>
      </c>
      <c r="AI358">
        <v>1</v>
      </c>
      <c r="AJ358">
        <v>3.68</v>
      </c>
      <c r="AK358">
        <v>28.43</v>
      </c>
      <c r="AL358">
        <v>1</v>
      </c>
      <c r="AN358">
        <v>0</v>
      </c>
      <c r="AO358">
        <v>1</v>
      </c>
      <c r="AP358">
        <v>1</v>
      </c>
      <c r="AQ358">
        <v>0</v>
      </c>
      <c r="AR358">
        <v>0</v>
      </c>
      <c r="AS358" t="s">
        <v>3</v>
      </c>
      <c r="AT358">
        <v>0.2</v>
      </c>
      <c r="AU358" t="s">
        <v>20</v>
      </c>
      <c r="AV358">
        <v>0</v>
      </c>
      <c r="AW358">
        <v>2</v>
      </c>
      <c r="AX358">
        <v>68191719</v>
      </c>
      <c r="AY358">
        <v>1</v>
      </c>
      <c r="AZ358">
        <v>0</v>
      </c>
      <c r="BA358">
        <v>355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Y358*Source!I200</f>
        <v>2.5000000000000001E-2</v>
      </c>
      <c r="CY358">
        <f>AB358</f>
        <v>7.18</v>
      </c>
      <c r="CZ358">
        <f>AF358</f>
        <v>1.95</v>
      </c>
      <c r="DA358">
        <f>AJ358</f>
        <v>3.68</v>
      </c>
      <c r="DB358">
        <f>ROUND((ROUND(AT358*CZ358,2)*1.25),6)</f>
        <v>0.48749999999999999</v>
      </c>
      <c r="DC358">
        <f>ROUND((ROUND(AT358*AG358,2)*1.25),6)</f>
        <v>0</v>
      </c>
    </row>
    <row r="359" spans="1:107" x14ac:dyDescent="0.4">
      <c r="A359">
        <f>ROW(Source!A200)</f>
        <v>200</v>
      </c>
      <c r="B359">
        <v>68187018</v>
      </c>
      <c r="C359">
        <v>68191715</v>
      </c>
      <c r="D359">
        <v>64873129</v>
      </c>
      <c r="E359">
        <v>1</v>
      </c>
      <c r="F359">
        <v>1</v>
      </c>
      <c r="G359">
        <v>1</v>
      </c>
      <c r="H359">
        <v>2</v>
      </c>
      <c r="I359" t="s">
        <v>715</v>
      </c>
      <c r="J359" t="s">
        <v>716</v>
      </c>
      <c r="K359" t="s">
        <v>717</v>
      </c>
      <c r="L359">
        <v>1368</v>
      </c>
      <c r="N359">
        <v>1011</v>
      </c>
      <c r="O359" t="s">
        <v>669</v>
      </c>
      <c r="P359" t="s">
        <v>669</v>
      </c>
      <c r="Q359">
        <v>1</v>
      </c>
      <c r="W359">
        <v>0</v>
      </c>
      <c r="X359">
        <v>1230759911</v>
      </c>
      <c r="Y359">
        <v>0.48749999999999999</v>
      </c>
      <c r="AA359">
        <v>0</v>
      </c>
      <c r="AB359">
        <v>851.65</v>
      </c>
      <c r="AC359">
        <v>329.79</v>
      </c>
      <c r="AD359">
        <v>0</v>
      </c>
      <c r="AE359">
        <v>0</v>
      </c>
      <c r="AF359">
        <v>87.17</v>
      </c>
      <c r="AG359">
        <v>11.6</v>
      </c>
      <c r="AH359">
        <v>0</v>
      </c>
      <c r="AI359">
        <v>1</v>
      </c>
      <c r="AJ359">
        <v>9.77</v>
      </c>
      <c r="AK359">
        <v>28.43</v>
      </c>
      <c r="AL359">
        <v>1</v>
      </c>
      <c r="AN359">
        <v>0</v>
      </c>
      <c r="AO359">
        <v>1</v>
      </c>
      <c r="AP359">
        <v>1</v>
      </c>
      <c r="AQ359">
        <v>0</v>
      </c>
      <c r="AR359">
        <v>0</v>
      </c>
      <c r="AS359" t="s">
        <v>3</v>
      </c>
      <c r="AT359">
        <v>0.39</v>
      </c>
      <c r="AU359" t="s">
        <v>20</v>
      </c>
      <c r="AV359">
        <v>0</v>
      </c>
      <c r="AW359">
        <v>2</v>
      </c>
      <c r="AX359">
        <v>68191720</v>
      </c>
      <c r="AY359">
        <v>1</v>
      </c>
      <c r="AZ359">
        <v>0</v>
      </c>
      <c r="BA359">
        <v>356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Y359*Source!I200</f>
        <v>4.8750000000000002E-2</v>
      </c>
      <c r="CY359">
        <f>AB359</f>
        <v>851.65</v>
      </c>
      <c r="CZ359">
        <f>AF359</f>
        <v>87.17</v>
      </c>
      <c r="DA359">
        <f>AJ359</f>
        <v>9.77</v>
      </c>
      <c r="DB359">
        <f>ROUND((ROUND(AT359*CZ359,2)*1.25),6)</f>
        <v>42.5</v>
      </c>
      <c r="DC359">
        <f>ROUND((ROUND(AT359*AG359,2)*1.25),6)</f>
        <v>5.65</v>
      </c>
    </row>
    <row r="360" spans="1:107" x14ac:dyDescent="0.4">
      <c r="A360">
        <f>ROW(Source!A200)</f>
        <v>200</v>
      </c>
      <c r="B360">
        <v>68187018</v>
      </c>
      <c r="C360">
        <v>68191715</v>
      </c>
      <c r="D360">
        <v>64807530</v>
      </c>
      <c r="E360">
        <v>1</v>
      </c>
      <c r="F360">
        <v>1</v>
      </c>
      <c r="G360">
        <v>1</v>
      </c>
      <c r="H360">
        <v>3</v>
      </c>
      <c r="I360" t="s">
        <v>1047</v>
      </c>
      <c r="J360" t="s">
        <v>1048</v>
      </c>
      <c r="K360" t="s">
        <v>1049</v>
      </c>
      <c r="L360">
        <v>1348</v>
      </c>
      <c r="N360">
        <v>1009</v>
      </c>
      <c r="O360" t="s">
        <v>133</v>
      </c>
      <c r="P360" t="s">
        <v>133</v>
      </c>
      <c r="Q360">
        <v>1000</v>
      </c>
      <c r="W360">
        <v>0</v>
      </c>
      <c r="X360">
        <v>-1081944564</v>
      </c>
      <c r="Y360">
        <v>1E-3</v>
      </c>
      <c r="AA360">
        <v>126426.26</v>
      </c>
      <c r="AB360">
        <v>0</v>
      </c>
      <c r="AC360">
        <v>0</v>
      </c>
      <c r="AD360">
        <v>0</v>
      </c>
      <c r="AE360">
        <v>30029.99</v>
      </c>
      <c r="AF360">
        <v>0</v>
      </c>
      <c r="AG360">
        <v>0</v>
      </c>
      <c r="AH360">
        <v>0</v>
      </c>
      <c r="AI360">
        <v>4.21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1E-3</v>
      </c>
      <c r="AU360" t="s">
        <v>3</v>
      </c>
      <c r="AV360">
        <v>0</v>
      </c>
      <c r="AW360">
        <v>2</v>
      </c>
      <c r="AX360">
        <v>68191721</v>
      </c>
      <c r="AY360">
        <v>1</v>
      </c>
      <c r="AZ360">
        <v>0</v>
      </c>
      <c r="BA360">
        <v>357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Y360*Source!I200</f>
        <v>1E-4</v>
      </c>
      <c r="CY360">
        <f t="shared" ref="CY360:CY371" si="72">AA360</f>
        <v>126426.26</v>
      </c>
      <c r="CZ360">
        <f t="shared" ref="CZ360:CZ371" si="73">AE360</f>
        <v>30029.99</v>
      </c>
      <c r="DA360">
        <f t="shared" ref="DA360:DA371" si="74">AI360</f>
        <v>4.21</v>
      </c>
      <c r="DB360">
        <f t="shared" ref="DB360:DB371" si="75">ROUND(ROUND(AT360*CZ360,2),6)</f>
        <v>30.03</v>
      </c>
      <c r="DC360">
        <f t="shared" ref="DC360:DC371" si="76">ROUND(ROUND(AT360*AG360,2),6)</f>
        <v>0</v>
      </c>
    </row>
    <row r="361" spans="1:107" x14ac:dyDescent="0.4">
      <c r="A361">
        <f>ROW(Source!A200)</f>
        <v>200</v>
      </c>
      <c r="B361">
        <v>68187018</v>
      </c>
      <c r="C361">
        <v>68191715</v>
      </c>
      <c r="D361">
        <v>64807574</v>
      </c>
      <c r="E361">
        <v>1</v>
      </c>
      <c r="F361">
        <v>1</v>
      </c>
      <c r="G361">
        <v>1</v>
      </c>
      <c r="H361">
        <v>3</v>
      </c>
      <c r="I361" t="s">
        <v>985</v>
      </c>
      <c r="J361" t="s">
        <v>986</v>
      </c>
      <c r="K361" t="s">
        <v>987</v>
      </c>
      <c r="L361">
        <v>1348</v>
      </c>
      <c r="N361">
        <v>1009</v>
      </c>
      <c r="O361" t="s">
        <v>133</v>
      </c>
      <c r="P361" t="s">
        <v>133</v>
      </c>
      <c r="Q361">
        <v>1000</v>
      </c>
      <c r="W361">
        <v>0</v>
      </c>
      <c r="X361">
        <v>1625292450</v>
      </c>
      <c r="Y361">
        <v>4.0000000000000002E-4</v>
      </c>
      <c r="AA361">
        <v>48531.96</v>
      </c>
      <c r="AB361">
        <v>0</v>
      </c>
      <c r="AC361">
        <v>0</v>
      </c>
      <c r="AD361">
        <v>0</v>
      </c>
      <c r="AE361">
        <v>15118.99</v>
      </c>
      <c r="AF361">
        <v>0</v>
      </c>
      <c r="AG361">
        <v>0</v>
      </c>
      <c r="AH361">
        <v>0</v>
      </c>
      <c r="AI361">
        <v>3.21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4.0000000000000002E-4</v>
      </c>
      <c r="AU361" t="s">
        <v>3</v>
      </c>
      <c r="AV361">
        <v>0</v>
      </c>
      <c r="AW361">
        <v>2</v>
      </c>
      <c r="AX361">
        <v>68191722</v>
      </c>
      <c r="AY361">
        <v>1</v>
      </c>
      <c r="AZ361">
        <v>0</v>
      </c>
      <c r="BA361">
        <v>358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Y361*Source!I200</f>
        <v>4.0000000000000003E-5</v>
      </c>
      <c r="CY361">
        <f t="shared" si="72"/>
        <v>48531.96</v>
      </c>
      <c r="CZ361">
        <f t="shared" si="73"/>
        <v>15118.99</v>
      </c>
      <c r="DA361">
        <f t="shared" si="74"/>
        <v>3.21</v>
      </c>
      <c r="DB361">
        <f t="shared" si="75"/>
        <v>6.05</v>
      </c>
      <c r="DC361">
        <f t="shared" si="76"/>
        <v>0</v>
      </c>
    </row>
    <row r="362" spans="1:107" x14ac:dyDescent="0.4">
      <c r="A362">
        <f>ROW(Source!A200)</f>
        <v>200</v>
      </c>
      <c r="B362">
        <v>68187018</v>
      </c>
      <c r="C362">
        <v>68191715</v>
      </c>
      <c r="D362">
        <v>64807749</v>
      </c>
      <c r="E362">
        <v>1</v>
      </c>
      <c r="F362">
        <v>1</v>
      </c>
      <c r="G362">
        <v>1</v>
      </c>
      <c r="H362">
        <v>3</v>
      </c>
      <c r="I362" t="s">
        <v>988</v>
      </c>
      <c r="J362" t="s">
        <v>989</v>
      </c>
      <c r="K362" t="s">
        <v>990</v>
      </c>
      <c r="L362">
        <v>1348</v>
      </c>
      <c r="N362">
        <v>1009</v>
      </c>
      <c r="O362" t="s">
        <v>133</v>
      </c>
      <c r="P362" t="s">
        <v>133</v>
      </c>
      <c r="Q362">
        <v>1000</v>
      </c>
      <c r="W362">
        <v>0</v>
      </c>
      <c r="X362">
        <v>24062879</v>
      </c>
      <c r="Y362">
        <v>2.0000000000000001E-4</v>
      </c>
      <c r="AA362">
        <v>55765.5</v>
      </c>
      <c r="AB362">
        <v>0</v>
      </c>
      <c r="AC362">
        <v>0</v>
      </c>
      <c r="AD362">
        <v>0</v>
      </c>
      <c r="AE362">
        <v>16950</v>
      </c>
      <c r="AF362">
        <v>0</v>
      </c>
      <c r="AG362">
        <v>0</v>
      </c>
      <c r="AH362">
        <v>0</v>
      </c>
      <c r="AI362">
        <v>3.29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2.0000000000000001E-4</v>
      </c>
      <c r="AU362" t="s">
        <v>3</v>
      </c>
      <c r="AV362">
        <v>0</v>
      </c>
      <c r="AW362">
        <v>2</v>
      </c>
      <c r="AX362">
        <v>68191723</v>
      </c>
      <c r="AY362">
        <v>1</v>
      </c>
      <c r="AZ362">
        <v>0</v>
      </c>
      <c r="BA362">
        <v>359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Y362*Source!I200</f>
        <v>2.0000000000000002E-5</v>
      </c>
      <c r="CY362">
        <f t="shared" si="72"/>
        <v>55765.5</v>
      </c>
      <c r="CZ362">
        <f t="shared" si="73"/>
        <v>16950</v>
      </c>
      <c r="DA362">
        <f t="shared" si="74"/>
        <v>3.29</v>
      </c>
      <c r="DB362">
        <f t="shared" si="75"/>
        <v>3.39</v>
      </c>
      <c r="DC362">
        <f t="shared" si="76"/>
        <v>0</v>
      </c>
    </row>
    <row r="363" spans="1:107" x14ac:dyDescent="0.4">
      <c r="A363">
        <f>ROW(Source!A200)</f>
        <v>200</v>
      </c>
      <c r="B363">
        <v>68187018</v>
      </c>
      <c r="C363">
        <v>68191715</v>
      </c>
      <c r="D363">
        <v>64807892</v>
      </c>
      <c r="E363">
        <v>1</v>
      </c>
      <c r="F363">
        <v>1</v>
      </c>
      <c r="G363">
        <v>1</v>
      </c>
      <c r="H363">
        <v>3</v>
      </c>
      <c r="I363" t="s">
        <v>1050</v>
      </c>
      <c r="J363" t="s">
        <v>1051</v>
      </c>
      <c r="K363" t="s">
        <v>1052</v>
      </c>
      <c r="L363">
        <v>1346</v>
      </c>
      <c r="N363">
        <v>1009</v>
      </c>
      <c r="O363" t="s">
        <v>120</v>
      </c>
      <c r="P363" t="s">
        <v>120</v>
      </c>
      <c r="Q363">
        <v>1</v>
      </c>
      <c r="W363">
        <v>0</v>
      </c>
      <c r="X363">
        <v>732645912</v>
      </c>
      <c r="Y363">
        <v>0.8</v>
      </c>
      <c r="AA363">
        <v>75.47</v>
      </c>
      <c r="AB363">
        <v>0</v>
      </c>
      <c r="AC363">
        <v>0</v>
      </c>
      <c r="AD363">
        <v>0</v>
      </c>
      <c r="AE363">
        <v>13.55</v>
      </c>
      <c r="AF363">
        <v>0</v>
      </c>
      <c r="AG363">
        <v>0</v>
      </c>
      <c r="AH363">
        <v>0</v>
      </c>
      <c r="AI363">
        <v>5.57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3</v>
      </c>
      <c r="AT363">
        <v>0.8</v>
      </c>
      <c r="AU363" t="s">
        <v>3</v>
      </c>
      <c r="AV363">
        <v>0</v>
      </c>
      <c r="AW363">
        <v>2</v>
      </c>
      <c r="AX363">
        <v>68191724</v>
      </c>
      <c r="AY363">
        <v>1</v>
      </c>
      <c r="AZ363">
        <v>0</v>
      </c>
      <c r="BA363">
        <v>360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Y363*Source!I200</f>
        <v>8.0000000000000016E-2</v>
      </c>
      <c r="CY363">
        <f t="shared" si="72"/>
        <v>75.47</v>
      </c>
      <c r="CZ363">
        <f t="shared" si="73"/>
        <v>13.55</v>
      </c>
      <c r="DA363">
        <f t="shared" si="74"/>
        <v>5.57</v>
      </c>
      <c r="DB363">
        <f t="shared" si="75"/>
        <v>10.84</v>
      </c>
      <c r="DC363">
        <f t="shared" si="76"/>
        <v>0</v>
      </c>
    </row>
    <row r="364" spans="1:107" x14ac:dyDescent="0.4">
      <c r="A364">
        <f>ROW(Source!A200)</f>
        <v>200</v>
      </c>
      <c r="B364">
        <v>68187018</v>
      </c>
      <c r="C364">
        <v>68191715</v>
      </c>
      <c r="D364">
        <v>64808586</v>
      </c>
      <c r="E364">
        <v>1</v>
      </c>
      <c r="F364">
        <v>1</v>
      </c>
      <c r="G364">
        <v>1</v>
      </c>
      <c r="H364">
        <v>3</v>
      </c>
      <c r="I364" t="s">
        <v>994</v>
      </c>
      <c r="J364" t="s">
        <v>995</v>
      </c>
      <c r="K364" t="s">
        <v>996</v>
      </c>
      <c r="L364">
        <v>1346</v>
      </c>
      <c r="N364">
        <v>1009</v>
      </c>
      <c r="O364" t="s">
        <v>120</v>
      </c>
      <c r="P364" t="s">
        <v>120</v>
      </c>
      <c r="Q364">
        <v>1</v>
      </c>
      <c r="W364">
        <v>0</v>
      </c>
      <c r="X364">
        <v>-2113933962</v>
      </c>
      <c r="Y364">
        <v>0.04</v>
      </c>
      <c r="AA364">
        <v>75.33</v>
      </c>
      <c r="AB364">
        <v>0</v>
      </c>
      <c r="AC364">
        <v>0</v>
      </c>
      <c r="AD364">
        <v>0</v>
      </c>
      <c r="AE364">
        <v>37.29</v>
      </c>
      <c r="AF364">
        <v>0</v>
      </c>
      <c r="AG364">
        <v>0</v>
      </c>
      <c r="AH364">
        <v>0</v>
      </c>
      <c r="AI364">
        <v>2.02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S364" t="s">
        <v>3</v>
      </c>
      <c r="AT364">
        <v>0.04</v>
      </c>
      <c r="AU364" t="s">
        <v>3</v>
      </c>
      <c r="AV364">
        <v>0</v>
      </c>
      <c r="AW364">
        <v>2</v>
      </c>
      <c r="AX364">
        <v>68191725</v>
      </c>
      <c r="AY364">
        <v>1</v>
      </c>
      <c r="AZ364">
        <v>0</v>
      </c>
      <c r="BA364">
        <v>361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Y364*Source!I200</f>
        <v>4.0000000000000001E-3</v>
      </c>
      <c r="CY364">
        <f t="shared" si="72"/>
        <v>75.33</v>
      </c>
      <c r="CZ364">
        <f t="shared" si="73"/>
        <v>37.29</v>
      </c>
      <c r="DA364">
        <f t="shared" si="74"/>
        <v>2.02</v>
      </c>
      <c r="DB364">
        <f t="shared" si="75"/>
        <v>1.49</v>
      </c>
      <c r="DC364">
        <f t="shared" si="76"/>
        <v>0</v>
      </c>
    </row>
    <row r="365" spans="1:107" x14ac:dyDescent="0.4">
      <c r="A365">
        <f>ROW(Source!A200)</f>
        <v>200</v>
      </c>
      <c r="B365">
        <v>68187018</v>
      </c>
      <c r="C365">
        <v>68191715</v>
      </c>
      <c r="D365">
        <v>64808742</v>
      </c>
      <c r="E365">
        <v>1</v>
      </c>
      <c r="F365">
        <v>1</v>
      </c>
      <c r="G365">
        <v>1</v>
      </c>
      <c r="H365">
        <v>3</v>
      </c>
      <c r="I365" t="s">
        <v>1053</v>
      </c>
      <c r="J365" t="s">
        <v>1054</v>
      </c>
      <c r="K365" t="s">
        <v>1055</v>
      </c>
      <c r="L365">
        <v>1346</v>
      </c>
      <c r="N365">
        <v>1009</v>
      </c>
      <c r="O365" t="s">
        <v>120</v>
      </c>
      <c r="P365" t="s">
        <v>120</v>
      </c>
      <c r="Q365">
        <v>1</v>
      </c>
      <c r="W365">
        <v>0</v>
      </c>
      <c r="X365">
        <v>1489730880</v>
      </c>
      <c r="Y365">
        <v>4</v>
      </c>
      <c r="AA365">
        <v>47.95</v>
      </c>
      <c r="AB365">
        <v>0</v>
      </c>
      <c r="AC365">
        <v>0</v>
      </c>
      <c r="AD365">
        <v>0</v>
      </c>
      <c r="AE365">
        <v>9.61</v>
      </c>
      <c r="AF365">
        <v>0</v>
      </c>
      <c r="AG365">
        <v>0</v>
      </c>
      <c r="AH365">
        <v>0</v>
      </c>
      <c r="AI365">
        <v>4.99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3</v>
      </c>
      <c r="AT365">
        <v>4</v>
      </c>
      <c r="AU365" t="s">
        <v>3</v>
      </c>
      <c r="AV365">
        <v>0</v>
      </c>
      <c r="AW365">
        <v>2</v>
      </c>
      <c r="AX365">
        <v>68191726</v>
      </c>
      <c r="AY365">
        <v>1</v>
      </c>
      <c r="AZ365">
        <v>0</v>
      </c>
      <c r="BA365">
        <v>362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Y365*Source!I200</f>
        <v>0.4</v>
      </c>
      <c r="CY365">
        <f t="shared" si="72"/>
        <v>47.95</v>
      </c>
      <c r="CZ365">
        <f t="shared" si="73"/>
        <v>9.61</v>
      </c>
      <c r="DA365">
        <f t="shared" si="74"/>
        <v>4.99</v>
      </c>
      <c r="DB365">
        <f t="shared" si="75"/>
        <v>38.44</v>
      </c>
      <c r="DC365">
        <f t="shared" si="76"/>
        <v>0</v>
      </c>
    </row>
    <row r="366" spans="1:107" x14ac:dyDescent="0.4">
      <c r="A366">
        <f>ROW(Source!A200)</f>
        <v>200</v>
      </c>
      <c r="B366">
        <v>68187018</v>
      </c>
      <c r="C366">
        <v>68191715</v>
      </c>
      <c r="D366">
        <v>64809020</v>
      </c>
      <c r="E366">
        <v>1</v>
      </c>
      <c r="F366">
        <v>1</v>
      </c>
      <c r="G366">
        <v>1</v>
      </c>
      <c r="H366">
        <v>3</v>
      </c>
      <c r="I366" t="s">
        <v>1056</v>
      </c>
      <c r="J366" t="s">
        <v>1057</v>
      </c>
      <c r="K366" t="s">
        <v>1058</v>
      </c>
      <c r="L366">
        <v>1348</v>
      </c>
      <c r="N366">
        <v>1009</v>
      </c>
      <c r="O366" t="s">
        <v>133</v>
      </c>
      <c r="P366" t="s">
        <v>133</v>
      </c>
      <c r="Q366">
        <v>1000</v>
      </c>
      <c r="W366">
        <v>0</v>
      </c>
      <c r="X366">
        <v>707075697</v>
      </c>
      <c r="Y366">
        <v>5.0000000000000001E-4</v>
      </c>
      <c r="AA366">
        <v>101180.12</v>
      </c>
      <c r="AB366">
        <v>0</v>
      </c>
      <c r="AC366">
        <v>0</v>
      </c>
      <c r="AD366">
        <v>0</v>
      </c>
      <c r="AE366">
        <v>12429.99</v>
      </c>
      <c r="AF366">
        <v>0</v>
      </c>
      <c r="AG366">
        <v>0</v>
      </c>
      <c r="AH366">
        <v>0</v>
      </c>
      <c r="AI366">
        <v>8.14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3</v>
      </c>
      <c r="AT366">
        <v>5.0000000000000001E-4</v>
      </c>
      <c r="AU366" t="s">
        <v>3</v>
      </c>
      <c r="AV366">
        <v>0</v>
      </c>
      <c r="AW366">
        <v>2</v>
      </c>
      <c r="AX366">
        <v>68191727</v>
      </c>
      <c r="AY366">
        <v>1</v>
      </c>
      <c r="AZ366">
        <v>0</v>
      </c>
      <c r="BA366">
        <v>363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Y366*Source!I200</f>
        <v>5.0000000000000002E-5</v>
      </c>
      <c r="CY366">
        <f t="shared" si="72"/>
        <v>101180.12</v>
      </c>
      <c r="CZ366">
        <f t="shared" si="73"/>
        <v>12429.99</v>
      </c>
      <c r="DA366">
        <f t="shared" si="74"/>
        <v>8.14</v>
      </c>
      <c r="DB366">
        <f t="shared" si="75"/>
        <v>6.21</v>
      </c>
      <c r="DC366">
        <f t="shared" si="76"/>
        <v>0</v>
      </c>
    </row>
    <row r="367" spans="1:107" x14ac:dyDescent="0.4">
      <c r="A367">
        <f>ROW(Source!A200)</f>
        <v>200</v>
      </c>
      <c r="B367">
        <v>68187018</v>
      </c>
      <c r="C367">
        <v>68191715</v>
      </c>
      <c r="D367">
        <v>64809037</v>
      </c>
      <c r="E367">
        <v>1</v>
      </c>
      <c r="F367">
        <v>1</v>
      </c>
      <c r="G367">
        <v>1</v>
      </c>
      <c r="H367">
        <v>3</v>
      </c>
      <c r="I367" t="s">
        <v>1059</v>
      </c>
      <c r="J367" t="s">
        <v>1060</v>
      </c>
      <c r="K367" t="s">
        <v>1061</v>
      </c>
      <c r="L367">
        <v>1356</v>
      </c>
      <c r="N367">
        <v>1010</v>
      </c>
      <c r="O367" t="s">
        <v>271</v>
      </c>
      <c r="P367" t="s">
        <v>271</v>
      </c>
      <c r="Q367">
        <v>1000</v>
      </c>
      <c r="W367">
        <v>0</v>
      </c>
      <c r="X367">
        <v>206183101</v>
      </c>
      <c r="Y367">
        <v>0.04</v>
      </c>
      <c r="AA367">
        <v>213.01</v>
      </c>
      <c r="AB367">
        <v>0</v>
      </c>
      <c r="AC367">
        <v>0</v>
      </c>
      <c r="AD367">
        <v>0</v>
      </c>
      <c r="AE367">
        <v>179</v>
      </c>
      <c r="AF367">
        <v>0</v>
      </c>
      <c r="AG367">
        <v>0</v>
      </c>
      <c r="AH367">
        <v>0</v>
      </c>
      <c r="AI367">
        <v>1.19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3</v>
      </c>
      <c r="AT367">
        <v>0.04</v>
      </c>
      <c r="AU367" t="s">
        <v>3</v>
      </c>
      <c r="AV367">
        <v>0</v>
      </c>
      <c r="AW367">
        <v>2</v>
      </c>
      <c r="AX367">
        <v>68191728</v>
      </c>
      <c r="AY367">
        <v>1</v>
      </c>
      <c r="AZ367">
        <v>0</v>
      </c>
      <c r="BA367">
        <v>364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Y367*Source!I200</f>
        <v>4.0000000000000001E-3</v>
      </c>
      <c r="CY367">
        <f t="shared" si="72"/>
        <v>213.01</v>
      </c>
      <c r="CZ367">
        <f t="shared" si="73"/>
        <v>179</v>
      </c>
      <c r="DA367">
        <f t="shared" si="74"/>
        <v>1.19</v>
      </c>
      <c r="DB367">
        <f t="shared" si="75"/>
        <v>7.16</v>
      </c>
      <c r="DC367">
        <f t="shared" si="76"/>
        <v>0</v>
      </c>
    </row>
    <row r="368" spans="1:107" x14ac:dyDescent="0.4">
      <c r="A368">
        <f>ROW(Source!A200)</f>
        <v>200</v>
      </c>
      <c r="B368">
        <v>68187018</v>
      </c>
      <c r="C368">
        <v>68191715</v>
      </c>
      <c r="D368">
        <v>64821633</v>
      </c>
      <c r="E368">
        <v>1</v>
      </c>
      <c r="F368">
        <v>1</v>
      </c>
      <c r="G368">
        <v>1</v>
      </c>
      <c r="H368">
        <v>3</v>
      </c>
      <c r="I368" t="s">
        <v>1062</v>
      </c>
      <c r="J368" t="s">
        <v>1063</v>
      </c>
      <c r="K368" t="s">
        <v>1064</v>
      </c>
      <c r="L368">
        <v>1348</v>
      </c>
      <c r="N368">
        <v>1009</v>
      </c>
      <c r="O368" t="s">
        <v>133</v>
      </c>
      <c r="P368" t="s">
        <v>133</v>
      </c>
      <c r="Q368">
        <v>1000</v>
      </c>
      <c r="W368">
        <v>0</v>
      </c>
      <c r="X368">
        <v>-1862124413</v>
      </c>
      <c r="Y368">
        <v>8.0000000000000004E-4</v>
      </c>
      <c r="AA368">
        <v>235625.92</v>
      </c>
      <c r="AB368">
        <v>0</v>
      </c>
      <c r="AC368">
        <v>0</v>
      </c>
      <c r="AD368">
        <v>0</v>
      </c>
      <c r="AE368">
        <v>12329.98</v>
      </c>
      <c r="AF368">
        <v>0</v>
      </c>
      <c r="AG368">
        <v>0</v>
      </c>
      <c r="AH368">
        <v>0</v>
      </c>
      <c r="AI368">
        <v>19.11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8.0000000000000004E-4</v>
      </c>
      <c r="AU368" t="s">
        <v>3</v>
      </c>
      <c r="AV368">
        <v>0</v>
      </c>
      <c r="AW368">
        <v>2</v>
      </c>
      <c r="AX368">
        <v>68191729</v>
      </c>
      <c r="AY368">
        <v>1</v>
      </c>
      <c r="AZ368">
        <v>0</v>
      </c>
      <c r="BA368">
        <v>365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Y368*Source!I200</f>
        <v>8.0000000000000007E-5</v>
      </c>
      <c r="CY368">
        <f t="shared" si="72"/>
        <v>235625.92</v>
      </c>
      <c r="CZ368">
        <f t="shared" si="73"/>
        <v>12329.98</v>
      </c>
      <c r="DA368">
        <f t="shared" si="74"/>
        <v>19.11</v>
      </c>
      <c r="DB368">
        <f t="shared" si="75"/>
        <v>9.86</v>
      </c>
      <c r="DC368">
        <f t="shared" si="76"/>
        <v>0</v>
      </c>
    </row>
    <row r="369" spans="1:107" x14ac:dyDescent="0.4">
      <c r="A369">
        <f>ROW(Source!A200)</f>
        <v>200</v>
      </c>
      <c r="B369">
        <v>68187018</v>
      </c>
      <c r="C369">
        <v>68191715</v>
      </c>
      <c r="D369">
        <v>64833061</v>
      </c>
      <c r="E369">
        <v>1</v>
      </c>
      <c r="F369">
        <v>1</v>
      </c>
      <c r="G369">
        <v>1</v>
      </c>
      <c r="H369">
        <v>3</v>
      </c>
      <c r="I369" t="s">
        <v>399</v>
      </c>
      <c r="J369" t="s">
        <v>401</v>
      </c>
      <c r="K369" t="s">
        <v>400</v>
      </c>
      <c r="L369">
        <v>1035</v>
      </c>
      <c r="N369">
        <v>1013</v>
      </c>
      <c r="O369" t="s">
        <v>103</v>
      </c>
      <c r="P369" t="s">
        <v>103</v>
      </c>
      <c r="Q369">
        <v>1</v>
      </c>
      <c r="W369">
        <v>1</v>
      </c>
      <c r="X369">
        <v>1405225178</v>
      </c>
      <c r="Y369">
        <v>-10</v>
      </c>
      <c r="AA369">
        <v>3030.54</v>
      </c>
      <c r="AB369">
        <v>0</v>
      </c>
      <c r="AC369">
        <v>0</v>
      </c>
      <c r="AD369">
        <v>0</v>
      </c>
      <c r="AE369">
        <v>318</v>
      </c>
      <c r="AF369">
        <v>0</v>
      </c>
      <c r="AG369">
        <v>0</v>
      </c>
      <c r="AH369">
        <v>0</v>
      </c>
      <c r="AI369">
        <v>9.5299999999999994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-10</v>
      </c>
      <c r="AU369" t="s">
        <v>3</v>
      </c>
      <c r="AV369">
        <v>0</v>
      </c>
      <c r="AW369">
        <v>2</v>
      </c>
      <c r="AX369">
        <v>68191730</v>
      </c>
      <c r="AY369">
        <v>1</v>
      </c>
      <c r="AZ369">
        <v>6144</v>
      </c>
      <c r="BA369">
        <v>366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Y369*Source!I200</f>
        <v>-1</v>
      </c>
      <c r="CY369">
        <f t="shared" si="72"/>
        <v>3030.54</v>
      </c>
      <c r="CZ369">
        <f t="shared" si="73"/>
        <v>318</v>
      </c>
      <c r="DA369">
        <f t="shared" si="74"/>
        <v>9.5299999999999994</v>
      </c>
      <c r="DB369">
        <f t="shared" si="75"/>
        <v>-3180</v>
      </c>
      <c r="DC369">
        <f t="shared" si="76"/>
        <v>0</v>
      </c>
    </row>
    <row r="370" spans="1:107" x14ac:dyDescent="0.4">
      <c r="A370">
        <f>ROW(Source!A200)</f>
        <v>200</v>
      </c>
      <c r="B370">
        <v>68187018</v>
      </c>
      <c r="C370">
        <v>68191715</v>
      </c>
      <c r="D370">
        <v>64863980</v>
      </c>
      <c r="E370">
        <v>1</v>
      </c>
      <c r="F370">
        <v>1</v>
      </c>
      <c r="G370">
        <v>1</v>
      </c>
      <c r="H370">
        <v>3</v>
      </c>
      <c r="I370" t="s">
        <v>1065</v>
      </c>
      <c r="J370" t="s">
        <v>1066</v>
      </c>
      <c r="K370" t="s">
        <v>1067</v>
      </c>
      <c r="L370">
        <v>1346</v>
      </c>
      <c r="N370">
        <v>1009</v>
      </c>
      <c r="O370" t="s">
        <v>120</v>
      </c>
      <c r="P370" t="s">
        <v>120</v>
      </c>
      <c r="Q370">
        <v>1</v>
      </c>
      <c r="W370">
        <v>0</v>
      </c>
      <c r="X370">
        <v>393238203</v>
      </c>
      <c r="Y370">
        <v>20</v>
      </c>
      <c r="AA370">
        <v>33</v>
      </c>
      <c r="AB370">
        <v>0</v>
      </c>
      <c r="AC370">
        <v>0</v>
      </c>
      <c r="AD370">
        <v>0</v>
      </c>
      <c r="AE370">
        <v>6.79</v>
      </c>
      <c r="AF370">
        <v>0</v>
      </c>
      <c r="AG370">
        <v>0</v>
      </c>
      <c r="AH370">
        <v>0</v>
      </c>
      <c r="AI370">
        <v>4.8600000000000003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20</v>
      </c>
      <c r="AU370" t="s">
        <v>3</v>
      </c>
      <c r="AV370">
        <v>0</v>
      </c>
      <c r="AW370">
        <v>2</v>
      </c>
      <c r="AX370">
        <v>68191731</v>
      </c>
      <c r="AY370">
        <v>1</v>
      </c>
      <c r="AZ370">
        <v>0</v>
      </c>
      <c r="BA370">
        <v>367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Y370*Source!I200</f>
        <v>2</v>
      </c>
      <c r="CY370">
        <f t="shared" si="72"/>
        <v>33</v>
      </c>
      <c r="CZ370">
        <f t="shared" si="73"/>
        <v>6.79</v>
      </c>
      <c r="DA370">
        <f t="shared" si="74"/>
        <v>4.8600000000000003</v>
      </c>
      <c r="DB370">
        <f t="shared" si="75"/>
        <v>135.80000000000001</v>
      </c>
      <c r="DC370">
        <f t="shared" si="76"/>
        <v>0</v>
      </c>
    </row>
    <row r="371" spans="1:107" x14ac:dyDescent="0.4">
      <c r="A371">
        <f>ROW(Source!A200)</f>
        <v>200</v>
      </c>
      <c r="B371">
        <v>68187018</v>
      </c>
      <c r="C371">
        <v>68191715</v>
      </c>
      <c r="D371">
        <v>0</v>
      </c>
      <c r="E371">
        <v>0</v>
      </c>
      <c r="F371">
        <v>1</v>
      </c>
      <c r="G371">
        <v>1</v>
      </c>
      <c r="H371">
        <v>3</v>
      </c>
      <c r="I371" t="s">
        <v>221</v>
      </c>
      <c r="J371" t="s">
        <v>3</v>
      </c>
      <c r="K371" t="s">
        <v>403</v>
      </c>
      <c r="L371">
        <v>1354</v>
      </c>
      <c r="N371">
        <v>1010</v>
      </c>
      <c r="O371" t="s">
        <v>72</v>
      </c>
      <c r="P371" t="s">
        <v>72</v>
      </c>
      <c r="Q371">
        <v>1</v>
      </c>
      <c r="W371">
        <v>0</v>
      </c>
      <c r="X371">
        <v>-1565019067</v>
      </c>
      <c r="Y371">
        <v>10</v>
      </c>
      <c r="AA371">
        <v>16983</v>
      </c>
      <c r="AB371">
        <v>0</v>
      </c>
      <c r="AC371">
        <v>0</v>
      </c>
      <c r="AD371">
        <v>0</v>
      </c>
      <c r="AE371">
        <v>16983</v>
      </c>
      <c r="AF371">
        <v>0</v>
      </c>
      <c r="AG371">
        <v>0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0</v>
      </c>
      <c r="AP371">
        <v>0</v>
      </c>
      <c r="AQ371">
        <v>0</v>
      </c>
      <c r="AR371">
        <v>0</v>
      </c>
      <c r="AS371" t="s">
        <v>3</v>
      </c>
      <c r="AT371">
        <v>10</v>
      </c>
      <c r="AU371" t="s">
        <v>3</v>
      </c>
      <c r="AV371">
        <v>0</v>
      </c>
      <c r="AW371">
        <v>1</v>
      </c>
      <c r="AX371">
        <v>-1</v>
      </c>
      <c r="AY371">
        <v>0</v>
      </c>
      <c r="AZ371">
        <v>0</v>
      </c>
      <c r="BA371" t="s">
        <v>3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Y371*Source!I200</f>
        <v>1</v>
      </c>
      <c r="CY371">
        <f t="shared" si="72"/>
        <v>16983</v>
      </c>
      <c r="CZ371">
        <f t="shared" si="73"/>
        <v>16983</v>
      </c>
      <c r="DA371">
        <f t="shared" si="74"/>
        <v>1</v>
      </c>
      <c r="DB371">
        <f t="shared" si="75"/>
        <v>169830</v>
      </c>
      <c r="DC371">
        <f t="shared" si="76"/>
        <v>0</v>
      </c>
    </row>
    <row r="372" spans="1:107" x14ac:dyDescent="0.4">
      <c r="A372">
        <f>ROW(Source!A203)</f>
        <v>203</v>
      </c>
      <c r="B372">
        <v>68187018</v>
      </c>
      <c r="C372">
        <v>68191736</v>
      </c>
      <c r="D372">
        <v>18408066</v>
      </c>
      <c r="E372">
        <v>1</v>
      </c>
      <c r="F372">
        <v>1</v>
      </c>
      <c r="G372">
        <v>1</v>
      </c>
      <c r="H372">
        <v>1</v>
      </c>
      <c r="I372" t="s">
        <v>1068</v>
      </c>
      <c r="J372" t="s">
        <v>3</v>
      </c>
      <c r="K372" t="s">
        <v>1069</v>
      </c>
      <c r="L372">
        <v>1369</v>
      </c>
      <c r="N372">
        <v>1013</v>
      </c>
      <c r="O372" t="s">
        <v>665</v>
      </c>
      <c r="P372" t="s">
        <v>665</v>
      </c>
      <c r="Q372">
        <v>1</v>
      </c>
      <c r="W372">
        <v>0</v>
      </c>
      <c r="X372">
        <v>-886480961</v>
      </c>
      <c r="Y372">
        <v>86.422499999999999</v>
      </c>
      <c r="AA372">
        <v>0</v>
      </c>
      <c r="AB372">
        <v>0</v>
      </c>
      <c r="AC372">
        <v>0</v>
      </c>
      <c r="AD372">
        <v>8.02</v>
      </c>
      <c r="AE372">
        <v>0</v>
      </c>
      <c r="AF372">
        <v>0</v>
      </c>
      <c r="AG372">
        <v>0</v>
      </c>
      <c r="AH372">
        <v>8.02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1</v>
      </c>
      <c r="AQ372">
        <v>0</v>
      </c>
      <c r="AR372">
        <v>0</v>
      </c>
      <c r="AS372" t="s">
        <v>3</v>
      </c>
      <c r="AT372">
        <v>75.150000000000006</v>
      </c>
      <c r="AU372" t="s">
        <v>21</v>
      </c>
      <c r="AV372">
        <v>1</v>
      </c>
      <c r="AW372">
        <v>2</v>
      </c>
      <c r="AX372">
        <v>68191737</v>
      </c>
      <c r="AY372">
        <v>1</v>
      </c>
      <c r="AZ372">
        <v>0</v>
      </c>
      <c r="BA372">
        <v>368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Y372*Source!I203</f>
        <v>0.86422500000000002</v>
      </c>
      <c r="CY372">
        <f>AD372</f>
        <v>8.02</v>
      </c>
      <c r="CZ372">
        <f>AH372</f>
        <v>8.02</v>
      </c>
      <c r="DA372">
        <f>AL372</f>
        <v>1</v>
      </c>
      <c r="DB372">
        <f>ROUND((ROUND(AT372*CZ372,2)*1.15),6)</f>
        <v>693.10500000000002</v>
      </c>
      <c r="DC372">
        <f>ROUND((ROUND(AT372*AG372,2)*1.15),6)</f>
        <v>0</v>
      </c>
    </row>
    <row r="373" spans="1:107" x14ac:dyDescent="0.4">
      <c r="A373">
        <f>ROW(Source!A203)</f>
        <v>203</v>
      </c>
      <c r="B373">
        <v>68187018</v>
      </c>
      <c r="C373">
        <v>68191736</v>
      </c>
      <c r="D373">
        <v>121548</v>
      </c>
      <c r="E373">
        <v>1</v>
      </c>
      <c r="F373">
        <v>1</v>
      </c>
      <c r="G373">
        <v>1</v>
      </c>
      <c r="H373">
        <v>1</v>
      </c>
      <c r="I373" t="s">
        <v>44</v>
      </c>
      <c r="J373" t="s">
        <v>3</v>
      </c>
      <c r="K373" t="s">
        <v>723</v>
      </c>
      <c r="L373">
        <v>608254</v>
      </c>
      <c r="N373">
        <v>1013</v>
      </c>
      <c r="O373" t="s">
        <v>724</v>
      </c>
      <c r="P373" t="s">
        <v>724</v>
      </c>
      <c r="Q373">
        <v>1</v>
      </c>
      <c r="W373">
        <v>0</v>
      </c>
      <c r="X373">
        <v>-185737400</v>
      </c>
      <c r="Y373">
        <v>2.1625000000000001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1</v>
      </c>
      <c r="AQ373">
        <v>0</v>
      </c>
      <c r="AR373">
        <v>0</v>
      </c>
      <c r="AS373" t="s">
        <v>3</v>
      </c>
      <c r="AT373">
        <v>1.73</v>
      </c>
      <c r="AU373" t="s">
        <v>20</v>
      </c>
      <c r="AV373">
        <v>2</v>
      </c>
      <c r="AW373">
        <v>2</v>
      </c>
      <c r="AX373">
        <v>68191738</v>
      </c>
      <c r="AY373">
        <v>1</v>
      </c>
      <c r="AZ373">
        <v>0</v>
      </c>
      <c r="BA373">
        <v>369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Y373*Source!I203</f>
        <v>2.1625000000000002E-2</v>
      </c>
      <c r="CY373">
        <f>AD373</f>
        <v>0</v>
      </c>
      <c r="CZ373">
        <f>AH373</f>
        <v>0</v>
      </c>
      <c r="DA373">
        <f>AL373</f>
        <v>1</v>
      </c>
      <c r="DB373">
        <f>ROUND((ROUND(AT373*CZ373,2)*1.25),6)</f>
        <v>0</v>
      </c>
      <c r="DC373">
        <f>ROUND((ROUND(AT373*AG373,2)*1.25),6)</f>
        <v>0</v>
      </c>
    </row>
    <row r="374" spans="1:107" x14ac:dyDescent="0.4">
      <c r="A374">
        <f>ROW(Source!A203)</f>
        <v>203</v>
      </c>
      <c r="B374">
        <v>68187018</v>
      </c>
      <c r="C374">
        <v>68191736</v>
      </c>
      <c r="D374">
        <v>64871408</v>
      </c>
      <c r="E374">
        <v>1</v>
      </c>
      <c r="F374">
        <v>1</v>
      </c>
      <c r="G374">
        <v>1</v>
      </c>
      <c r="H374">
        <v>2</v>
      </c>
      <c r="I374" t="s">
        <v>789</v>
      </c>
      <c r="J374" t="s">
        <v>790</v>
      </c>
      <c r="K374" t="s">
        <v>791</v>
      </c>
      <c r="L374">
        <v>1368</v>
      </c>
      <c r="N374">
        <v>1011</v>
      </c>
      <c r="O374" t="s">
        <v>669</v>
      </c>
      <c r="P374" t="s">
        <v>669</v>
      </c>
      <c r="Q374">
        <v>1</v>
      </c>
      <c r="W374">
        <v>0</v>
      </c>
      <c r="X374">
        <v>344519037</v>
      </c>
      <c r="Y374">
        <v>2.1625000000000001</v>
      </c>
      <c r="AA374">
        <v>0</v>
      </c>
      <c r="AB374">
        <v>399.5</v>
      </c>
      <c r="AC374">
        <v>383.81</v>
      </c>
      <c r="AD374">
        <v>0</v>
      </c>
      <c r="AE374">
        <v>0</v>
      </c>
      <c r="AF374">
        <v>31.26</v>
      </c>
      <c r="AG374">
        <v>13.5</v>
      </c>
      <c r="AH374">
        <v>0</v>
      </c>
      <c r="AI374">
        <v>1</v>
      </c>
      <c r="AJ374">
        <v>12.78</v>
      </c>
      <c r="AK374">
        <v>28.43</v>
      </c>
      <c r="AL374">
        <v>1</v>
      </c>
      <c r="AN374">
        <v>0</v>
      </c>
      <c r="AO374">
        <v>1</v>
      </c>
      <c r="AP374">
        <v>1</v>
      </c>
      <c r="AQ374">
        <v>0</v>
      </c>
      <c r="AR374">
        <v>0</v>
      </c>
      <c r="AS374" t="s">
        <v>3</v>
      </c>
      <c r="AT374">
        <v>1.73</v>
      </c>
      <c r="AU374" t="s">
        <v>20</v>
      </c>
      <c r="AV374">
        <v>0</v>
      </c>
      <c r="AW374">
        <v>2</v>
      </c>
      <c r="AX374">
        <v>68191739</v>
      </c>
      <c r="AY374">
        <v>1</v>
      </c>
      <c r="AZ374">
        <v>0</v>
      </c>
      <c r="BA374">
        <v>370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Y374*Source!I203</f>
        <v>2.1625000000000002E-2</v>
      </c>
      <c r="CY374">
        <f>AB374</f>
        <v>399.5</v>
      </c>
      <c r="CZ374">
        <f>AF374</f>
        <v>31.26</v>
      </c>
      <c r="DA374">
        <f>AJ374</f>
        <v>12.78</v>
      </c>
      <c r="DB374">
        <f>ROUND((ROUND(AT374*CZ374,2)*1.25),6)</f>
        <v>67.599999999999994</v>
      </c>
      <c r="DC374">
        <f>ROUND((ROUND(AT374*AG374,2)*1.25),6)</f>
        <v>29.2</v>
      </c>
    </row>
    <row r="375" spans="1:107" x14ac:dyDescent="0.4">
      <c r="A375">
        <f>ROW(Source!A203)</f>
        <v>203</v>
      </c>
      <c r="B375">
        <v>68187018</v>
      </c>
      <c r="C375">
        <v>68191736</v>
      </c>
      <c r="D375">
        <v>64873129</v>
      </c>
      <c r="E375">
        <v>1</v>
      </c>
      <c r="F375">
        <v>1</v>
      </c>
      <c r="G375">
        <v>1</v>
      </c>
      <c r="H375">
        <v>2</v>
      </c>
      <c r="I375" t="s">
        <v>715</v>
      </c>
      <c r="J375" t="s">
        <v>716</v>
      </c>
      <c r="K375" t="s">
        <v>717</v>
      </c>
      <c r="L375">
        <v>1368</v>
      </c>
      <c r="N375">
        <v>1011</v>
      </c>
      <c r="O375" t="s">
        <v>669</v>
      </c>
      <c r="P375" t="s">
        <v>669</v>
      </c>
      <c r="Q375">
        <v>1</v>
      </c>
      <c r="W375">
        <v>0</v>
      </c>
      <c r="X375">
        <v>1230759911</v>
      </c>
      <c r="Y375">
        <v>3.0874999999999999</v>
      </c>
      <c r="AA375">
        <v>0</v>
      </c>
      <c r="AB375">
        <v>851.65</v>
      </c>
      <c r="AC375">
        <v>329.79</v>
      </c>
      <c r="AD375">
        <v>0</v>
      </c>
      <c r="AE375">
        <v>0</v>
      </c>
      <c r="AF375">
        <v>87.17</v>
      </c>
      <c r="AG375">
        <v>11.6</v>
      </c>
      <c r="AH375">
        <v>0</v>
      </c>
      <c r="AI375">
        <v>1</v>
      </c>
      <c r="AJ375">
        <v>9.77</v>
      </c>
      <c r="AK375">
        <v>28.43</v>
      </c>
      <c r="AL375">
        <v>1</v>
      </c>
      <c r="AN375">
        <v>0</v>
      </c>
      <c r="AO375">
        <v>1</v>
      </c>
      <c r="AP375">
        <v>1</v>
      </c>
      <c r="AQ375">
        <v>0</v>
      </c>
      <c r="AR375">
        <v>0</v>
      </c>
      <c r="AS375" t="s">
        <v>3</v>
      </c>
      <c r="AT375">
        <v>2.4700000000000002</v>
      </c>
      <c r="AU375" t="s">
        <v>20</v>
      </c>
      <c r="AV375">
        <v>0</v>
      </c>
      <c r="AW375">
        <v>2</v>
      </c>
      <c r="AX375">
        <v>68191740</v>
      </c>
      <c r="AY375">
        <v>1</v>
      </c>
      <c r="AZ375">
        <v>0</v>
      </c>
      <c r="BA375">
        <v>371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Y375*Source!I203</f>
        <v>3.0875E-2</v>
      </c>
      <c r="CY375">
        <f>AB375</f>
        <v>851.65</v>
      </c>
      <c r="CZ375">
        <f>AF375</f>
        <v>87.17</v>
      </c>
      <c r="DA375">
        <f>AJ375</f>
        <v>9.77</v>
      </c>
      <c r="DB375">
        <f>ROUND((ROUND(AT375*CZ375,2)*1.25),6)</f>
        <v>269.13749999999999</v>
      </c>
      <c r="DC375">
        <f>ROUND((ROUND(AT375*AG375,2)*1.25),6)</f>
        <v>35.8125</v>
      </c>
    </row>
    <row r="376" spans="1:107" x14ac:dyDescent="0.4">
      <c r="A376">
        <f>ROW(Source!A203)</f>
        <v>203</v>
      </c>
      <c r="B376">
        <v>68187018</v>
      </c>
      <c r="C376">
        <v>68191736</v>
      </c>
      <c r="D376">
        <v>64807833</v>
      </c>
      <c r="E376">
        <v>1</v>
      </c>
      <c r="F376">
        <v>1</v>
      </c>
      <c r="G376">
        <v>1</v>
      </c>
      <c r="H376">
        <v>3</v>
      </c>
      <c r="I376" t="s">
        <v>1070</v>
      </c>
      <c r="J376" t="s">
        <v>1071</v>
      </c>
      <c r="K376" t="s">
        <v>1072</v>
      </c>
      <c r="L376">
        <v>1348</v>
      </c>
      <c r="N376">
        <v>1009</v>
      </c>
      <c r="O376" t="s">
        <v>133</v>
      </c>
      <c r="P376" t="s">
        <v>133</v>
      </c>
      <c r="Q376">
        <v>1000</v>
      </c>
      <c r="W376">
        <v>0</v>
      </c>
      <c r="X376">
        <v>1645202039</v>
      </c>
      <c r="Y376">
        <v>3.5000000000000003E-2</v>
      </c>
      <c r="AA376">
        <v>27908.74</v>
      </c>
      <c r="AB376">
        <v>0</v>
      </c>
      <c r="AC376">
        <v>0</v>
      </c>
      <c r="AD376">
        <v>0</v>
      </c>
      <c r="AE376">
        <v>5989</v>
      </c>
      <c r="AF376">
        <v>0</v>
      </c>
      <c r="AG376">
        <v>0</v>
      </c>
      <c r="AH376">
        <v>0</v>
      </c>
      <c r="AI376">
        <v>4.66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3</v>
      </c>
      <c r="AT376">
        <v>3.5000000000000003E-2</v>
      </c>
      <c r="AU376" t="s">
        <v>3</v>
      </c>
      <c r="AV376">
        <v>0</v>
      </c>
      <c r="AW376">
        <v>2</v>
      </c>
      <c r="AX376">
        <v>68191741</v>
      </c>
      <c r="AY376">
        <v>1</v>
      </c>
      <c r="AZ376">
        <v>0</v>
      </c>
      <c r="BA376">
        <v>372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Y376*Source!I203</f>
        <v>3.5000000000000005E-4</v>
      </c>
      <c r="CY376">
        <f>AA376</f>
        <v>27908.74</v>
      </c>
      <c r="CZ376">
        <f>AE376</f>
        <v>5989</v>
      </c>
      <c r="DA376">
        <f>AI376</f>
        <v>4.66</v>
      </c>
      <c r="DB376">
        <f>ROUND(ROUND(AT376*CZ376,2),6)</f>
        <v>209.62</v>
      </c>
      <c r="DC376">
        <f>ROUND(ROUND(AT376*AG376,2),6)</f>
        <v>0</v>
      </c>
    </row>
    <row r="377" spans="1:107" x14ac:dyDescent="0.4">
      <c r="A377">
        <f>ROW(Source!A203)</f>
        <v>203</v>
      </c>
      <c r="B377">
        <v>68187018</v>
      </c>
      <c r="C377">
        <v>68191736</v>
      </c>
      <c r="D377">
        <v>64808704</v>
      </c>
      <c r="E377">
        <v>1</v>
      </c>
      <c r="F377">
        <v>1</v>
      </c>
      <c r="G377">
        <v>1</v>
      </c>
      <c r="H377">
        <v>3</v>
      </c>
      <c r="I377" t="s">
        <v>764</v>
      </c>
      <c r="J377" t="s">
        <v>765</v>
      </c>
      <c r="K377" t="s">
        <v>766</v>
      </c>
      <c r="L377">
        <v>1348</v>
      </c>
      <c r="N377">
        <v>1009</v>
      </c>
      <c r="O377" t="s">
        <v>133</v>
      </c>
      <c r="P377" t="s">
        <v>133</v>
      </c>
      <c r="Q377">
        <v>1000</v>
      </c>
      <c r="W377">
        <v>0</v>
      </c>
      <c r="X377">
        <v>1561117559</v>
      </c>
      <c r="Y377">
        <v>1.2E-2</v>
      </c>
      <c r="AA377">
        <v>55098.8</v>
      </c>
      <c r="AB377">
        <v>0</v>
      </c>
      <c r="AC377">
        <v>0</v>
      </c>
      <c r="AD377">
        <v>0</v>
      </c>
      <c r="AE377">
        <v>11978</v>
      </c>
      <c r="AF377">
        <v>0</v>
      </c>
      <c r="AG377">
        <v>0</v>
      </c>
      <c r="AH377">
        <v>0</v>
      </c>
      <c r="AI377">
        <v>4.5999999999999996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3</v>
      </c>
      <c r="AT377">
        <v>1.2E-2</v>
      </c>
      <c r="AU377" t="s">
        <v>3</v>
      </c>
      <c r="AV377">
        <v>0</v>
      </c>
      <c r="AW377">
        <v>2</v>
      </c>
      <c r="AX377">
        <v>68191742</v>
      </c>
      <c r="AY377">
        <v>1</v>
      </c>
      <c r="AZ377">
        <v>0</v>
      </c>
      <c r="BA377">
        <v>373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Y377*Source!I203</f>
        <v>1.2E-4</v>
      </c>
      <c r="CY377">
        <f>AA377</f>
        <v>55098.8</v>
      </c>
      <c r="CZ377">
        <f>AE377</f>
        <v>11978</v>
      </c>
      <c r="DA377">
        <f>AI377</f>
        <v>4.5999999999999996</v>
      </c>
      <c r="DB377">
        <f>ROUND(ROUND(AT377*CZ377,2),6)</f>
        <v>143.74</v>
      </c>
      <c r="DC377">
        <f>ROUND(ROUND(AT377*AG377,2),6)</f>
        <v>0</v>
      </c>
    </row>
    <row r="378" spans="1:107" x14ac:dyDescent="0.4">
      <c r="A378">
        <f>ROW(Source!A203)</f>
        <v>203</v>
      </c>
      <c r="B378">
        <v>68187018</v>
      </c>
      <c r="C378">
        <v>68191736</v>
      </c>
      <c r="D378">
        <v>64829459</v>
      </c>
      <c r="E378">
        <v>1</v>
      </c>
      <c r="F378">
        <v>1</v>
      </c>
      <c r="G378">
        <v>1</v>
      </c>
      <c r="H378">
        <v>3</v>
      </c>
      <c r="I378" t="s">
        <v>1073</v>
      </c>
      <c r="J378" t="s">
        <v>1074</v>
      </c>
      <c r="K378" t="s">
        <v>1075</v>
      </c>
      <c r="L378">
        <v>1301</v>
      </c>
      <c r="N378">
        <v>1003</v>
      </c>
      <c r="O378" t="s">
        <v>507</v>
      </c>
      <c r="P378" t="s">
        <v>507</v>
      </c>
      <c r="Q378">
        <v>1</v>
      </c>
      <c r="W378">
        <v>0</v>
      </c>
      <c r="X378">
        <v>1685347892</v>
      </c>
      <c r="Y378">
        <v>400</v>
      </c>
      <c r="AA378">
        <v>16.260000000000002</v>
      </c>
      <c r="AB378">
        <v>0</v>
      </c>
      <c r="AC378">
        <v>0</v>
      </c>
      <c r="AD378">
        <v>0</v>
      </c>
      <c r="AE378">
        <v>3.2</v>
      </c>
      <c r="AF378">
        <v>0</v>
      </c>
      <c r="AG378">
        <v>0</v>
      </c>
      <c r="AH378">
        <v>0</v>
      </c>
      <c r="AI378">
        <v>5.08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3</v>
      </c>
      <c r="AT378">
        <v>400</v>
      </c>
      <c r="AU378" t="s">
        <v>3</v>
      </c>
      <c r="AV378">
        <v>0</v>
      </c>
      <c r="AW378">
        <v>2</v>
      </c>
      <c r="AX378">
        <v>68191743</v>
      </c>
      <c r="AY378">
        <v>1</v>
      </c>
      <c r="AZ378">
        <v>0</v>
      </c>
      <c r="BA378">
        <v>374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Y378*Source!I203</f>
        <v>4</v>
      </c>
      <c r="CY378">
        <f>AA378</f>
        <v>16.260000000000002</v>
      </c>
      <c r="CZ378">
        <f>AE378</f>
        <v>3.2</v>
      </c>
      <c r="DA378">
        <f>AI378</f>
        <v>5.08</v>
      </c>
      <c r="DB378">
        <f>ROUND(ROUND(AT378*CZ378,2),6)</f>
        <v>1280</v>
      </c>
      <c r="DC378">
        <f>ROUND(ROUND(AT378*AG378,2),6)</f>
        <v>0</v>
      </c>
    </row>
    <row r="379" spans="1:107" x14ac:dyDescent="0.4">
      <c r="A379">
        <f>ROW(Source!A203)</f>
        <v>203</v>
      </c>
      <c r="B379">
        <v>68187018</v>
      </c>
      <c r="C379">
        <v>68191736</v>
      </c>
      <c r="D379">
        <v>0</v>
      </c>
      <c r="E379">
        <v>0</v>
      </c>
      <c r="F379">
        <v>1</v>
      </c>
      <c r="G379">
        <v>1</v>
      </c>
      <c r="H379">
        <v>3</v>
      </c>
      <c r="I379" t="s">
        <v>221</v>
      </c>
      <c r="J379" t="s">
        <v>3</v>
      </c>
      <c r="K379" t="s">
        <v>411</v>
      </c>
      <c r="L379">
        <v>1354</v>
      </c>
      <c r="N379">
        <v>1010</v>
      </c>
      <c r="O379" t="s">
        <v>72</v>
      </c>
      <c r="P379" t="s">
        <v>72</v>
      </c>
      <c r="Q379">
        <v>1</v>
      </c>
      <c r="W379">
        <v>0</v>
      </c>
      <c r="X379">
        <v>1784352824</v>
      </c>
      <c r="Y379">
        <v>100</v>
      </c>
      <c r="AA379">
        <v>1474.75</v>
      </c>
      <c r="AB379">
        <v>0</v>
      </c>
      <c r="AC379">
        <v>0</v>
      </c>
      <c r="AD379">
        <v>0</v>
      </c>
      <c r="AE379">
        <v>1474.75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 t="s">
        <v>3</v>
      </c>
      <c r="AT379">
        <v>100</v>
      </c>
      <c r="AU379" t="s">
        <v>3</v>
      </c>
      <c r="AV379">
        <v>0</v>
      </c>
      <c r="AW379">
        <v>1</v>
      </c>
      <c r="AX379">
        <v>-1</v>
      </c>
      <c r="AY379">
        <v>0</v>
      </c>
      <c r="AZ379">
        <v>0</v>
      </c>
      <c r="BA379" t="s">
        <v>3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Y379*Source!I203</f>
        <v>1</v>
      </c>
      <c r="CY379">
        <f>AA379</f>
        <v>1474.75</v>
      </c>
      <c r="CZ379">
        <f>AE379</f>
        <v>1474.75</v>
      </c>
      <c r="DA379">
        <f>AI379</f>
        <v>1</v>
      </c>
      <c r="DB379">
        <f>ROUND(ROUND(AT379*CZ379,2),6)</f>
        <v>147475</v>
      </c>
      <c r="DC379">
        <f>ROUND(ROUND(AT379*AG379,2),6)</f>
        <v>0</v>
      </c>
    </row>
    <row r="380" spans="1:107" x14ac:dyDescent="0.4">
      <c r="A380">
        <f>ROW(Source!A205)</f>
        <v>205</v>
      </c>
      <c r="B380">
        <v>68187018</v>
      </c>
      <c r="C380">
        <v>68191751</v>
      </c>
      <c r="D380">
        <v>18411117</v>
      </c>
      <c r="E380">
        <v>1</v>
      </c>
      <c r="F380">
        <v>1</v>
      </c>
      <c r="G380">
        <v>1</v>
      </c>
      <c r="H380">
        <v>1</v>
      </c>
      <c r="I380" t="s">
        <v>801</v>
      </c>
      <c r="J380" t="s">
        <v>3</v>
      </c>
      <c r="K380" t="s">
        <v>802</v>
      </c>
      <c r="L380">
        <v>1369</v>
      </c>
      <c r="N380">
        <v>1013</v>
      </c>
      <c r="O380" t="s">
        <v>665</v>
      </c>
      <c r="P380" t="s">
        <v>665</v>
      </c>
      <c r="Q380">
        <v>1</v>
      </c>
      <c r="W380">
        <v>0</v>
      </c>
      <c r="X380">
        <v>-1739886638</v>
      </c>
      <c r="Y380">
        <v>24.897500000000001</v>
      </c>
      <c r="AA380">
        <v>0</v>
      </c>
      <c r="AB380">
        <v>0</v>
      </c>
      <c r="AC380">
        <v>0</v>
      </c>
      <c r="AD380">
        <v>9.6199999999999992</v>
      </c>
      <c r="AE380">
        <v>0</v>
      </c>
      <c r="AF380">
        <v>0</v>
      </c>
      <c r="AG380">
        <v>0</v>
      </c>
      <c r="AH380">
        <v>9.6199999999999992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S380" t="s">
        <v>3</v>
      </c>
      <c r="AT380">
        <v>21.65</v>
      </c>
      <c r="AU380" t="s">
        <v>21</v>
      </c>
      <c r="AV380">
        <v>1</v>
      </c>
      <c r="AW380">
        <v>2</v>
      </c>
      <c r="AX380">
        <v>68191752</v>
      </c>
      <c r="AY380">
        <v>1</v>
      </c>
      <c r="AZ380">
        <v>0</v>
      </c>
      <c r="BA380">
        <v>376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Y380*Source!I205</f>
        <v>2.4897500000000004</v>
      </c>
      <c r="CY380">
        <f>AD380</f>
        <v>9.6199999999999992</v>
      </c>
      <c r="CZ380">
        <f>AH380</f>
        <v>9.6199999999999992</v>
      </c>
      <c r="DA380">
        <f>AL380</f>
        <v>1</v>
      </c>
      <c r="DB380">
        <f>ROUND((ROUND(AT380*CZ380,2)*1.15),6)</f>
        <v>239.51050000000001</v>
      </c>
      <c r="DC380">
        <f>ROUND((ROUND(AT380*AG380,2)*1.15),6)</f>
        <v>0</v>
      </c>
    </row>
    <row r="381" spans="1:107" x14ac:dyDescent="0.4">
      <c r="A381">
        <f>ROW(Source!A205)</f>
        <v>205</v>
      </c>
      <c r="B381">
        <v>68187018</v>
      </c>
      <c r="C381">
        <v>68191751</v>
      </c>
      <c r="D381">
        <v>121548</v>
      </c>
      <c r="E381">
        <v>1</v>
      </c>
      <c r="F381">
        <v>1</v>
      </c>
      <c r="G381">
        <v>1</v>
      </c>
      <c r="H381">
        <v>1</v>
      </c>
      <c r="I381" t="s">
        <v>44</v>
      </c>
      <c r="J381" t="s">
        <v>3</v>
      </c>
      <c r="K381" t="s">
        <v>723</v>
      </c>
      <c r="L381">
        <v>608254</v>
      </c>
      <c r="N381">
        <v>1013</v>
      </c>
      <c r="O381" t="s">
        <v>724</v>
      </c>
      <c r="P381" t="s">
        <v>724</v>
      </c>
      <c r="Q381">
        <v>1</v>
      </c>
      <c r="W381">
        <v>0</v>
      </c>
      <c r="X381">
        <v>-185737400</v>
      </c>
      <c r="Y381">
        <v>0.16250000000000001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0.13</v>
      </c>
      <c r="AU381" t="s">
        <v>20</v>
      </c>
      <c r="AV381">
        <v>2</v>
      </c>
      <c r="AW381">
        <v>2</v>
      </c>
      <c r="AX381">
        <v>68191753</v>
      </c>
      <c r="AY381">
        <v>1</v>
      </c>
      <c r="AZ381">
        <v>0</v>
      </c>
      <c r="BA381">
        <v>377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Y381*Source!I205</f>
        <v>1.6250000000000001E-2</v>
      </c>
      <c r="CY381">
        <f>AD381</f>
        <v>0</v>
      </c>
      <c r="CZ381">
        <f>AH381</f>
        <v>0</v>
      </c>
      <c r="DA381">
        <f>AL381</f>
        <v>1</v>
      </c>
      <c r="DB381">
        <f>ROUND((ROUND(AT381*CZ381,2)*1.25),6)</f>
        <v>0</v>
      </c>
      <c r="DC381">
        <f>ROUND((ROUND(AT381*AG381,2)*1.25),6)</f>
        <v>0</v>
      </c>
    </row>
    <row r="382" spans="1:107" x14ac:dyDescent="0.4">
      <c r="A382">
        <f>ROW(Source!A205)</f>
        <v>205</v>
      </c>
      <c r="B382">
        <v>68187018</v>
      </c>
      <c r="C382">
        <v>68191751</v>
      </c>
      <c r="D382">
        <v>64871408</v>
      </c>
      <c r="E382">
        <v>1</v>
      </c>
      <c r="F382">
        <v>1</v>
      </c>
      <c r="G382">
        <v>1</v>
      </c>
      <c r="H382">
        <v>2</v>
      </c>
      <c r="I382" t="s">
        <v>789</v>
      </c>
      <c r="J382" t="s">
        <v>790</v>
      </c>
      <c r="K382" t="s">
        <v>791</v>
      </c>
      <c r="L382">
        <v>1368</v>
      </c>
      <c r="N382">
        <v>1011</v>
      </c>
      <c r="O382" t="s">
        <v>669</v>
      </c>
      <c r="P382" t="s">
        <v>669</v>
      </c>
      <c r="Q382">
        <v>1</v>
      </c>
      <c r="W382">
        <v>0</v>
      </c>
      <c r="X382">
        <v>344519037</v>
      </c>
      <c r="Y382">
        <v>0.16250000000000001</v>
      </c>
      <c r="AA382">
        <v>0</v>
      </c>
      <c r="AB382">
        <v>399.5</v>
      </c>
      <c r="AC382">
        <v>383.81</v>
      </c>
      <c r="AD382">
        <v>0</v>
      </c>
      <c r="AE382">
        <v>0</v>
      </c>
      <c r="AF382">
        <v>31.26</v>
      </c>
      <c r="AG382">
        <v>13.5</v>
      </c>
      <c r="AH382">
        <v>0</v>
      </c>
      <c r="AI382">
        <v>1</v>
      </c>
      <c r="AJ382">
        <v>12.78</v>
      </c>
      <c r="AK382">
        <v>28.43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S382" t="s">
        <v>3</v>
      </c>
      <c r="AT382">
        <v>0.13</v>
      </c>
      <c r="AU382" t="s">
        <v>20</v>
      </c>
      <c r="AV382">
        <v>0</v>
      </c>
      <c r="AW382">
        <v>2</v>
      </c>
      <c r="AX382">
        <v>68191754</v>
      </c>
      <c r="AY382">
        <v>1</v>
      </c>
      <c r="AZ382">
        <v>0</v>
      </c>
      <c r="BA382">
        <v>378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Y382*Source!I205</f>
        <v>1.6250000000000001E-2</v>
      </c>
      <c r="CY382">
        <f>AB382</f>
        <v>399.5</v>
      </c>
      <c r="CZ382">
        <f>AF382</f>
        <v>31.26</v>
      </c>
      <c r="DA382">
        <f>AJ382</f>
        <v>12.78</v>
      </c>
      <c r="DB382">
        <f>ROUND((ROUND(AT382*CZ382,2)*1.25),6)</f>
        <v>5.0750000000000002</v>
      </c>
      <c r="DC382">
        <f>ROUND((ROUND(AT382*AG382,2)*1.25),6)</f>
        <v>2.2000000000000002</v>
      </c>
    </row>
    <row r="383" spans="1:107" x14ac:dyDescent="0.4">
      <c r="A383">
        <f>ROW(Source!A205)</f>
        <v>205</v>
      </c>
      <c r="B383">
        <v>68187018</v>
      </c>
      <c r="C383">
        <v>68191751</v>
      </c>
      <c r="D383">
        <v>64872800</v>
      </c>
      <c r="E383">
        <v>1</v>
      </c>
      <c r="F383">
        <v>1</v>
      </c>
      <c r="G383">
        <v>1</v>
      </c>
      <c r="H383">
        <v>2</v>
      </c>
      <c r="I383" t="s">
        <v>746</v>
      </c>
      <c r="J383" t="s">
        <v>747</v>
      </c>
      <c r="K383" t="s">
        <v>748</v>
      </c>
      <c r="L383">
        <v>1368</v>
      </c>
      <c r="N383">
        <v>1011</v>
      </c>
      <c r="O383" t="s">
        <v>669</v>
      </c>
      <c r="P383" t="s">
        <v>669</v>
      </c>
      <c r="Q383">
        <v>1</v>
      </c>
      <c r="W383">
        <v>0</v>
      </c>
      <c r="X383">
        <v>-1867053656</v>
      </c>
      <c r="Y383">
        <v>0.25</v>
      </c>
      <c r="AA383">
        <v>0</v>
      </c>
      <c r="AB383">
        <v>7.18</v>
      </c>
      <c r="AC383">
        <v>0</v>
      </c>
      <c r="AD383">
        <v>0</v>
      </c>
      <c r="AE383">
        <v>0</v>
      </c>
      <c r="AF383">
        <v>1.95</v>
      </c>
      <c r="AG383">
        <v>0</v>
      </c>
      <c r="AH383">
        <v>0</v>
      </c>
      <c r="AI383">
        <v>1</v>
      </c>
      <c r="AJ383">
        <v>3.68</v>
      </c>
      <c r="AK383">
        <v>28.43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S383" t="s">
        <v>3</v>
      </c>
      <c r="AT383">
        <v>0.2</v>
      </c>
      <c r="AU383" t="s">
        <v>20</v>
      </c>
      <c r="AV383">
        <v>0</v>
      </c>
      <c r="AW383">
        <v>2</v>
      </c>
      <c r="AX383">
        <v>68191755</v>
      </c>
      <c r="AY383">
        <v>1</v>
      </c>
      <c r="AZ383">
        <v>0</v>
      </c>
      <c r="BA383">
        <v>379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Y383*Source!I205</f>
        <v>2.5000000000000001E-2</v>
      </c>
      <c r="CY383">
        <f>AB383</f>
        <v>7.18</v>
      </c>
      <c r="CZ383">
        <f>AF383</f>
        <v>1.95</v>
      </c>
      <c r="DA383">
        <f>AJ383</f>
        <v>3.68</v>
      </c>
      <c r="DB383">
        <f>ROUND((ROUND(AT383*CZ383,2)*1.25),6)</f>
        <v>0.48749999999999999</v>
      </c>
      <c r="DC383">
        <f>ROUND((ROUND(AT383*AG383,2)*1.25),6)</f>
        <v>0</v>
      </c>
    </row>
    <row r="384" spans="1:107" x14ac:dyDescent="0.4">
      <c r="A384">
        <f>ROW(Source!A205)</f>
        <v>205</v>
      </c>
      <c r="B384">
        <v>68187018</v>
      </c>
      <c r="C384">
        <v>68191751</v>
      </c>
      <c r="D384">
        <v>64873129</v>
      </c>
      <c r="E384">
        <v>1</v>
      </c>
      <c r="F384">
        <v>1</v>
      </c>
      <c r="G384">
        <v>1</v>
      </c>
      <c r="H384">
        <v>2</v>
      </c>
      <c r="I384" t="s">
        <v>715</v>
      </c>
      <c r="J384" t="s">
        <v>716</v>
      </c>
      <c r="K384" t="s">
        <v>717</v>
      </c>
      <c r="L384">
        <v>1368</v>
      </c>
      <c r="N384">
        <v>1011</v>
      </c>
      <c r="O384" t="s">
        <v>669</v>
      </c>
      <c r="P384" t="s">
        <v>669</v>
      </c>
      <c r="Q384">
        <v>1</v>
      </c>
      <c r="W384">
        <v>0</v>
      </c>
      <c r="X384">
        <v>1230759911</v>
      </c>
      <c r="Y384">
        <v>0.27500000000000002</v>
      </c>
      <c r="AA384">
        <v>0</v>
      </c>
      <c r="AB384">
        <v>851.65</v>
      </c>
      <c r="AC384">
        <v>329.79</v>
      </c>
      <c r="AD384">
        <v>0</v>
      </c>
      <c r="AE384">
        <v>0</v>
      </c>
      <c r="AF384">
        <v>87.17</v>
      </c>
      <c r="AG384">
        <v>11.6</v>
      </c>
      <c r="AH384">
        <v>0</v>
      </c>
      <c r="AI384">
        <v>1</v>
      </c>
      <c r="AJ384">
        <v>9.77</v>
      </c>
      <c r="AK384">
        <v>28.43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S384" t="s">
        <v>3</v>
      </c>
      <c r="AT384">
        <v>0.22</v>
      </c>
      <c r="AU384" t="s">
        <v>20</v>
      </c>
      <c r="AV384">
        <v>0</v>
      </c>
      <c r="AW384">
        <v>2</v>
      </c>
      <c r="AX384">
        <v>68191756</v>
      </c>
      <c r="AY384">
        <v>1</v>
      </c>
      <c r="AZ384">
        <v>0</v>
      </c>
      <c r="BA384">
        <v>380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Y384*Source!I205</f>
        <v>2.7500000000000004E-2</v>
      </c>
      <c r="CY384">
        <f>AB384</f>
        <v>851.65</v>
      </c>
      <c r="CZ384">
        <f>AF384</f>
        <v>87.17</v>
      </c>
      <c r="DA384">
        <f>AJ384</f>
        <v>9.77</v>
      </c>
      <c r="DB384">
        <f>ROUND((ROUND(AT384*CZ384,2)*1.25),6)</f>
        <v>23.975000000000001</v>
      </c>
      <c r="DC384">
        <f>ROUND((ROUND(AT384*AG384,2)*1.25),6)</f>
        <v>3.1875</v>
      </c>
    </row>
    <row r="385" spans="1:107" x14ac:dyDescent="0.4">
      <c r="A385">
        <f>ROW(Source!A205)</f>
        <v>205</v>
      </c>
      <c r="B385">
        <v>68187018</v>
      </c>
      <c r="C385">
        <v>68191751</v>
      </c>
      <c r="D385">
        <v>64807574</v>
      </c>
      <c r="E385">
        <v>1</v>
      </c>
      <c r="F385">
        <v>1</v>
      </c>
      <c r="G385">
        <v>1</v>
      </c>
      <c r="H385">
        <v>3</v>
      </c>
      <c r="I385" t="s">
        <v>985</v>
      </c>
      <c r="J385" t="s">
        <v>986</v>
      </c>
      <c r="K385" t="s">
        <v>987</v>
      </c>
      <c r="L385">
        <v>1348</v>
      </c>
      <c r="N385">
        <v>1009</v>
      </c>
      <c r="O385" t="s">
        <v>133</v>
      </c>
      <c r="P385" t="s">
        <v>133</v>
      </c>
      <c r="Q385">
        <v>1000</v>
      </c>
      <c r="W385">
        <v>0</v>
      </c>
      <c r="X385">
        <v>1625292450</v>
      </c>
      <c r="Y385">
        <v>4.0000000000000002E-4</v>
      </c>
      <c r="AA385">
        <v>48531.96</v>
      </c>
      <c r="AB385">
        <v>0</v>
      </c>
      <c r="AC385">
        <v>0</v>
      </c>
      <c r="AD385">
        <v>0</v>
      </c>
      <c r="AE385">
        <v>15118.99</v>
      </c>
      <c r="AF385">
        <v>0</v>
      </c>
      <c r="AG385">
        <v>0</v>
      </c>
      <c r="AH385">
        <v>0</v>
      </c>
      <c r="AI385">
        <v>3.21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S385" t="s">
        <v>3</v>
      </c>
      <c r="AT385">
        <v>4.0000000000000002E-4</v>
      </c>
      <c r="AU385" t="s">
        <v>3</v>
      </c>
      <c r="AV385">
        <v>0</v>
      </c>
      <c r="AW385">
        <v>2</v>
      </c>
      <c r="AX385">
        <v>68191757</v>
      </c>
      <c r="AY385">
        <v>1</v>
      </c>
      <c r="AZ385">
        <v>0</v>
      </c>
      <c r="BA385">
        <v>381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Y385*Source!I205</f>
        <v>4.0000000000000003E-5</v>
      </c>
      <c r="CY385">
        <f t="shared" ref="CY385:CY394" si="77">AA385</f>
        <v>48531.96</v>
      </c>
      <c r="CZ385">
        <f t="shared" ref="CZ385:CZ394" si="78">AE385</f>
        <v>15118.99</v>
      </c>
      <c r="DA385">
        <f t="shared" ref="DA385:DA394" si="79">AI385</f>
        <v>3.21</v>
      </c>
      <c r="DB385">
        <f t="shared" ref="DB385:DB394" si="80">ROUND(ROUND(AT385*CZ385,2),6)</f>
        <v>6.05</v>
      </c>
      <c r="DC385">
        <f t="shared" ref="DC385:DC394" si="81">ROUND(ROUND(AT385*AG385,2),6)</f>
        <v>0</v>
      </c>
    </row>
    <row r="386" spans="1:107" x14ac:dyDescent="0.4">
      <c r="A386">
        <f>ROW(Source!A205)</f>
        <v>205</v>
      </c>
      <c r="B386">
        <v>68187018</v>
      </c>
      <c r="C386">
        <v>68191751</v>
      </c>
      <c r="D386">
        <v>64807749</v>
      </c>
      <c r="E386">
        <v>1</v>
      </c>
      <c r="F386">
        <v>1</v>
      </c>
      <c r="G386">
        <v>1</v>
      </c>
      <c r="H386">
        <v>3</v>
      </c>
      <c r="I386" t="s">
        <v>988</v>
      </c>
      <c r="J386" t="s">
        <v>989</v>
      </c>
      <c r="K386" t="s">
        <v>990</v>
      </c>
      <c r="L386">
        <v>1348</v>
      </c>
      <c r="N386">
        <v>1009</v>
      </c>
      <c r="O386" t="s">
        <v>133</v>
      </c>
      <c r="P386" t="s">
        <v>133</v>
      </c>
      <c r="Q386">
        <v>1000</v>
      </c>
      <c r="W386">
        <v>0</v>
      </c>
      <c r="X386">
        <v>24062879</v>
      </c>
      <c r="Y386">
        <v>2.0000000000000001E-4</v>
      </c>
      <c r="AA386">
        <v>55765.5</v>
      </c>
      <c r="AB386">
        <v>0</v>
      </c>
      <c r="AC386">
        <v>0</v>
      </c>
      <c r="AD386">
        <v>0</v>
      </c>
      <c r="AE386">
        <v>16950</v>
      </c>
      <c r="AF386">
        <v>0</v>
      </c>
      <c r="AG386">
        <v>0</v>
      </c>
      <c r="AH386">
        <v>0</v>
      </c>
      <c r="AI386">
        <v>3.29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3</v>
      </c>
      <c r="AT386">
        <v>2.0000000000000001E-4</v>
      </c>
      <c r="AU386" t="s">
        <v>3</v>
      </c>
      <c r="AV386">
        <v>0</v>
      </c>
      <c r="AW386">
        <v>2</v>
      </c>
      <c r="AX386">
        <v>68191758</v>
      </c>
      <c r="AY386">
        <v>1</v>
      </c>
      <c r="AZ386">
        <v>0</v>
      </c>
      <c r="BA386">
        <v>382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Y386*Source!I205</f>
        <v>2.0000000000000002E-5</v>
      </c>
      <c r="CY386">
        <f t="shared" si="77"/>
        <v>55765.5</v>
      </c>
      <c r="CZ386">
        <f t="shared" si="78"/>
        <v>16950</v>
      </c>
      <c r="DA386">
        <f t="shared" si="79"/>
        <v>3.29</v>
      </c>
      <c r="DB386">
        <f t="shared" si="80"/>
        <v>3.39</v>
      </c>
      <c r="DC386">
        <f t="shared" si="81"/>
        <v>0</v>
      </c>
    </row>
    <row r="387" spans="1:107" x14ac:dyDescent="0.4">
      <c r="A387">
        <f>ROW(Source!A205)</f>
        <v>205</v>
      </c>
      <c r="B387">
        <v>68187018</v>
      </c>
      <c r="C387">
        <v>68191751</v>
      </c>
      <c r="D387">
        <v>64807833</v>
      </c>
      <c r="E387">
        <v>1</v>
      </c>
      <c r="F387">
        <v>1</v>
      </c>
      <c r="G387">
        <v>1</v>
      </c>
      <c r="H387">
        <v>3</v>
      </c>
      <c r="I387" t="s">
        <v>1070</v>
      </c>
      <c r="J387" t="s">
        <v>1071</v>
      </c>
      <c r="K387" t="s">
        <v>1072</v>
      </c>
      <c r="L387">
        <v>1348</v>
      </c>
      <c r="N387">
        <v>1009</v>
      </c>
      <c r="O387" t="s">
        <v>133</v>
      </c>
      <c r="P387" t="s">
        <v>133</v>
      </c>
      <c r="Q387">
        <v>1000</v>
      </c>
      <c r="W387">
        <v>0</v>
      </c>
      <c r="X387">
        <v>1645202039</v>
      </c>
      <c r="Y387">
        <v>3.5999999999999999E-3</v>
      </c>
      <c r="AA387">
        <v>27908.74</v>
      </c>
      <c r="AB387">
        <v>0</v>
      </c>
      <c r="AC387">
        <v>0</v>
      </c>
      <c r="AD387">
        <v>0</v>
      </c>
      <c r="AE387">
        <v>5989</v>
      </c>
      <c r="AF387">
        <v>0</v>
      </c>
      <c r="AG387">
        <v>0</v>
      </c>
      <c r="AH387">
        <v>0</v>
      </c>
      <c r="AI387">
        <v>4.66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3</v>
      </c>
      <c r="AT387">
        <v>3.5999999999999999E-3</v>
      </c>
      <c r="AU387" t="s">
        <v>3</v>
      </c>
      <c r="AV387">
        <v>0</v>
      </c>
      <c r="AW387">
        <v>2</v>
      </c>
      <c r="AX387">
        <v>68191759</v>
      </c>
      <c r="AY387">
        <v>1</v>
      </c>
      <c r="AZ387">
        <v>0</v>
      </c>
      <c r="BA387">
        <v>383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Y387*Source!I205</f>
        <v>3.6000000000000002E-4</v>
      </c>
      <c r="CY387">
        <f t="shared" si="77"/>
        <v>27908.74</v>
      </c>
      <c r="CZ387">
        <f t="shared" si="78"/>
        <v>5989</v>
      </c>
      <c r="DA387">
        <f t="shared" si="79"/>
        <v>4.66</v>
      </c>
      <c r="DB387">
        <f t="shared" si="80"/>
        <v>21.56</v>
      </c>
      <c r="DC387">
        <f t="shared" si="81"/>
        <v>0</v>
      </c>
    </row>
    <row r="388" spans="1:107" x14ac:dyDescent="0.4">
      <c r="A388">
        <f>ROW(Source!A205)</f>
        <v>205</v>
      </c>
      <c r="B388">
        <v>68187018</v>
      </c>
      <c r="C388">
        <v>68191751</v>
      </c>
      <c r="D388">
        <v>64808586</v>
      </c>
      <c r="E388">
        <v>1</v>
      </c>
      <c r="F388">
        <v>1</v>
      </c>
      <c r="G388">
        <v>1</v>
      </c>
      <c r="H388">
        <v>3</v>
      </c>
      <c r="I388" t="s">
        <v>994</v>
      </c>
      <c r="J388" t="s">
        <v>995</v>
      </c>
      <c r="K388" t="s">
        <v>996</v>
      </c>
      <c r="L388">
        <v>1346</v>
      </c>
      <c r="N388">
        <v>1009</v>
      </c>
      <c r="O388" t="s">
        <v>120</v>
      </c>
      <c r="P388" t="s">
        <v>120</v>
      </c>
      <c r="Q388">
        <v>1</v>
      </c>
      <c r="W388">
        <v>0</v>
      </c>
      <c r="X388">
        <v>-2113933962</v>
      </c>
      <c r="Y388">
        <v>0.3</v>
      </c>
      <c r="AA388">
        <v>75.33</v>
      </c>
      <c r="AB388">
        <v>0</v>
      </c>
      <c r="AC388">
        <v>0</v>
      </c>
      <c r="AD388">
        <v>0</v>
      </c>
      <c r="AE388">
        <v>37.29</v>
      </c>
      <c r="AF388">
        <v>0</v>
      </c>
      <c r="AG388">
        <v>0</v>
      </c>
      <c r="AH388">
        <v>0</v>
      </c>
      <c r="AI388">
        <v>2.02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3</v>
      </c>
      <c r="AT388">
        <v>0.3</v>
      </c>
      <c r="AU388" t="s">
        <v>3</v>
      </c>
      <c r="AV388">
        <v>0</v>
      </c>
      <c r="AW388">
        <v>2</v>
      </c>
      <c r="AX388">
        <v>68191760</v>
      </c>
      <c r="AY388">
        <v>1</v>
      </c>
      <c r="AZ388">
        <v>0</v>
      </c>
      <c r="BA388">
        <v>384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Y388*Source!I205</f>
        <v>0.03</v>
      </c>
      <c r="CY388">
        <f t="shared" si="77"/>
        <v>75.33</v>
      </c>
      <c r="CZ388">
        <f t="shared" si="78"/>
        <v>37.29</v>
      </c>
      <c r="DA388">
        <f t="shared" si="79"/>
        <v>2.02</v>
      </c>
      <c r="DB388">
        <f t="shared" si="80"/>
        <v>11.19</v>
      </c>
      <c r="DC388">
        <f t="shared" si="81"/>
        <v>0</v>
      </c>
    </row>
    <row r="389" spans="1:107" x14ac:dyDescent="0.4">
      <c r="A389">
        <f>ROW(Source!A205)</f>
        <v>205</v>
      </c>
      <c r="B389">
        <v>68187018</v>
      </c>
      <c r="C389">
        <v>68191751</v>
      </c>
      <c r="D389">
        <v>64808742</v>
      </c>
      <c r="E389">
        <v>1</v>
      </c>
      <c r="F389">
        <v>1</v>
      </c>
      <c r="G389">
        <v>1</v>
      </c>
      <c r="H389">
        <v>3</v>
      </c>
      <c r="I389" t="s">
        <v>1053</v>
      </c>
      <c r="J389" t="s">
        <v>1054</v>
      </c>
      <c r="K389" t="s">
        <v>1055</v>
      </c>
      <c r="L389">
        <v>1346</v>
      </c>
      <c r="N389">
        <v>1009</v>
      </c>
      <c r="O389" t="s">
        <v>120</v>
      </c>
      <c r="P389" t="s">
        <v>120</v>
      </c>
      <c r="Q389">
        <v>1</v>
      </c>
      <c r="W389">
        <v>0</v>
      </c>
      <c r="X389">
        <v>1489730880</v>
      </c>
      <c r="Y389">
        <v>2</v>
      </c>
      <c r="AA389">
        <v>47.95</v>
      </c>
      <c r="AB389">
        <v>0</v>
      </c>
      <c r="AC389">
        <v>0</v>
      </c>
      <c r="AD389">
        <v>0</v>
      </c>
      <c r="AE389">
        <v>9.61</v>
      </c>
      <c r="AF389">
        <v>0</v>
      </c>
      <c r="AG389">
        <v>0</v>
      </c>
      <c r="AH389">
        <v>0</v>
      </c>
      <c r="AI389">
        <v>4.99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3</v>
      </c>
      <c r="AT389">
        <v>2</v>
      </c>
      <c r="AU389" t="s">
        <v>3</v>
      </c>
      <c r="AV389">
        <v>0</v>
      </c>
      <c r="AW389">
        <v>2</v>
      </c>
      <c r="AX389">
        <v>68191761</v>
      </c>
      <c r="AY389">
        <v>1</v>
      </c>
      <c r="AZ389">
        <v>0</v>
      </c>
      <c r="BA389">
        <v>385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Y389*Source!I205</f>
        <v>0.2</v>
      </c>
      <c r="CY389">
        <f t="shared" si="77"/>
        <v>47.95</v>
      </c>
      <c r="CZ389">
        <f t="shared" si="78"/>
        <v>9.61</v>
      </c>
      <c r="DA389">
        <f t="shared" si="79"/>
        <v>4.99</v>
      </c>
      <c r="DB389">
        <f t="shared" si="80"/>
        <v>19.22</v>
      </c>
      <c r="DC389">
        <f t="shared" si="81"/>
        <v>0</v>
      </c>
    </row>
    <row r="390" spans="1:107" x14ac:dyDescent="0.4">
      <c r="A390">
        <f>ROW(Source!A205)</f>
        <v>205</v>
      </c>
      <c r="B390">
        <v>68187018</v>
      </c>
      <c r="C390">
        <v>68191751</v>
      </c>
      <c r="D390">
        <v>64809022</v>
      </c>
      <c r="E390">
        <v>1</v>
      </c>
      <c r="F390">
        <v>1</v>
      </c>
      <c r="G390">
        <v>1</v>
      </c>
      <c r="H390">
        <v>3</v>
      </c>
      <c r="I390" t="s">
        <v>1076</v>
      </c>
      <c r="J390" t="s">
        <v>1077</v>
      </c>
      <c r="K390" t="s">
        <v>1078</v>
      </c>
      <c r="L390">
        <v>1348</v>
      </c>
      <c r="N390">
        <v>1009</v>
      </c>
      <c r="O390" t="s">
        <v>133</v>
      </c>
      <c r="P390" t="s">
        <v>133</v>
      </c>
      <c r="Q390">
        <v>1000</v>
      </c>
      <c r="W390">
        <v>0</v>
      </c>
      <c r="X390">
        <v>-1124698589</v>
      </c>
      <c r="Y390">
        <v>6.9999999999999999E-4</v>
      </c>
      <c r="AA390">
        <v>101242</v>
      </c>
      <c r="AB390">
        <v>0</v>
      </c>
      <c r="AC390">
        <v>0</v>
      </c>
      <c r="AD390">
        <v>0</v>
      </c>
      <c r="AE390">
        <v>11350</v>
      </c>
      <c r="AF390">
        <v>0</v>
      </c>
      <c r="AG390">
        <v>0</v>
      </c>
      <c r="AH390">
        <v>0</v>
      </c>
      <c r="AI390">
        <v>8.92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3</v>
      </c>
      <c r="AT390">
        <v>6.9999999999999999E-4</v>
      </c>
      <c r="AU390" t="s">
        <v>3</v>
      </c>
      <c r="AV390">
        <v>0</v>
      </c>
      <c r="AW390">
        <v>2</v>
      </c>
      <c r="AX390">
        <v>68191762</v>
      </c>
      <c r="AY390">
        <v>1</v>
      </c>
      <c r="AZ390">
        <v>0</v>
      </c>
      <c r="BA390">
        <v>386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Y390*Source!I205</f>
        <v>7.0000000000000007E-5</v>
      </c>
      <c r="CY390">
        <f t="shared" si="77"/>
        <v>101242</v>
      </c>
      <c r="CZ390">
        <f t="shared" si="78"/>
        <v>11350</v>
      </c>
      <c r="DA390">
        <f t="shared" si="79"/>
        <v>8.92</v>
      </c>
      <c r="DB390">
        <f t="shared" si="80"/>
        <v>7.95</v>
      </c>
      <c r="DC390">
        <f t="shared" si="81"/>
        <v>0</v>
      </c>
    </row>
    <row r="391" spans="1:107" x14ac:dyDescent="0.4">
      <c r="A391">
        <f>ROW(Source!A205)</f>
        <v>205</v>
      </c>
      <c r="B391">
        <v>68187018</v>
      </c>
      <c r="C391">
        <v>68191751</v>
      </c>
      <c r="D391">
        <v>64809038</v>
      </c>
      <c r="E391">
        <v>1</v>
      </c>
      <c r="F391">
        <v>1</v>
      </c>
      <c r="G391">
        <v>1</v>
      </c>
      <c r="H391">
        <v>3</v>
      </c>
      <c r="I391" t="s">
        <v>1079</v>
      </c>
      <c r="J391" t="s">
        <v>1080</v>
      </c>
      <c r="K391" t="s">
        <v>1081</v>
      </c>
      <c r="L391">
        <v>1356</v>
      </c>
      <c r="N391">
        <v>1010</v>
      </c>
      <c r="O391" t="s">
        <v>271</v>
      </c>
      <c r="P391" t="s">
        <v>271</v>
      </c>
      <c r="Q391">
        <v>1000</v>
      </c>
      <c r="W391">
        <v>0</v>
      </c>
      <c r="X391">
        <v>69956878</v>
      </c>
      <c r="Y391">
        <v>0.04</v>
      </c>
      <c r="AA391">
        <v>240</v>
      </c>
      <c r="AB391">
        <v>0</v>
      </c>
      <c r="AC391">
        <v>0</v>
      </c>
      <c r="AD391">
        <v>0</v>
      </c>
      <c r="AE391">
        <v>200</v>
      </c>
      <c r="AF391">
        <v>0</v>
      </c>
      <c r="AG391">
        <v>0</v>
      </c>
      <c r="AH391">
        <v>0</v>
      </c>
      <c r="AI391">
        <v>1.2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3</v>
      </c>
      <c r="AT391">
        <v>0.04</v>
      </c>
      <c r="AU391" t="s">
        <v>3</v>
      </c>
      <c r="AV391">
        <v>0</v>
      </c>
      <c r="AW391">
        <v>2</v>
      </c>
      <c r="AX391">
        <v>68191763</v>
      </c>
      <c r="AY391">
        <v>1</v>
      </c>
      <c r="AZ391">
        <v>0</v>
      </c>
      <c r="BA391">
        <v>387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Y391*Source!I205</f>
        <v>4.0000000000000001E-3</v>
      </c>
      <c r="CY391">
        <f t="shared" si="77"/>
        <v>240</v>
      </c>
      <c r="CZ391">
        <f t="shared" si="78"/>
        <v>200</v>
      </c>
      <c r="DA391">
        <f t="shared" si="79"/>
        <v>1.2</v>
      </c>
      <c r="DB391">
        <f t="shared" si="80"/>
        <v>8</v>
      </c>
      <c r="DC391">
        <f t="shared" si="81"/>
        <v>0</v>
      </c>
    </row>
    <row r="392" spans="1:107" x14ac:dyDescent="0.4">
      <c r="A392">
        <f>ROW(Source!A205)</f>
        <v>205</v>
      </c>
      <c r="B392">
        <v>68187018</v>
      </c>
      <c r="C392">
        <v>68191751</v>
      </c>
      <c r="D392">
        <v>64832238</v>
      </c>
      <c r="E392">
        <v>1</v>
      </c>
      <c r="F392">
        <v>1</v>
      </c>
      <c r="G392">
        <v>1</v>
      </c>
      <c r="H392">
        <v>3</v>
      </c>
      <c r="I392" t="s">
        <v>425</v>
      </c>
      <c r="J392" t="s">
        <v>427</v>
      </c>
      <c r="K392" t="s">
        <v>426</v>
      </c>
      <c r="L392">
        <v>1035</v>
      </c>
      <c r="N392">
        <v>1013</v>
      </c>
      <c r="O392" t="s">
        <v>103</v>
      </c>
      <c r="P392" t="s">
        <v>103</v>
      </c>
      <c r="Q392">
        <v>1</v>
      </c>
      <c r="W392">
        <v>0</v>
      </c>
      <c r="X392">
        <v>587737873</v>
      </c>
      <c r="Y392">
        <v>10</v>
      </c>
      <c r="AA392">
        <v>1689.76</v>
      </c>
      <c r="AB392">
        <v>0</v>
      </c>
      <c r="AC392">
        <v>0</v>
      </c>
      <c r="AD392">
        <v>0</v>
      </c>
      <c r="AE392">
        <v>312.33999999999997</v>
      </c>
      <c r="AF392">
        <v>0</v>
      </c>
      <c r="AG392">
        <v>0</v>
      </c>
      <c r="AH392">
        <v>0</v>
      </c>
      <c r="AI392">
        <v>5.41</v>
      </c>
      <c r="AJ392">
        <v>1</v>
      </c>
      <c r="AK392">
        <v>1</v>
      </c>
      <c r="AL392">
        <v>1</v>
      </c>
      <c r="AN392">
        <v>0</v>
      </c>
      <c r="AO392">
        <v>0</v>
      </c>
      <c r="AP392">
        <v>0</v>
      </c>
      <c r="AQ392">
        <v>0</v>
      </c>
      <c r="AR392">
        <v>0</v>
      </c>
      <c r="AS392" t="s">
        <v>3</v>
      </c>
      <c r="AT392">
        <v>10</v>
      </c>
      <c r="AU392" t="s">
        <v>3</v>
      </c>
      <c r="AV392">
        <v>0</v>
      </c>
      <c r="AW392">
        <v>1</v>
      </c>
      <c r="AX392">
        <v>-1</v>
      </c>
      <c r="AY392">
        <v>0</v>
      </c>
      <c r="AZ392">
        <v>0</v>
      </c>
      <c r="BA392" t="s">
        <v>3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Y392*Source!I205</f>
        <v>1</v>
      </c>
      <c r="CY392">
        <f t="shared" si="77"/>
        <v>1689.76</v>
      </c>
      <c r="CZ392">
        <f t="shared" si="78"/>
        <v>312.33999999999997</v>
      </c>
      <c r="DA392">
        <f t="shared" si="79"/>
        <v>5.41</v>
      </c>
      <c r="DB392">
        <f t="shared" si="80"/>
        <v>3123.4</v>
      </c>
      <c r="DC392">
        <f t="shared" si="81"/>
        <v>0</v>
      </c>
    </row>
    <row r="393" spans="1:107" x14ac:dyDescent="0.4">
      <c r="A393">
        <f>ROW(Source!A205)</f>
        <v>205</v>
      </c>
      <c r="B393">
        <v>68187018</v>
      </c>
      <c r="C393">
        <v>68191751</v>
      </c>
      <c r="D393">
        <v>64832442</v>
      </c>
      <c r="E393">
        <v>1</v>
      </c>
      <c r="F393">
        <v>1</v>
      </c>
      <c r="G393">
        <v>1</v>
      </c>
      <c r="H393">
        <v>3</v>
      </c>
      <c r="I393" t="s">
        <v>418</v>
      </c>
      <c r="J393" t="s">
        <v>420</v>
      </c>
      <c r="K393" t="s">
        <v>419</v>
      </c>
      <c r="L393">
        <v>1035</v>
      </c>
      <c r="N393">
        <v>1013</v>
      </c>
      <c r="O393" t="s">
        <v>103</v>
      </c>
      <c r="P393" t="s">
        <v>103</v>
      </c>
      <c r="Q393">
        <v>1</v>
      </c>
      <c r="W393">
        <v>1</v>
      </c>
      <c r="X393">
        <v>-1944775516</v>
      </c>
      <c r="Y393">
        <v>-10</v>
      </c>
      <c r="AA393">
        <v>1432.6</v>
      </c>
      <c r="AB393">
        <v>0</v>
      </c>
      <c r="AC393">
        <v>0</v>
      </c>
      <c r="AD393">
        <v>0</v>
      </c>
      <c r="AE393">
        <v>130</v>
      </c>
      <c r="AF393">
        <v>0</v>
      </c>
      <c r="AG393">
        <v>0</v>
      </c>
      <c r="AH393">
        <v>0</v>
      </c>
      <c r="AI393">
        <v>11.02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3</v>
      </c>
      <c r="AT393">
        <v>-10</v>
      </c>
      <c r="AU393" t="s">
        <v>3</v>
      </c>
      <c r="AV393">
        <v>0</v>
      </c>
      <c r="AW393">
        <v>2</v>
      </c>
      <c r="AX393">
        <v>68191764</v>
      </c>
      <c r="AY393">
        <v>1</v>
      </c>
      <c r="AZ393">
        <v>6144</v>
      </c>
      <c r="BA393">
        <v>388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Y393*Source!I205</f>
        <v>-1</v>
      </c>
      <c r="CY393">
        <f t="shared" si="77"/>
        <v>1432.6</v>
      </c>
      <c r="CZ393">
        <f t="shared" si="78"/>
        <v>130</v>
      </c>
      <c r="DA393">
        <f t="shared" si="79"/>
        <v>11.02</v>
      </c>
      <c r="DB393">
        <f t="shared" si="80"/>
        <v>-1300</v>
      </c>
      <c r="DC393">
        <f t="shared" si="81"/>
        <v>0</v>
      </c>
    </row>
    <row r="394" spans="1:107" x14ac:dyDescent="0.4">
      <c r="A394">
        <f>ROW(Source!A205)</f>
        <v>205</v>
      </c>
      <c r="B394">
        <v>68187018</v>
      </c>
      <c r="C394">
        <v>68191751</v>
      </c>
      <c r="D394">
        <v>0</v>
      </c>
      <c r="E394">
        <v>0</v>
      </c>
      <c r="F394">
        <v>1</v>
      </c>
      <c r="G394">
        <v>1</v>
      </c>
      <c r="H394">
        <v>3</v>
      </c>
      <c r="I394" t="s">
        <v>221</v>
      </c>
      <c r="J394" t="s">
        <v>3</v>
      </c>
      <c r="K394" t="s">
        <v>422</v>
      </c>
      <c r="L394">
        <v>1354</v>
      </c>
      <c r="N394">
        <v>1010</v>
      </c>
      <c r="O394" t="s">
        <v>72</v>
      </c>
      <c r="P394" t="s">
        <v>72</v>
      </c>
      <c r="Q394">
        <v>1</v>
      </c>
      <c r="W394">
        <v>0</v>
      </c>
      <c r="X394">
        <v>-1138927226</v>
      </c>
      <c r="Y394">
        <v>10</v>
      </c>
      <c r="AA394">
        <v>6536.5</v>
      </c>
      <c r="AB394">
        <v>0</v>
      </c>
      <c r="AC394">
        <v>0</v>
      </c>
      <c r="AD394">
        <v>0</v>
      </c>
      <c r="AE394">
        <v>6536.5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0</v>
      </c>
      <c r="AP394">
        <v>0</v>
      </c>
      <c r="AQ394">
        <v>0</v>
      </c>
      <c r="AR394">
        <v>0</v>
      </c>
      <c r="AS394" t="s">
        <v>3</v>
      </c>
      <c r="AT394">
        <v>10</v>
      </c>
      <c r="AU394" t="s">
        <v>3</v>
      </c>
      <c r="AV394">
        <v>0</v>
      </c>
      <c r="AW394">
        <v>1</v>
      </c>
      <c r="AX394">
        <v>-1</v>
      </c>
      <c r="AY394">
        <v>0</v>
      </c>
      <c r="AZ394">
        <v>0</v>
      </c>
      <c r="BA394" t="s">
        <v>3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Y394*Source!I205</f>
        <v>1</v>
      </c>
      <c r="CY394">
        <f t="shared" si="77"/>
        <v>6536.5</v>
      </c>
      <c r="CZ394">
        <f t="shared" si="78"/>
        <v>6536.5</v>
      </c>
      <c r="DA394">
        <f t="shared" si="79"/>
        <v>1</v>
      </c>
      <c r="DB394">
        <f t="shared" si="80"/>
        <v>65365</v>
      </c>
      <c r="DC394">
        <f t="shared" si="81"/>
        <v>0</v>
      </c>
    </row>
    <row r="395" spans="1:107" x14ac:dyDescent="0.4">
      <c r="A395">
        <f>ROW(Source!A209)</f>
        <v>209</v>
      </c>
      <c r="B395">
        <v>68187018</v>
      </c>
      <c r="C395">
        <v>68191769</v>
      </c>
      <c r="D395">
        <v>18407546</v>
      </c>
      <c r="E395">
        <v>1</v>
      </c>
      <c r="F395">
        <v>1</v>
      </c>
      <c r="G395">
        <v>1</v>
      </c>
      <c r="H395">
        <v>1</v>
      </c>
      <c r="I395" t="s">
        <v>881</v>
      </c>
      <c r="J395" t="s">
        <v>3</v>
      </c>
      <c r="K395" t="s">
        <v>882</v>
      </c>
      <c r="L395">
        <v>1369</v>
      </c>
      <c r="N395">
        <v>1013</v>
      </c>
      <c r="O395" t="s">
        <v>665</v>
      </c>
      <c r="P395" t="s">
        <v>665</v>
      </c>
      <c r="Q395">
        <v>1</v>
      </c>
      <c r="W395">
        <v>0</v>
      </c>
      <c r="X395">
        <v>1709986911</v>
      </c>
      <c r="Y395">
        <v>11.868</v>
      </c>
      <c r="AA395">
        <v>0</v>
      </c>
      <c r="AB395">
        <v>0</v>
      </c>
      <c r="AC395">
        <v>0</v>
      </c>
      <c r="AD395">
        <v>9.4</v>
      </c>
      <c r="AE395">
        <v>0</v>
      </c>
      <c r="AF395">
        <v>0</v>
      </c>
      <c r="AG395">
        <v>0</v>
      </c>
      <c r="AH395">
        <v>9.4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1</v>
      </c>
      <c r="AQ395">
        <v>0</v>
      </c>
      <c r="AR395">
        <v>0</v>
      </c>
      <c r="AS395" t="s">
        <v>3</v>
      </c>
      <c r="AT395">
        <v>10.32</v>
      </c>
      <c r="AU395" t="s">
        <v>21</v>
      </c>
      <c r="AV395">
        <v>1</v>
      </c>
      <c r="AW395">
        <v>2</v>
      </c>
      <c r="AX395">
        <v>68191770</v>
      </c>
      <c r="AY395">
        <v>1</v>
      </c>
      <c r="AZ395">
        <v>0</v>
      </c>
      <c r="BA395">
        <v>389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Y395*Source!I209</f>
        <v>1.1868000000000001</v>
      </c>
      <c r="CY395">
        <f>AD395</f>
        <v>9.4</v>
      </c>
      <c r="CZ395">
        <f>AH395</f>
        <v>9.4</v>
      </c>
      <c r="DA395">
        <f>AL395</f>
        <v>1</v>
      </c>
      <c r="DB395">
        <f>ROUND((ROUND(AT395*CZ395,2)*1.15),6)</f>
        <v>111.5615</v>
      </c>
      <c r="DC395">
        <f>ROUND((ROUND(AT395*AG395,2)*1.15),6)</f>
        <v>0</v>
      </c>
    </row>
    <row r="396" spans="1:107" x14ac:dyDescent="0.4">
      <c r="A396">
        <f>ROW(Source!A209)</f>
        <v>209</v>
      </c>
      <c r="B396">
        <v>68187018</v>
      </c>
      <c r="C396">
        <v>68191769</v>
      </c>
      <c r="D396">
        <v>121548</v>
      </c>
      <c r="E396">
        <v>1</v>
      </c>
      <c r="F396">
        <v>1</v>
      </c>
      <c r="G396">
        <v>1</v>
      </c>
      <c r="H396">
        <v>1</v>
      </c>
      <c r="I396" t="s">
        <v>44</v>
      </c>
      <c r="J396" t="s">
        <v>3</v>
      </c>
      <c r="K396" t="s">
        <v>723</v>
      </c>
      <c r="L396">
        <v>608254</v>
      </c>
      <c r="N396">
        <v>1013</v>
      </c>
      <c r="O396" t="s">
        <v>724</v>
      </c>
      <c r="P396" t="s">
        <v>724</v>
      </c>
      <c r="Q396">
        <v>1</v>
      </c>
      <c r="W396">
        <v>0</v>
      </c>
      <c r="X396">
        <v>-185737400</v>
      </c>
      <c r="Y396">
        <v>0.125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1</v>
      </c>
      <c r="AQ396">
        <v>0</v>
      </c>
      <c r="AR396">
        <v>0</v>
      </c>
      <c r="AS396" t="s">
        <v>3</v>
      </c>
      <c r="AT396">
        <v>0.1</v>
      </c>
      <c r="AU396" t="s">
        <v>20</v>
      </c>
      <c r="AV396">
        <v>2</v>
      </c>
      <c r="AW396">
        <v>2</v>
      </c>
      <c r="AX396">
        <v>68191771</v>
      </c>
      <c r="AY396">
        <v>1</v>
      </c>
      <c r="AZ396">
        <v>0</v>
      </c>
      <c r="BA396">
        <v>390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Y396*Source!I209</f>
        <v>1.2500000000000001E-2</v>
      </c>
      <c r="CY396">
        <f>AD396</f>
        <v>0</v>
      </c>
      <c r="CZ396">
        <f>AH396</f>
        <v>0</v>
      </c>
      <c r="DA396">
        <f>AL396</f>
        <v>1</v>
      </c>
      <c r="DB396">
        <f>ROUND((ROUND(AT396*CZ396,2)*1.25),6)</f>
        <v>0</v>
      </c>
      <c r="DC396">
        <f>ROUND((ROUND(AT396*AG396,2)*1.25),6)</f>
        <v>0</v>
      </c>
    </row>
    <row r="397" spans="1:107" x14ac:dyDescent="0.4">
      <c r="A397">
        <f>ROW(Source!A209)</f>
        <v>209</v>
      </c>
      <c r="B397">
        <v>68187018</v>
      </c>
      <c r="C397">
        <v>68191769</v>
      </c>
      <c r="D397">
        <v>64871408</v>
      </c>
      <c r="E397">
        <v>1</v>
      </c>
      <c r="F397">
        <v>1</v>
      </c>
      <c r="G397">
        <v>1</v>
      </c>
      <c r="H397">
        <v>2</v>
      </c>
      <c r="I397" t="s">
        <v>789</v>
      </c>
      <c r="J397" t="s">
        <v>790</v>
      </c>
      <c r="K397" t="s">
        <v>791</v>
      </c>
      <c r="L397">
        <v>1368</v>
      </c>
      <c r="N397">
        <v>1011</v>
      </c>
      <c r="O397" t="s">
        <v>669</v>
      </c>
      <c r="P397" t="s">
        <v>669</v>
      </c>
      <c r="Q397">
        <v>1</v>
      </c>
      <c r="W397">
        <v>0</v>
      </c>
      <c r="X397">
        <v>344519037</v>
      </c>
      <c r="Y397">
        <v>0.125</v>
      </c>
      <c r="AA397">
        <v>0</v>
      </c>
      <c r="AB397">
        <v>399.5</v>
      </c>
      <c r="AC397">
        <v>383.81</v>
      </c>
      <c r="AD397">
        <v>0</v>
      </c>
      <c r="AE397">
        <v>0</v>
      </c>
      <c r="AF397">
        <v>31.26</v>
      </c>
      <c r="AG397">
        <v>13.5</v>
      </c>
      <c r="AH397">
        <v>0</v>
      </c>
      <c r="AI397">
        <v>1</v>
      </c>
      <c r="AJ397">
        <v>12.78</v>
      </c>
      <c r="AK397">
        <v>28.43</v>
      </c>
      <c r="AL397">
        <v>1</v>
      </c>
      <c r="AN397">
        <v>0</v>
      </c>
      <c r="AO397">
        <v>1</v>
      </c>
      <c r="AP397">
        <v>1</v>
      </c>
      <c r="AQ397">
        <v>0</v>
      </c>
      <c r="AR397">
        <v>0</v>
      </c>
      <c r="AS397" t="s">
        <v>3</v>
      </c>
      <c r="AT397">
        <v>0.1</v>
      </c>
      <c r="AU397" t="s">
        <v>20</v>
      </c>
      <c r="AV397">
        <v>0</v>
      </c>
      <c r="AW397">
        <v>2</v>
      </c>
      <c r="AX397">
        <v>68191772</v>
      </c>
      <c r="AY397">
        <v>1</v>
      </c>
      <c r="AZ397">
        <v>0</v>
      </c>
      <c r="BA397">
        <v>391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Y397*Source!I209</f>
        <v>1.2500000000000001E-2</v>
      </c>
      <c r="CY397">
        <f>AB397</f>
        <v>399.5</v>
      </c>
      <c r="CZ397">
        <f>AF397</f>
        <v>31.26</v>
      </c>
      <c r="DA397">
        <f>AJ397</f>
        <v>12.78</v>
      </c>
      <c r="DB397">
        <f>ROUND((ROUND(AT397*CZ397,2)*1.25),6)</f>
        <v>3.9125000000000001</v>
      </c>
      <c r="DC397">
        <f>ROUND((ROUND(AT397*AG397,2)*1.25),6)</f>
        <v>1.6875</v>
      </c>
    </row>
    <row r="398" spans="1:107" x14ac:dyDescent="0.4">
      <c r="A398">
        <f>ROW(Source!A209)</f>
        <v>209</v>
      </c>
      <c r="B398">
        <v>68187018</v>
      </c>
      <c r="C398">
        <v>68191769</v>
      </c>
      <c r="D398">
        <v>64872800</v>
      </c>
      <c r="E398">
        <v>1</v>
      </c>
      <c r="F398">
        <v>1</v>
      </c>
      <c r="G398">
        <v>1</v>
      </c>
      <c r="H398">
        <v>2</v>
      </c>
      <c r="I398" t="s">
        <v>746</v>
      </c>
      <c r="J398" t="s">
        <v>747</v>
      </c>
      <c r="K398" t="s">
        <v>748</v>
      </c>
      <c r="L398">
        <v>1368</v>
      </c>
      <c r="N398">
        <v>1011</v>
      </c>
      <c r="O398" t="s">
        <v>669</v>
      </c>
      <c r="P398" t="s">
        <v>669</v>
      </c>
      <c r="Q398">
        <v>1</v>
      </c>
      <c r="W398">
        <v>0</v>
      </c>
      <c r="X398">
        <v>-1867053656</v>
      </c>
      <c r="Y398">
        <v>0.25</v>
      </c>
      <c r="AA398">
        <v>0</v>
      </c>
      <c r="AB398">
        <v>7.18</v>
      </c>
      <c r="AC398">
        <v>0</v>
      </c>
      <c r="AD398">
        <v>0</v>
      </c>
      <c r="AE398">
        <v>0</v>
      </c>
      <c r="AF398">
        <v>1.95</v>
      </c>
      <c r="AG398">
        <v>0</v>
      </c>
      <c r="AH398">
        <v>0</v>
      </c>
      <c r="AI398">
        <v>1</v>
      </c>
      <c r="AJ398">
        <v>3.68</v>
      </c>
      <c r="AK398">
        <v>28.43</v>
      </c>
      <c r="AL398">
        <v>1</v>
      </c>
      <c r="AN398">
        <v>0</v>
      </c>
      <c r="AO398">
        <v>1</v>
      </c>
      <c r="AP398">
        <v>1</v>
      </c>
      <c r="AQ398">
        <v>0</v>
      </c>
      <c r="AR398">
        <v>0</v>
      </c>
      <c r="AS398" t="s">
        <v>3</v>
      </c>
      <c r="AT398">
        <v>0.2</v>
      </c>
      <c r="AU398" t="s">
        <v>20</v>
      </c>
      <c r="AV398">
        <v>0</v>
      </c>
      <c r="AW398">
        <v>2</v>
      </c>
      <c r="AX398">
        <v>68191773</v>
      </c>
      <c r="AY398">
        <v>1</v>
      </c>
      <c r="AZ398">
        <v>0</v>
      </c>
      <c r="BA398">
        <v>392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Y398*Source!I209</f>
        <v>2.5000000000000001E-2</v>
      </c>
      <c r="CY398">
        <f>AB398</f>
        <v>7.18</v>
      </c>
      <c r="CZ398">
        <f>AF398</f>
        <v>1.95</v>
      </c>
      <c r="DA398">
        <f>AJ398</f>
        <v>3.68</v>
      </c>
      <c r="DB398">
        <f>ROUND((ROUND(AT398*CZ398,2)*1.25),6)</f>
        <v>0.48749999999999999</v>
      </c>
      <c r="DC398">
        <f>ROUND((ROUND(AT398*AG398,2)*1.25),6)</f>
        <v>0</v>
      </c>
    </row>
    <row r="399" spans="1:107" x14ac:dyDescent="0.4">
      <c r="A399">
        <f>ROW(Source!A209)</f>
        <v>209</v>
      </c>
      <c r="B399">
        <v>68187018</v>
      </c>
      <c r="C399">
        <v>68191769</v>
      </c>
      <c r="D399">
        <v>64873129</v>
      </c>
      <c r="E399">
        <v>1</v>
      </c>
      <c r="F399">
        <v>1</v>
      </c>
      <c r="G399">
        <v>1</v>
      </c>
      <c r="H399">
        <v>2</v>
      </c>
      <c r="I399" t="s">
        <v>715</v>
      </c>
      <c r="J399" t="s">
        <v>716</v>
      </c>
      <c r="K399" t="s">
        <v>717</v>
      </c>
      <c r="L399">
        <v>1368</v>
      </c>
      <c r="N399">
        <v>1011</v>
      </c>
      <c r="O399" t="s">
        <v>669</v>
      </c>
      <c r="P399" t="s">
        <v>669</v>
      </c>
      <c r="Q399">
        <v>1</v>
      </c>
      <c r="W399">
        <v>0</v>
      </c>
      <c r="X399">
        <v>1230759911</v>
      </c>
      <c r="Y399">
        <v>0.1875</v>
      </c>
      <c r="AA399">
        <v>0</v>
      </c>
      <c r="AB399">
        <v>851.65</v>
      </c>
      <c r="AC399">
        <v>329.79</v>
      </c>
      <c r="AD399">
        <v>0</v>
      </c>
      <c r="AE399">
        <v>0</v>
      </c>
      <c r="AF399">
        <v>87.17</v>
      </c>
      <c r="AG399">
        <v>11.6</v>
      </c>
      <c r="AH399">
        <v>0</v>
      </c>
      <c r="AI399">
        <v>1</v>
      </c>
      <c r="AJ399">
        <v>9.77</v>
      </c>
      <c r="AK399">
        <v>28.43</v>
      </c>
      <c r="AL399">
        <v>1</v>
      </c>
      <c r="AN399">
        <v>0</v>
      </c>
      <c r="AO399">
        <v>1</v>
      </c>
      <c r="AP399">
        <v>1</v>
      </c>
      <c r="AQ399">
        <v>0</v>
      </c>
      <c r="AR399">
        <v>0</v>
      </c>
      <c r="AS399" t="s">
        <v>3</v>
      </c>
      <c r="AT399">
        <v>0.15</v>
      </c>
      <c r="AU399" t="s">
        <v>20</v>
      </c>
      <c r="AV399">
        <v>0</v>
      </c>
      <c r="AW399">
        <v>2</v>
      </c>
      <c r="AX399">
        <v>68191774</v>
      </c>
      <c r="AY399">
        <v>1</v>
      </c>
      <c r="AZ399">
        <v>0</v>
      </c>
      <c r="BA399">
        <v>393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Y399*Source!I209</f>
        <v>1.8750000000000003E-2</v>
      </c>
      <c r="CY399">
        <f>AB399</f>
        <v>851.65</v>
      </c>
      <c r="CZ399">
        <f>AF399</f>
        <v>87.17</v>
      </c>
      <c r="DA399">
        <f>AJ399</f>
        <v>9.77</v>
      </c>
      <c r="DB399">
        <f>ROUND((ROUND(AT399*CZ399,2)*1.25),6)</f>
        <v>16.350000000000001</v>
      </c>
      <c r="DC399">
        <f>ROUND((ROUND(AT399*AG399,2)*1.25),6)</f>
        <v>2.1749999999999998</v>
      </c>
    </row>
    <row r="400" spans="1:107" x14ac:dyDescent="0.4">
      <c r="A400">
        <f>ROW(Source!A209)</f>
        <v>209</v>
      </c>
      <c r="B400">
        <v>68187018</v>
      </c>
      <c r="C400">
        <v>68191769</v>
      </c>
      <c r="D400">
        <v>64807530</v>
      </c>
      <c r="E400">
        <v>1</v>
      </c>
      <c r="F400">
        <v>1</v>
      </c>
      <c r="G400">
        <v>1</v>
      </c>
      <c r="H400">
        <v>3</v>
      </c>
      <c r="I400" t="s">
        <v>1047</v>
      </c>
      <c r="J400" t="s">
        <v>1048</v>
      </c>
      <c r="K400" t="s">
        <v>1049</v>
      </c>
      <c r="L400">
        <v>1348</v>
      </c>
      <c r="N400">
        <v>1009</v>
      </c>
      <c r="O400" t="s">
        <v>133</v>
      </c>
      <c r="P400" t="s">
        <v>133</v>
      </c>
      <c r="Q400">
        <v>1000</v>
      </c>
      <c r="W400">
        <v>0</v>
      </c>
      <c r="X400">
        <v>-1081944564</v>
      </c>
      <c r="Y400">
        <v>8.9999999999999998E-4</v>
      </c>
      <c r="AA400">
        <v>126426.26</v>
      </c>
      <c r="AB400">
        <v>0</v>
      </c>
      <c r="AC400">
        <v>0</v>
      </c>
      <c r="AD400">
        <v>0</v>
      </c>
      <c r="AE400">
        <v>30029.99</v>
      </c>
      <c r="AF400">
        <v>0</v>
      </c>
      <c r="AG400">
        <v>0</v>
      </c>
      <c r="AH400">
        <v>0</v>
      </c>
      <c r="AI400">
        <v>4.21</v>
      </c>
      <c r="AJ400">
        <v>1</v>
      </c>
      <c r="AK400">
        <v>1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S400" t="s">
        <v>3</v>
      </c>
      <c r="AT400">
        <v>8.9999999999999998E-4</v>
      </c>
      <c r="AU400" t="s">
        <v>3</v>
      </c>
      <c r="AV400">
        <v>0</v>
      </c>
      <c r="AW400">
        <v>2</v>
      </c>
      <c r="AX400">
        <v>68191775</v>
      </c>
      <c r="AY400">
        <v>1</v>
      </c>
      <c r="AZ400">
        <v>0</v>
      </c>
      <c r="BA400">
        <v>394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Y400*Source!I209</f>
        <v>9.0000000000000006E-5</v>
      </c>
      <c r="CY400">
        <f t="shared" ref="CY400:CY409" si="82">AA400</f>
        <v>126426.26</v>
      </c>
      <c r="CZ400">
        <f t="shared" ref="CZ400:CZ409" si="83">AE400</f>
        <v>30029.99</v>
      </c>
      <c r="DA400">
        <f t="shared" ref="DA400:DA409" si="84">AI400</f>
        <v>4.21</v>
      </c>
      <c r="DB400">
        <f t="shared" ref="DB400:DB409" si="85">ROUND(ROUND(AT400*CZ400,2),6)</f>
        <v>27.03</v>
      </c>
      <c r="DC400">
        <f t="shared" ref="DC400:DC409" si="86">ROUND(ROUND(AT400*AG400,2),6)</f>
        <v>0</v>
      </c>
    </row>
    <row r="401" spans="1:107" x14ac:dyDescent="0.4">
      <c r="A401">
        <f>ROW(Source!A209)</f>
        <v>209</v>
      </c>
      <c r="B401">
        <v>68187018</v>
      </c>
      <c r="C401">
        <v>68191769</v>
      </c>
      <c r="D401">
        <v>64807574</v>
      </c>
      <c r="E401">
        <v>1</v>
      </c>
      <c r="F401">
        <v>1</v>
      </c>
      <c r="G401">
        <v>1</v>
      </c>
      <c r="H401">
        <v>3</v>
      </c>
      <c r="I401" t="s">
        <v>985</v>
      </c>
      <c r="J401" t="s">
        <v>986</v>
      </c>
      <c r="K401" t="s">
        <v>987</v>
      </c>
      <c r="L401">
        <v>1348</v>
      </c>
      <c r="N401">
        <v>1009</v>
      </c>
      <c r="O401" t="s">
        <v>133</v>
      </c>
      <c r="P401" t="s">
        <v>133</v>
      </c>
      <c r="Q401">
        <v>1000</v>
      </c>
      <c r="W401">
        <v>0</v>
      </c>
      <c r="X401">
        <v>1625292450</v>
      </c>
      <c r="Y401">
        <v>2.4000000000000001E-4</v>
      </c>
      <c r="AA401">
        <v>48531.96</v>
      </c>
      <c r="AB401">
        <v>0</v>
      </c>
      <c r="AC401">
        <v>0</v>
      </c>
      <c r="AD401">
        <v>0</v>
      </c>
      <c r="AE401">
        <v>15118.99</v>
      </c>
      <c r="AF401">
        <v>0</v>
      </c>
      <c r="AG401">
        <v>0</v>
      </c>
      <c r="AH401">
        <v>0</v>
      </c>
      <c r="AI401">
        <v>3.21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S401" t="s">
        <v>3</v>
      </c>
      <c r="AT401">
        <v>2.4000000000000001E-4</v>
      </c>
      <c r="AU401" t="s">
        <v>3</v>
      </c>
      <c r="AV401">
        <v>0</v>
      </c>
      <c r="AW401">
        <v>2</v>
      </c>
      <c r="AX401">
        <v>68191776</v>
      </c>
      <c r="AY401">
        <v>1</v>
      </c>
      <c r="AZ401">
        <v>0</v>
      </c>
      <c r="BA401">
        <v>395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Y401*Source!I209</f>
        <v>2.4000000000000001E-5</v>
      </c>
      <c r="CY401">
        <f t="shared" si="82"/>
        <v>48531.96</v>
      </c>
      <c r="CZ401">
        <f t="shared" si="83"/>
        <v>15118.99</v>
      </c>
      <c r="DA401">
        <f t="shared" si="84"/>
        <v>3.21</v>
      </c>
      <c r="DB401">
        <f t="shared" si="85"/>
        <v>3.63</v>
      </c>
      <c r="DC401">
        <f t="shared" si="86"/>
        <v>0</v>
      </c>
    </row>
    <row r="402" spans="1:107" x14ac:dyDescent="0.4">
      <c r="A402">
        <f>ROW(Source!A209)</f>
        <v>209</v>
      </c>
      <c r="B402">
        <v>68187018</v>
      </c>
      <c r="C402">
        <v>68191769</v>
      </c>
      <c r="D402">
        <v>64807749</v>
      </c>
      <c r="E402">
        <v>1</v>
      </c>
      <c r="F402">
        <v>1</v>
      </c>
      <c r="G402">
        <v>1</v>
      </c>
      <c r="H402">
        <v>3</v>
      </c>
      <c r="I402" t="s">
        <v>988</v>
      </c>
      <c r="J402" t="s">
        <v>989</v>
      </c>
      <c r="K402" t="s">
        <v>990</v>
      </c>
      <c r="L402">
        <v>1348</v>
      </c>
      <c r="N402">
        <v>1009</v>
      </c>
      <c r="O402" t="s">
        <v>133</v>
      </c>
      <c r="P402" t="s">
        <v>133</v>
      </c>
      <c r="Q402">
        <v>1000</v>
      </c>
      <c r="W402">
        <v>0</v>
      </c>
      <c r="X402">
        <v>24062879</v>
      </c>
      <c r="Y402">
        <v>1.2E-4</v>
      </c>
      <c r="AA402">
        <v>55765.5</v>
      </c>
      <c r="AB402">
        <v>0</v>
      </c>
      <c r="AC402">
        <v>0</v>
      </c>
      <c r="AD402">
        <v>0</v>
      </c>
      <c r="AE402">
        <v>16950</v>
      </c>
      <c r="AF402">
        <v>0</v>
      </c>
      <c r="AG402">
        <v>0</v>
      </c>
      <c r="AH402">
        <v>0</v>
      </c>
      <c r="AI402">
        <v>3.29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0</v>
      </c>
      <c r="AQ402">
        <v>0</v>
      </c>
      <c r="AR402">
        <v>0</v>
      </c>
      <c r="AS402" t="s">
        <v>3</v>
      </c>
      <c r="AT402">
        <v>1.2E-4</v>
      </c>
      <c r="AU402" t="s">
        <v>3</v>
      </c>
      <c r="AV402">
        <v>0</v>
      </c>
      <c r="AW402">
        <v>2</v>
      </c>
      <c r="AX402">
        <v>68191777</v>
      </c>
      <c r="AY402">
        <v>1</v>
      </c>
      <c r="AZ402">
        <v>0</v>
      </c>
      <c r="BA402">
        <v>396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Y402*Source!I209</f>
        <v>1.2E-5</v>
      </c>
      <c r="CY402">
        <f t="shared" si="82"/>
        <v>55765.5</v>
      </c>
      <c r="CZ402">
        <f t="shared" si="83"/>
        <v>16950</v>
      </c>
      <c r="DA402">
        <f t="shared" si="84"/>
        <v>3.29</v>
      </c>
      <c r="DB402">
        <f t="shared" si="85"/>
        <v>2.0299999999999998</v>
      </c>
      <c r="DC402">
        <f t="shared" si="86"/>
        <v>0</v>
      </c>
    </row>
    <row r="403" spans="1:107" x14ac:dyDescent="0.4">
      <c r="A403">
        <f>ROW(Source!A209)</f>
        <v>209</v>
      </c>
      <c r="B403">
        <v>68187018</v>
      </c>
      <c r="C403">
        <v>68191769</v>
      </c>
      <c r="D403">
        <v>64808292</v>
      </c>
      <c r="E403">
        <v>1</v>
      </c>
      <c r="F403">
        <v>1</v>
      </c>
      <c r="G403">
        <v>1</v>
      </c>
      <c r="H403">
        <v>3</v>
      </c>
      <c r="I403" t="s">
        <v>1035</v>
      </c>
      <c r="J403" t="s">
        <v>1036</v>
      </c>
      <c r="K403" t="s">
        <v>1037</v>
      </c>
      <c r="L403">
        <v>1348</v>
      </c>
      <c r="N403">
        <v>1009</v>
      </c>
      <c r="O403" t="s">
        <v>133</v>
      </c>
      <c r="P403" t="s">
        <v>133</v>
      </c>
      <c r="Q403">
        <v>1000</v>
      </c>
      <c r="W403">
        <v>0</v>
      </c>
      <c r="X403">
        <v>1748729848</v>
      </c>
      <c r="Y403">
        <v>1.6000000000000001E-3</v>
      </c>
      <c r="AA403">
        <v>27558.36</v>
      </c>
      <c r="AB403">
        <v>0</v>
      </c>
      <c r="AC403">
        <v>0</v>
      </c>
      <c r="AD403">
        <v>0</v>
      </c>
      <c r="AE403">
        <v>1836</v>
      </c>
      <c r="AF403">
        <v>0</v>
      </c>
      <c r="AG403">
        <v>0</v>
      </c>
      <c r="AH403">
        <v>0</v>
      </c>
      <c r="AI403">
        <v>15.01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3</v>
      </c>
      <c r="AT403">
        <v>1.6000000000000001E-3</v>
      </c>
      <c r="AU403" t="s">
        <v>3</v>
      </c>
      <c r="AV403">
        <v>0</v>
      </c>
      <c r="AW403">
        <v>2</v>
      </c>
      <c r="AX403">
        <v>68191778</v>
      </c>
      <c r="AY403">
        <v>1</v>
      </c>
      <c r="AZ403">
        <v>0</v>
      </c>
      <c r="BA403">
        <v>397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Y403*Source!I209</f>
        <v>1.6000000000000001E-4</v>
      </c>
      <c r="CY403">
        <f t="shared" si="82"/>
        <v>27558.36</v>
      </c>
      <c r="CZ403">
        <f t="shared" si="83"/>
        <v>1836</v>
      </c>
      <c r="DA403">
        <f t="shared" si="84"/>
        <v>15.01</v>
      </c>
      <c r="DB403">
        <f t="shared" si="85"/>
        <v>2.94</v>
      </c>
      <c r="DC403">
        <f t="shared" si="86"/>
        <v>0</v>
      </c>
    </row>
    <row r="404" spans="1:107" x14ac:dyDescent="0.4">
      <c r="A404">
        <f>ROW(Source!A209)</f>
        <v>209</v>
      </c>
      <c r="B404">
        <v>68187018</v>
      </c>
      <c r="C404">
        <v>68191769</v>
      </c>
      <c r="D404">
        <v>64808586</v>
      </c>
      <c r="E404">
        <v>1</v>
      </c>
      <c r="F404">
        <v>1</v>
      </c>
      <c r="G404">
        <v>1</v>
      </c>
      <c r="H404">
        <v>3</v>
      </c>
      <c r="I404" t="s">
        <v>994</v>
      </c>
      <c r="J404" t="s">
        <v>995</v>
      </c>
      <c r="K404" t="s">
        <v>996</v>
      </c>
      <c r="L404">
        <v>1346</v>
      </c>
      <c r="N404">
        <v>1009</v>
      </c>
      <c r="O404" t="s">
        <v>120</v>
      </c>
      <c r="P404" t="s">
        <v>120</v>
      </c>
      <c r="Q404">
        <v>1</v>
      </c>
      <c r="W404">
        <v>0</v>
      </c>
      <c r="X404">
        <v>-2113933962</v>
      </c>
      <c r="Y404">
        <v>0.12</v>
      </c>
      <c r="AA404">
        <v>75.33</v>
      </c>
      <c r="AB404">
        <v>0</v>
      </c>
      <c r="AC404">
        <v>0</v>
      </c>
      <c r="AD404">
        <v>0</v>
      </c>
      <c r="AE404">
        <v>37.29</v>
      </c>
      <c r="AF404">
        <v>0</v>
      </c>
      <c r="AG404">
        <v>0</v>
      </c>
      <c r="AH404">
        <v>0</v>
      </c>
      <c r="AI404">
        <v>2.02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3</v>
      </c>
      <c r="AT404">
        <v>0.12</v>
      </c>
      <c r="AU404" t="s">
        <v>3</v>
      </c>
      <c r="AV404">
        <v>0</v>
      </c>
      <c r="AW404">
        <v>2</v>
      </c>
      <c r="AX404">
        <v>68191779</v>
      </c>
      <c r="AY404">
        <v>1</v>
      </c>
      <c r="AZ404">
        <v>0</v>
      </c>
      <c r="BA404">
        <v>398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Y404*Source!I209</f>
        <v>1.2E-2</v>
      </c>
      <c r="CY404">
        <f t="shared" si="82"/>
        <v>75.33</v>
      </c>
      <c r="CZ404">
        <f t="shared" si="83"/>
        <v>37.29</v>
      </c>
      <c r="DA404">
        <f t="shared" si="84"/>
        <v>2.02</v>
      </c>
      <c r="DB404">
        <f t="shared" si="85"/>
        <v>4.47</v>
      </c>
      <c r="DC404">
        <f t="shared" si="86"/>
        <v>0</v>
      </c>
    </row>
    <row r="405" spans="1:107" x14ac:dyDescent="0.4">
      <c r="A405">
        <f>ROW(Source!A209)</f>
        <v>209</v>
      </c>
      <c r="B405">
        <v>68187018</v>
      </c>
      <c r="C405">
        <v>68191769</v>
      </c>
      <c r="D405">
        <v>64808742</v>
      </c>
      <c r="E405">
        <v>1</v>
      </c>
      <c r="F405">
        <v>1</v>
      </c>
      <c r="G405">
        <v>1</v>
      </c>
      <c r="H405">
        <v>3</v>
      </c>
      <c r="I405" t="s">
        <v>1053</v>
      </c>
      <c r="J405" t="s">
        <v>1054</v>
      </c>
      <c r="K405" t="s">
        <v>1055</v>
      </c>
      <c r="L405">
        <v>1346</v>
      </c>
      <c r="N405">
        <v>1009</v>
      </c>
      <c r="O405" t="s">
        <v>120</v>
      </c>
      <c r="P405" t="s">
        <v>120</v>
      </c>
      <c r="Q405">
        <v>1</v>
      </c>
      <c r="W405">
        <v>0</v>
      </c>
      <c r="X405">
        <v>1489730880</v>
      </c>
      <c r="Y405">
        <v>0.8</v>
      </c>
      <c r="AA405">
        <v>47.95</v>
      </c>
      <c r="AB405">
        <v>0</v>
      </c>
      <c r="AC405">
        <v>0</v>
      </c>
      <c r="AD405">
        <v>0</v>
      </c>
      <c r="AE405">
        <v>9.61</v>
      </c>
      <c r="AF405">
        <v>0</v>
      </c>
      <c r="AG405">
        <v>0</v>
      </c>
      <c r="AH405">
        <v>0</v>
      </c>
      <c r="AI405">
        <v>4.99</v>
      </c>
      <c r="AJ405">
        <v>1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3</v>
      </c>
      <c r="AT405">
        <v>0.8</v>
      </c>
      <c r="AU405" t="s">
        <v>3</v>
      </c>
      <c r="AV405">
        <v>0</v>
      </c>
      <c r="AW405">
        <v>2</v>
      </c>
      <c r="AX405">
        <v>68191780</v>
      </c>
      <c r="AY405">
        <v>1</v>
      </c>
      <c r="AZ405">
        <v>0</v>
      </c>
      <c r="BA405">
        <v>399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Y405*Source!I209</f>
        <v>8.0000000000000016E-2</v>
      </c>
      <c r="CY405">
        <f t="shared" si="82"/>
        <v>47.95</v>
      </c>
      <c r="CZ405">
        <f t="shared" si="83"/>
        <v>9.61</v>
      </c>
      <c r="DA405">
        <f t="shared" si="84"/>
        <v>4.99</v>
      </c>
      <c r="DB405">
        <f t="shared" si="85"/>
        <v>7.69</v>
      </c>
      <c r="DC405">
        <f t="shared" si="86"/>
        <v>0</v>
      </c>
    </row>
    <row r="406" spans="1:107" x14ac:dyDescent="0.4">
      <c r="A406">
        <f>ROW(Source!A209)</f>
        <v>209</v>
      </c>
      <c r="B406">
        <v>68187018</v>
      </c>
      <c r="C406">
        <v>68191769</v>
      </c>
      <c r="D406">
        <v>64809023</v>
      </c>
      <c r="E406">
        <v>1</v>
      </c>
      <c r="F406">
        <v>1</v>
      </c>
      <c r="G406">
        <v>1</v>
      </c>
      <c r="H406">
        <v>3</v>
      </c>
      <c r="I406" t="s">
        <v>1082</v>
      </c>
      <c r="J406" t="s">
        <v>1083</v>
      </c>
      <c r="K406" t="s">
        <v>1084</v>
      </c>
      <c r="L406">
        <v>1348</v>
      </c>
      <c r="N406">
        <v>1009</v>
      </c>
      <c r="O406" t="s">
        <v>133</v>
      </c>
      <c r="P406" t="s">
        <v>133</v>
      </c>
      <c r="Q406">
        <v>1000</v>
      </c>
      <c r="W406">
        <v>0</v>
      </c>
      <c r="X406">
        <v>-1173605848</v>
      </c>
      <c r="Y406">
        <v>6.9999999999999999E-4</v>
      </c>
      <c r="AA406">
        <v>101242</v>
      </c>
      <c r="AB406">
        <v>0</v>
      </c>
      <c r="AC406">
        <v>0</v>
      </c>
      <c r="AD406">
        <v>0</v>
      </c>
      <c r="AE406">
        <v>11350</v>
      </c>
      <c r="AF406">
        <v>0</v>
      </c>
      <c r="AG406">
        <v>0</v>
      </c>
      <c r="AH406">
        <v>0</v>
      </c>
      <c r="AI406">
        <v>8.92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3</v>
      </c>
      <c r="AT406">
        <v>6.9999999999999999E-4</v>
      </c>
      <c r="AU406" t="s">
        <v>3</v>
      </c>
      <c r="AV406">
        <v>0</v>
      </c>
      <c r="AW406">
        <v>2</v>
      </c>
      <c r="AX406">
        <v>68191781</v>
      </c>
      <c r="AY406">
        <v>1</v>
      </c>
      <c r="AZ406">
        <v>0</v>
      </c>
      <c r="BA406">
        <v>400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Y406*Source!I209</f>
        <v>7.0000000000000007E-5</v>
      </c>
      <c r="CY406">
        <f t="shared" si="82"/>
        <v>101242</v>
      </c>
      <c r="CZ406">
        <f t="shared" si="83"/>
        <v>11350</v>
      </c>
      <c r="DA406">
        <f t="shared" si="84"/>
        <v>8.92</v>
      </c>
      <c r="DB406">
        <f t="shared" si="85"/>
        <v>7.95</v>
      </c>
      <c r="DC406">
        <f t="shared" si="86"/>
        <v>0</v>
      </c>
    </row>
    <row r="407" spans="1:107" x14ac:dyDescent="0.4">
      <c r="A407">
        <f>ROW(Source!A209)</f>
        <v>209</v>
      </c>
      <c r="B407">
        <v>68187018</v>
      </c>
      <c r="C407">
        <v>68191769</v>
      </c>
      <c r="D407">
        <v>64809039</v>
      </c>
      <c r="E407">
        <v>1</v>
      </c>
      <c r="F407">
        <v>1</v>
      </c>
      <c r="G407">
        <v>1</v>
      </c>
      <c r="H407">
        <v>3</v>
      </c>
      <c r="I407" t="s">
        <v>1085</v>
      </c>
      <c r="J407" t="s">
        <v>1086</v>
      </c>
      <c r="K407" t="s">
        <v>1087</v>
      </c>
      <c r="L407">
        <v>1356</v>
      </c>
      <c r="N407">
        <v>1010</v>
      </c>
      <c r="O407" t="s">
        <v>271</v>
      </c>
      <c r="P407" t="s">
        <v>271</v>
      </c>
      <c r="Q407">
        <v>1000</v>
      </c>
      <c r="W407">
        <v>0</v>
      </c>
      <c r="X407">
        <v>1065741384</v>
      </c>
      <c r="Y407">
        <v>0.04</v>
      </c>
      <c r="AA407">
        <v>381.98</v>
      </c>
      <c r="AB407">
        <v>0</v>
      </c>
      <c r="AC407">
        <v>0</v>
      </c>
      <c r="AD407">
        <v>0</v>
      </c>
      <c r="AE407">
        <v>269</v>
      </c>
      <c r="AF407">
        <v>0</v>
      </c>
      <c r="AG407">
        <v>0</v>
      </c>
      <c r="AH407">
        <v>0</v>
      </c>
      <c r="AI407">
        <v>1.42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3</v>
      </c>
      <c r="AT407">
        <v>0.04</v>
      </c>
      <c r="AU407" t="s">
        <v>3</v>
      </c>
      <c r="AV407">
        <v>0</v>
      </c>
      <c r="AW407">
        <v>2</v>
      </c>
      <c r="AX407">
        <v>68191782</v>
      </c>
      <c r="AY407">
        <v>1</v>
      </c>
      <c r="AZ407">
        <v>0</v>
      </c>
      <c r="BA407">
        <v>401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Y407*Source!I209</f>
        <v>4.0000000000000001E-3</v>
      </c>
      <c r="CY407">
        <f t="shared" si="82"/>
        <v>381.98</v>
      </c>
      <c r="CZ407">
        <f t="shared" si="83"/>
        <v>269</v>
      </c>
      <c r="DA407">
        <f t="shared" si="84"/>
        <v>1.42</v>
      </c>
      <c r="DB407">
        <f t="shared" si="85"/>
        <v>10.76</v>
      </c>
      <c r="DC407">
        <f t="shared" si="86"/>
        <v>0</v>
      </c>
    </row>
    <row r="408" spans="1:107" x14ac:dyDescent="0.4">
      <c r="A408">
        <f>ROW(Source!A209)</f>
        <v>209</v>
      </c>
      <c r="B408">
        <v>68187018</v>
      </c>
      <c r="C408">
        <v>68191769</v>
      </c>
      <c r="D408">
        <v>64832151</v>
      </c>
      <c r="E408">
        <v>1</v>
      </c>
      <c r="F408">
        <v>1</v>
      </c>
      <c r="G408">
        <v>1</v>
      </c>
      <c r="H408">
        <v>3</v>
      </c>
      <c r="I408" t="s">
        <v>433</v>
      </c>
      <c r="J408" t="s">
        <v>435</v>
      </c>
      <c r="K408" t="s">
        <v>434</v>
      </c>
      <c r="L408">
        <v>1035</v>
      </c>
      <c r="N408">
        <v>1013</v>
      </c>
      <c r="O408" t="s">
        <v>103</v>
      </c>
      <c r="P408" t="s">
        <v>103</v>
      </c>
      <c r="Q408">
        <v>1</v>
      </c>
      <c r="W408">
        <v>1</v>
      </c>
      <c r="X408">
        <v>-1050483740</v>
      </c>
      <c r="Y408">
        <v>-10</v>
      </c>
      <c r="AA408">
        <v>1756.89</v>
      </c>
      <c r="AB408">
        <v>0</v>
      </c>
      <c r="AC408">
        <v>0</v>
      </c>
      <c r="AD408">
        <v>0</v>
      </c>
      <c r="AE408">
        <v>131.80000000000001</v>
      </c>
      <c r="AF408">
        <v>0</v>
      </c>
      <c r="AG408">
        <v>0</v>
      </c>
      <c r="AH408">
        <v>0</v>
      </c>
      <c r="AI408">
        <v>13.33</v>
      </c>
      <c r="AJ408">
        <v>1</v>
      </c>
      <c r="AK408">
        <v>1</v>
      </c>
      <c r="AL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 t="s">
        <v>3</v>
      </c>
      <c r="AT408">
        <v>-10</v>
      </c>
      <c r="AU408" t="s">
        <v>3</v>
      </c>
      <c r="AV408">
        <v>0</v>
      </c>
      <c r="AW408">
        <v>2</v>
      </c>
      <c r="AX408">
        <v>68191783</v>
      </c>
      <c r="AY408">
        <v>1</v>
      </c>
      <c r="AZ408">
        <v>6144</v>
      </c>
      <c r="BA408">
        <v>402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Y408*Source!I209</f>
        <v>-1</v>
      </c>
      <c r="CY408">
        <f t="shared" si="82"/>
        <v>1756.89</v>
      </c>
      <c r="CZ408">
        <f t="shared" si="83"/>
        <v>131.80000000000001</v>
      </c>
      <c r="DA408">
        <f t="shared" si="84"/>
        <v>13.33</v>
      </c>
      <c r="DB408">
        <f t="shared" si="85"/>
        <v>-1318</v>
      </c>
      <c r="DC408">
        <f t="shared" si="86"/>
        <v>0</v>
      </c>
    </row>
    <row r="409" spans="1:107" x14ac:dyDescent="0.4">
      <c r="A409">
        <f>ROW(Source!A209)</f>
        <v>209</v>
      </c>
      <c r="B409">
        <v>68187018</v>
      </c>
      <c r="C409">
        <v>68191769</v>
      </c>
      <c r="D409">
        <v>0</v>
      </c>
      <c r="E409">
        <v>1</v>
      </c>
      <c r="F409">
        <v>1</v>
      </c>
      <c r="G409">
        <v>1</v>
      </c>
      <c r="H409">
        <v>3</v>
      </c>
      <c r="I409" t="s">
        <v>221</v>
      </c>
      <c r="J409" t="s">
        <v>3</v>
      </c>
      <c r="K409" t="s">
        <v>437</v>
      </c>
      <c r="L409">
        <v>1354</v>
      </c>
      <c r="N409">
        <v>1010</v>
      </c>
      <c r="O409" t="s">
        <v>72</v>
      </c>
      <c r="P409" t="s">
        <v>72</v>
      </c>
      <c r="Q409">
        <v>1</v>
      </c>
      <c r="W409">
        <v>0</v>
      </c>
      <c r="X409">
        <v>-484934499</v>
      </c>
      <c r="Y409">
        <v>10</v>
      </c>
      <c r="AA409">
        <v>5299.75</v>
      </c>
      <c r="AB409">
        <v>0</v>
      </c>
      <c r="AC409">
        <v>0</v>
      </c>
      <c r="AD409">
        <v>0</v>
      </c>
      <c r="AE409">
        <v>5299.75</v>
      </c>
      <c r="AF409">
        <v>0</v>
      </c>
      <c r="AG409">
        <v>0</v>
      </c>
      <c r="AH409">
        <v>0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0</v>
      </c>
      <c r="AP409">
        <v>0</v>
      </c>
      <c r="AQ409">
        <v>0</v>
      </c>
      <c r="AR409">
        <v>0</v>
      </c>
      <c r="AS409" t="s">
        <v>3</v>
      </c>
      <c r="AT409">
        <v>10</v>
      </c>
      <c r="AU409" t="s">
        <v>3</v>
      </c>
      <c r="AV409">
        <v>0</v>
      </c>
      <c r="AW409">
        <v>1</v>
      </c>
      <c r="AX409">
        <v>-1</v>
      </c>
      <c r="AY409">
        <v>0</v>
      </c>
      <c r="AZ409">
        <v>0</v>
      </c>
      <c r="BA409" t="s">
        <v>3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Y409*Source!I209</f>
        <v>1</v>
      </c>
      <c r="CY409">
        <f t="shared" si="82"/>
        <v>5299.75</v>
      </c>
      <c r="CZ409">
        <f t="shared" si="83"/>
        <v>5299.75</v>
      </c>
      <c r="DA409">
        <f t="shared" si="84"/>
        <v>1</v>
      </c>
      <c r="DB409">
        <f t="shared" si="85"/>
        <v>52997.5</v>
      </c>
      <c r="DC409">
        <f t="shared" si="86"/>
        <v>0</v>
      </c>
    </row>
    <row r="410" spans="1:107" x14ac:dyDescent="0.4">
      <c r="A410">
        <f>ROW(Source!A212)</f>
        <v>212</v>
      </c>
      <c r="B410">
        <v>68187018</v>
      </c>
      <c r="C410">
        <v>68191788</v>
      </c>
      <c r="D410">
        <v>18411117</v>
      </c>
      <c r="E410">
        <v>1</v>
      </c>
      <c r="F410">
        <v>1</v>
      </c>
      <c r="G410">
        <v>1</v>
      </c>
      <c r="H410">
        <v>1</v>
      </c>
      <c r="I410" t="s">
        <v>801</v>
      </c>
      <c r="J410" t="s">
        <v>3</v>
      </c>
      <c r="K410" t="s">
        <v>802</v>
      </c>
      <c r="L410">
        <v>1369</v>
      </c>
      <c r="N410">
        <v>1013</v>
      </c>
      <c r="O410" t="s">
        <v>665</v>
      </c>
      <c r="P410" t="s">
        <v>665</v>
      </c>
      <c r="Q410">
        <v>1</v>
      </c>
      <c r="W410">
        <v>0</v>
      </c>
      <c r="X410">
        <v>-1739886638</v>
      </c>
      <c r="Y410">
        <v>24.897500000000001</v>
      </c>
      <c r="AA410">
        <v>0</v>
      </c>
      <c r="AB410">
        <v>0</v>
      </c>
      <c r="AC410">
        <v>0</v>
      </c>
      <c r="AD410">
        <v>9.6199999999999992</v>
      </c>
      <c r="AE410">
        <v>0</v>
      </c>
      <c r="AF410">
        <v>0</v>
      </c>
      <c r="AG410">
        <v>0</v>
      </c>
      <c r="AH410">
        <v>9.6199999999999992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1</v>
      </c>
      <c r="AQ410">
        <v>0</v>
      </c>
      <c r="AR410">
        <v>0</v>
      </c>
      <c r="AS410" t="s">
        <v>3</v>
      </c>
      <c r="AT410">
        <v>21.65</v>
      </c>
      <c r="AU410" t="s">
        <v>21</v>
      </c>
      <c r="AV410">
        <v>1</v>
      </c>
      <c r="AW410">
        <v>2</v>
      </c>
      <c r="AX410">
        <v>68191789</v>
      </c>
      <c r="AY410">
        <v>1</v>
      </c>
      <c r="AZ410">
        <v>0</v>
      </c>
      <c r="BA410">
        <v>403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Y410*Source!I212</f>
        <v>2.4897500000000004</v>
      </c>
      <c r="CY410">
        <f>AD410</f>
        <v>9.6199999999999992</v>
      </c>
      <c r="CZ410">
        <f>AH410</f>
        <v>9.6199999999999992</v>
      </c>
      <c r="DA410">
        <f>AL410</f>
        <v>1</v>
      </c>
      <c r="DB410">
        <f>ROUND((ROUND(AT410*CZ410,2)*1.15),6)</f>
        <v>239.51050000000001</v>
      </c>
      <c r="DC410">
        <f>ROUND((ROUND(AT410*AG410,2)*1.15),6)</f>
        <v>0</v>
      </c>
    </row>
    <row r="411" spans="1:107" x14ac:dyDescent="0.4">
      <c r="A411">
        <f>ROW(Source!A212)</f>
        <v>212</v>
      </c>
      <c r="B411">
        <v>68187018</v>
      </c>
      <c r="C411">
        <v>68191788</v>
      </c>
      <c r="D411">
        <v>121548</v>
      </c>
      <c r="E411">
        <v>1</v>
      </c>
      <c r="F411">
        <v>1</v>
      </c>
      <c r="G411">
        <v>1</v>
      </c>
      <c r="H411">
        <v>1</v>
      </c>
      <c r="I411" t="s">
        <v>44</v>
      </c>
      <c r="J411" t="s">
        <v>3</v>
      </c>
      <c r="K411" t="s">
        <v>723</v>
      </c>
      <c r="L411">
        <v>608254</v>
      </c>
      <c r="N411">
        <v>1013</v>
      </c>
      <c r="O411" t="s">
        <v>724</v>
      </c>
      <c r="P411" t="s">
        <v>724</v>
      </c>
      <c r="Q411">
        <v>1</v>
      </c>
      <c r="W411">
        <v>0</v>
      </c>
      <c r="X411">
        <v>-185737400</v>
      </c>
      <c r="Y411">
        <v>0.16250000000000001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1</v>
      </c>
      <c r="AQ411">
        <v>0</v>
      </c>
      <c r="AR411">
        <v>0</v>
      </c>
      <c r="AS411" t="s">
        <v>3</v>
      </c>
      <c r="AT411">
        <v>0.13</v>
      </c>
      <c r="AU411" t="s">
        <v>20</v>
      </c>
      <c r="AV411">
        <v>2</v>
      </c>
      <c r="AW411">
        <v>2</v>
      </c>
      <c r="AX411">
        <v>68191790</v>
      </c>
      <c r="AY411">
        <v>1</v>
      </c>
      <c r="AZ411">
        <v>0</v>
      </c>
      <c r="BA411">
        <v>404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Y411*Source!I212</f>
        <v>1.6250000000000001E-2</v>
      </c>
      <c r="CY411">
        <f>AD411</f>
        <v>0</v>
      </c>
      <c r="CZ411">
        <f>AH411</f>
        <v>0</v>
      </c>
      <c r="DA411">
        <f>AL411</f>
        <v>1</v>
      </c>
      <c r="DB411">
        <f>ROUND((ROUND(AT411*CZ411,2)*1.25),6)</f>
        <v>0</v>
      </c>
      <c r="DC411">
        <f>ROUND((ROUND(AT411*AG411,2)*1.25),6)</f>
        <v>0</v>
      </c>
    </row>
    <row r="412" spans="1:107" x14ac:dyDescent="0.4">
      <c r="A412">
        <f>ROW(Source!A212)</f>
        <v>212</v>
      </c>
      <c r="B412">
        <v>68187018</v>
      </c>
      <c r="C412">
        <v>68191788</v>
      </c>
      <c r="D412">
        <v>64871408</v>
      </c>
      <c r="E412">
        <v>1</v>
      </c>
      <c r="F412">
        <v>1</v>
      </c>
      <c r="G412">
        <v>1</v>
      </c>
      <c r="H412">
        <v>2</v>
      </c>
      <c r="I412" t="s">
        <v>789</v>
      </c>
      <c r="J412" t="s">
        <v>790</v>
      </c>
      <c r="K412" t="s">
        <v>791</v>
      </c>
      <c r="L412">
        <v>1368</v>
      </c>
      <c r="N412">
        <v>1011</v>
      </c>
      <c r="O412" t="s">
        <v>669</v>
      </c>
      <c r="P412" t="s">
        <v>669</v>
      </c>
      <c r="Q412">
        <v>1</v>
      </c>
      <c r="W412">
        <v>0</v>
      </c>
      <c r="X412">
        <v>344519037</v>
      </c>
      <c r="Y412">
        <v>0.16250000000000001</v>
      </c>
      <c r="AA412">
        <v>0</v>
      </c>
      <c r="AB412">
        <v>399.5</v>
      </c>
      <c r="AC412">
        <v>383.81</v>
      </c>
      <c r="AD412">
        <v>0</v>
      </c>
      <c r="AE412">
        <v>0</v>
      </c>
      <c r="AF412">
        <v>31.26</v>
      </c>
      <c r="AG412">
        <v>13.5</v>
      </c>
      <c r="AH412">
        <v>0</v>
      </c>
      <c r="AI412">
        <v>1</v>
      </c>
      <c r="AJ412">
        <v>12.78</v>
      </c>
      <c r="AK412">
        <v>28.43</v>
      </c>
      <c r="AL412">
        <v>1</v>
      </c>
      <c r="AN412">
        <v>0</v>
      </c>
      <c r="AO412">
        <v>1</v>
      </c>
      <c r="AP412">
        <v>1</v>
      </c>
      <c r="AQ412">
        <v>0</v>
      </c>
      <c r="AR412">
        <v>0</v>
      </c>
      <c r="AS412" t="s">
        <v>3</v>
      </c>
      <c r="AT412">
        <v>0.13</v>
      </c>
      <c r="AU412" t="s">
        <v>20</v>
      </c>
      <c r="AV412">
        <v>0</v>
      </c>
      <c r="AW412">
        <v>2</v>
      </c>
      <c r="AX412">
        <v>68191791</v>
      </c>
      <c r="AY412">
        <v>1</v>
      </c>
      <c r="AZ412">
        <v>0</v>
      </c>
      <c r="BA412">
        <v>405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Y412*Source!I212</f>
        <v>1.6250000000000001E-2</v>
      </c>
      <c r="CY412">
        <f>AB412</f>
        <v>399.5</v>
      </c>
      <c r="CZ412">
        <f>AF412</f>
        <v>31.26</v>
      </c>
      <c r="DA412">
        <f>AJ412</f>
        <v>12.78</v>
      </c>
      <c r="DB412">
        <f>ROUND((ROUND(AT412*CZ412,2)*1.25),6)</f>
        <v>5.0750000000000002</v>
      </c>
      <c r="DC412">
        <f>ROUND((ROUND(AT412*AG412,2)*1.25),6)</f>
        <v>2.2000000000000002</v>
      </c>
    </row>
    <row r="413" spans="1:107" x14ac:dyDescent="0.4">
      <c r="A413">
        <f>ROW(Source!A212)</f>
        <v>212</v>
      </c>
      <c r="B413">
        <v>68187018</v>
      </c>
      <c r="C413">
        <v>68191788</v>
      </c>
      <c r="D413">
        <v>64872800</v>
      </c>
      <c r="E413">
        <v>1</v>
      </c>
      <c r="F413">
        <v>1</v>
      </c>
      <c r="G413">
        <v>1</v>
      </c>
      <c r="H413">
        <v>2</v>
      </c>
      <c r="I413" t="s">
        <v>746</v>
      </c>
      <c r="J413" t="s">
        <v>747</v>
      </c>
      <c r="K413" t="s">
        <v>748</v>
      </c>
      <c r="L413">
        <v>1368</v>
      </c>
      <c r="N413">
        <v>1011</v>
      </c>
      <c r="O413" t="s">
        <v>669</v>
      </c>
      <c r="P413" t="s">
        <v>669</v>
      </c>
      <c r="Q413">
        <v>1</v>
      </c>
      <c r="W413">
        <v>0</v>
      </c>
      <c r="X413">
        <v>-1867053656</v>
      </c>
      <c r="Y413">
        <v>0.25</v>
      </c>
      <c r="AA413">
        <v>0</v>
      </c>
      <c r="AB413">
        <v>7.18</v>
      </c>
      <c r="AC413">
        <v>0</v>
      </c>
      <c r="AD413">
        <v>0</v>
      </c>
      <c r="AE413">
        <v>0</v>
      </c>
      <c r="AF413">
        <v>1.95</v>
      </c>
      <c r="AG413">
        <v>0</v>
      </c>
      <c r="AH413">
        <v>0</v>
      </c>
      <c r="AI413">
        <v>1</v>
      </c>
      <c r="AJ413">
        <v>3.68</v>
      </c>
      <c r="AK413">
        <v>28.43</v>
      </c>
      <c r="AL413">
        <v>1</v>
      </c>
      <c r="AN413">
        <v>0</v>
      </c>
      <c r="AO413">
        <v>1</v>
      </c>
      <c r="AP413">
        <v>1</v>
      </c>
      <c r="AQ413">
        <v>0</v>
      </c>
      <c r="AR413">
        <v>0</v>
      </c>
      <c r="AS413" t="s">
        <v>3</v>
      </c>
      <c r="AT413">
        <v>0.2</v>
      </c>
      <c r="AU413" t="s">
        <v>20</v>
      </c>
      <c r="AV413">
        <v>0</v>
      </c>
      <c r="AW413">
        <v>2</v>
      </c>
      <c r="AX413">
        <v>68191792</v>
      </c>
      <c r="AY413">
        <v>1</v>
      </c>
      <c r="AZ413">
        <v>0</v>
      </c>
      <c r="BA413">
        <v>406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Y413*Source!I212</f>
        <v>2.5000000000000001E-2</v>
      </c>
      <c r="CY413">
        <f>AB413</f>
        <v>7.18</v>
      </c>
      <c r="CZ413">
        <f>AF413</f>
        <v>1.95</v>
      </c>
      <c r="DA413">
        <f>AJ413</f>
        <v>3.68</v>
      </c>
      <c r="DB413">
        <f>ROUND((ROUND(AT413*CZ413,2)*1.25),6)</f>
        <v>0.48749999999999999</v>
      </c>
      <c r="DC413">
        <f>ROUND((ROUND(AT413*AG413,2)*1.25),6)</f>
        <v>0</v>
      </c>
    </row>
    <row r="414" spans="1:107" x14ac:dyDescent="0.4">
      <c r="A414">
        <f>ROW(Source!A212)</f>
        <v>212</v>
      </c>
      <c r="B414">
        <v>68187018</v>
      </c>
      <c r="C414">
        <v>68191788</v>
      </c>
      <c r="D414">
        <v>64873129</v>
      </c>
      <c r="E414">
        <v>1</v>
      </c>
      <c r="F414">
        <v>1</v>
      </c>
      <c r="G414">
        <v>1</v>
      </c>
      <c r="H414">
        <v>2</v>
      </c>
      <c r="I414" t="s">
        <v>715</v>
      </c>
      <c r="J414" t="s">
        <v>716</v>
      </c>
      <c r="K414" t="s">
        <v>717</v>
      </c>
      <c r="L414">
        <v>1368</v>
      </c>
      <c r="N414">
        <v>1011</v>
      </c>
      <c r="O414" t="s">
        <v>669</v>
      </c>
      <c r="P414" t="s">
        <v>669</v>
      </c>
      <c r="Q414">
        <v>1</v>
      </c>
      <c r="W414">
        <v>0</v>
      </c>
      <c r="X414">
        <v>1230759911</v>
      </c>
      <c r="Y414">
        <v>0.27500000000000002</v>
      </c>
      <c r="AA414">
        <v>0</v>
      </c>
      <c r="AB414">
        <v>851.65</v>
      </c>
      <c r="AC414">
        <v>329.79</v>
      </c>
      <c r="AD414">
        <v>0</v>
      </c>
      <c r="AE414">
        <v>0</v>
      </c>
      <c r="AF414">
        <v>87.17</v>
      </c>
      <c r="AG414">
        <v>11.6</v>
      </c>
      <c r="AH414">
        <v>0</v>
      </c>
      <c r="AI414">
        <v>1</v>
      </c>
      <c r="AJ414">
        <v>9.77</v>
      </c>
      <c r="AK414">
        <v>28.43</v>
      </c>
      <c r="AL414">
        <v>1</v>
      </c>
      <c r="AN414">
        <v>0</v>
      </c>
      <c r="AO414">
        <v>1</v>
      </c>
      <c r="AP414">
        <v>1</v>
      </c>
      <c r="AQ414">
        <v>0</v>
      </c>
      <c r="AR414">
        <v>0</v>
      </c>
      <c r="AS414" t="s">
        <v>3</v>
      </c>
      <c r="AT414">
        <v>0.22</v>
      </c>
      <c r="AU414" t="s">
        <v>20</v>
      </c>
      <c r="AV414">
        <v>0</v>
      </c>
      <c r="AW414">
        <v>2</v>
      </c>
      <c r="AX414">
        <v>68191793</v>
      </c>
      <c r="AY414">
        <v>1</v>
      </c>
      <c r="AZ414">
        <v>0</v>
      </c>
      <c r="BA414">
        <v>407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Y414*Source!I212</f>
        <v>2.7500000000000004E-2</v>
      </c>
      <c r="CY414">
        <f>AB414</f>
        <v>851.65</v>
      </c>
      <c r="CZ414">
        <f>AF414</f>
        <v>87.17</v>
      </c>
      <c r="DA414">
        <f>AJ414</f>
        <v>9.77</v>
      </c>
      <c r="DB414">
        <f>ROUND((ROUND(AT414*CZ414,2)*1.25),6)</f>
        <v>23.975000000000001</v>
      </c>
      <c r="DC414">
        <f>ROUND((ROUND(AT414*AG414,2)*1.25),6)</f>
        <v>3.1875</v>
      </c>
    </row>
    <row r="415" spans="1:107" x14ac:dyDescent="0.4">
      <c r="A415">
        <f>ROW(Source!A212)</f>
        <v>212</v>
      </c>
      <c r="B415">
        <v>68187018</v>
      </c>
      <c r="C415">
        <v>68191788</v>
      </c>
      <c r="D415">
        <v>64807574</v>
      </c>
      <c r="E415">
        <v>1</v>
      </c>
      <c r="F415">
        <v>1</v>
      </c>
      <c r="G415">
        <v>1</v>
      </c>
      <c r="H415">
        <v>3</v>
      </c>
      <c r="I415" t="s">
        <v>985</v>
      </c>
      <c r="J415" t="s">
        <v>986</v>
      </c>
      <c r="K415" t="s">
        <v>987</v>
      </c>
      <c r="L415">
        <v>1348</v>
      </c>
      <c r="N415">
        <v>1009</v>
      </c>
      <c r="O415" t="s">
        <v>133</v>
      </c>
      <c r="P415" t="s">
        <v>133</v>
      </c>
      <c r="Q415">
        <v>1000</v>
      </c>
      <c r="W415">
        <v>0</v>
      </c>
      <c r="X415">
        <v>1625292450</v>
      </c>
      <c r="Y415">
        <v>4.0000000000000002E-4</v>
      </c>
      <c r="AA415">
        <v>48531.96</v>
      </c>
      <c r="AB415">
        <v>0</v>
      </c>
      <c r="AC415">
        <v>0</v>
      </c>
      <c r="AD415">
        <v>0</v>
      </c>
      <c r="AE415">
        <v>15118.99</v>
      </c>
      <c r="AF415">
        <v>0</v>
      </c>
      <c r="AG415">
        <v>0</v>
      </c>
      <c r="AH415">
        <v>0</v>
      </c>
      <c r="AI415">
        <v>3.21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 t="s">
        <v>3</v>
      </c>
      <c r="AT415">
        <v>4.0000000000000002E-4</v>
      </c>
      <c r="AU415" t="s">
        <v>3</v>
      </c>
      <c r="AV415">
        <v>0</v>
      </c>
      <c r="AW415">
        <v>2</v>
      </c>
      <c r="AX415">
        <v>68191794</v>
      </c>
      <c r="AY415">
        <v>1</v>
      </c>
      <c r="AZ415">
        <v>0</v>
      </c>
      <c r="BA415">
        <v>408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Y415*Source!I212</f>
        <v>4.0000000000000003E-5</v>
      </c>
      <c r="CY415">
        <f t="shared" ref="CY415:CY424" si="87">AA415</f>
        <v>48531.96</v>
      </c>
      <c r="CZ415">
        <f t="shared" ref="CZ415:CZ424" si="88">AE415</f>
        <v>15118.99</v>
      </c>
      <c r="DA415">
        <f t="shared" ref="DA415:DA424" si="89">AI415</f>
        <v>3.21</v>
      </c>
      <c r="DB415">
        <f t="shared" ref="DB415:DB424" si="90">ROUND(ROUND(AT415*CZ415,2),6)</f>
        <v>6.05</v>
      </c>
      <c r="DC415">
        <f t="shared" ref="DC415:DC424" si="91">ROUND(ROUND(AT415*AG415,2),6)</f>
        <v>0</v>
      </c>
    </row>
    <row r="416" spans="1:107" x14ac:dyDescent="0.4">
      <c r="A416">
        <f>ROW(Source!A212)</f>
        <v>212</v>
      </c>
      <c r="B416">
        <v>68187018</v>
      </c>
      <c r="C416">
        <v>68191788</v>
      </c>
      <c r="D416">
        <v>64807749</v>
      </c>
      <c r="E416">
        <v>1</v>
      </c>
      <c r="F416">
        <v>1</v>
      </c>
      <c r="G416">
        <v>1</v>
      </c>
      <c r="H416">
        <v>3</v>
      </c>
      <c r="I416" t="s">
        <v>988</v>
      </c>
      <c r="J416" t="s">
        <v>989</v>
      </c>
      <c r="K416" t="s">
        <v>990</v>
      </c>
      <c r="L416">
        <v>1348</v>
      </c>
      <c r="N416">
        <v>1009</v>
      </c>
      <c r="O416" t="s">
        <v>133</v>
      </c>
      <c r="P416" t="s">
        <v>133</v>
      </c>
      <c r="Q416">
        <v>1000</v>
      </c>
      <c r="W416">
        <v>0</v>
      </c>
      <c r="X416">
        <v>24062879</v>
      </c>
      <c r="Y416">
        <v>2.0000000000000001E-4</v>
      </c>
      <c r="AA416">
        <v>55765.5</v>
      </c>
      <c r="AB416">
        <v>0</v>
      </c>
      <c r="AC416">
        <v>0</v>
      </c>
      <c r="AD416">
        <v>0</v>
      </c>
      <c r="AE416">
        <v>16950</v>
      </c>
      <c r="AF416">
        <v>0</v>
      </c>
      <c r="AG416">
        <v>0</v>
      </c>
      <c r="AH416">
        <v>0</v>
      </c>
      <c r="AI416">
        <v>3.29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3</v>
      </c>
      <c r="AT416">
        <v>2.0000000000000001E-4</v>
      </c>
      <c r="AU416" t="s">
        <v>3</v>
      </c>
      <c r="AV416">
        <v>0</v>
      </c>
      <c r="AW416">
        <v>2</v>
      </c>
      <c r="AX416">
        <v>68191795</v>
      </c>
      <c r="AY416">
        <v>1</v>
      </c>
      <c r="AZ416">
        <v>0</v>
      </c>
      <c r="BA416">
        <v>409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Y416*Source!I212</f>
        <v>2.0000000000000002E-5</v>
      </c>
      <c r="CY416">
        <f t="shared" si="87"/>
        <v>55765.5</v>
      </c>
      <c r="CZ416">
        <f t="shared" si="88"/>
        <v>16950</v>
      </c>
      <c r="DA416">
        <f t="shared" si="89"/>
        <v>3.29</v>
      </c>
      <c r="DB416">
        <f t="shared" si="90"/>
        <v>3.39</v>
      </c>
      <c r="DC416">
        <f t="shared" si="91"/>
        <v>0</v>
      </c>
    </row>
    <row r="417" spans="1:107" x14ac:dyDescent="0.4">
      <c r="A417">
        <f>ROW(Source!A212)</f>
        <v>212</v>
      </c>
      <c r="B417">
        <v>68187018</v>
      </c>
      <c r="C417">
        <v>68191788</v>
      </c>
      <c r="D417">
        <v>64807833</v>
      </c>
      <c r="E417">
        <v>1</v>
      </c>
      <c r="F417">
        <v>1</v>
      </c>
      <c r="G417">
        <v>1</v>
      </c>
      <c r="H417">
        <v>3</v>
      </c>
      <c r="I417" t="s">
        <v>1070</v>
      </c>
      <c r="J417" t="s">
        <v>1071</v>
      </c>
      <c r="K417" t="s">
        <v>1072</v>
      </c>
      <c r="L417">
        <v>1348</v>
      </c>
      <c r="N417">
        <v>1009</v>
      </c>
      <c r="O417" t="s">
        <v>133</v>
      </c>
      <c r="P417" t="s">
        <v>133</v>
      </c>
      <c r="Q417">
        <v>1000</v>
      </c>
      <c r="W417">
        <v>0</v>
      </c>
      <c r="X417">
        <v>1645202039</v>
      </c>
      <c r="Y417">
        <v>3.5999999999999999E-3</v>
      </c>
      <c r="AA417">
        <v>27908.74</v>
      </c>
      <c r="AB417">
        <v>0</v>
      </c>
      <c r="AC417">
        <v>0</v>
      </c>
      <c r="AD417">
        <v>0</v>
      </c>
      <c r="AE417">
        <v>5989</v>
      </c>
      <c r="AF417">
        <v>0</v>
      </c>
      <c r="AG417">
        <v>0</v>
      </c>
      <c r="AH417">
        <v>0</v>
      </c>
      <c r="AI417">
        <v>4.66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3</v>
      </c>
      <c r="AT417">
        <v>3.5999999999999999E-3</v>
      </c>
      <c r="AU417" t="s">
        <v>3</v>
      </c>
      <c r="AV417">
        <v>0</v>
      </c>
      <c r="AW417">
        <v>2</v>
      </c>
      <c r="AX417">
        <v>68191796</v>
      </c>
      <c r="AY417">
        <v>1</v>
      </c>
      <c r="AZ417">
        <v>0</v>
      </c>
      <c r="BA417">
        <v>410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Y417*Source!I212</f>
        <v>3.6000000000000002E-4</v>
      </c>
      <c r="CY417">
        <f t="shared" si="87"/>
        <v>27908.74</v>
      </c>
      <c r="CZ417">
        <f t="shared" si="88"/>
        <v>5989</v>
      </c>
      <c r="DA417">
        <f t="shared" si="89"/>
        <v>4.66</v>
      </c>
      <c r="DB417">
        <f t="shared" si="90"/>
        <v>21.56</v>
      </c>
      <c r="DC417">
        <f t="shared" si="91"/>
        <v>0</v>
      </c>
    </row>
    <row r="418" spans="1:107" x14ac:dyDescent="0.4">
      <c r="A418">
        <f>ROW(Source!A212)</f>
        <v>212</v>
      </c>
      <c r="B418">
        <v>68187018</v>
      </c>
      <c r="C418">
        <v>68191788</v>
      </c>
      <c r="D418">
        <v>64808586</v>
      </c>
      <c r="E418">
        <v>1</v>
      </c>
      <c r="F418">
        <v>1</v>
      </c>
      <c r="G418">
        <v>1</v>
      </c>
      <c r="H418">
        <v>3</v>
      </c>
      <c r="I418" t="s">
        <v>994</v>
      </c>
      <c r="J418" t="s">
        <v>995</v>
      </c>
      <c r="K418" t="s">
        <v>996</v>
      </c>
      <c r="L418">
        <v>1346</v>
      </c>
      <c r="N418">
        <v>1009</v>
      </c>
      <c r="O418" t="s">
        <v>120</v>
      </c>
      <c r="P418" t="s">
        <v>120</v>
      </c>
      <c r="Q418">
        <v>1</v>
      </c>
      <c r="W418">
        <v>0</v>
      </c>
      <c r="X418">
        <v>-2113933962</v>
      </c>
      <c r="Y418">
        <v>0.3</v>
      </c>
      <c r="AA418">
        <v>75.33</v>
      </c>
      <c r="AB418">
        <v>0</v>
      </c>
      <c r="AC418">
        <v>0</v>
      </c>
      <c r="AD418">
        <v>0</v>
      </c>
      <c r="AE418">
        <v>37.29</v>
      </c>
      <c r="AF418">
        <v>0</v>
      </c>
      <c r="AG418">
        <v>0</v>
      </c>
      <c r="AH418">
        <v>0</v>
      </c>
      <c r="AI418">
        <v>2.02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0</v>
      </c>
      <c r="AQ418">
        <v>0</v>
      </c>
      <c r="AR418">
        <v>0</v>
      </c>
      <c r="AS418" t="s">
        <v>3</v>
      </c>
      <c r="AT418">
        <v>0.3</v>
      </c>
      <c r="AU418" t="s">
        <v>3</v>
      </c>
      <c r="AV418">
        <v>0</v>
      </c>
      <c r="AW418">
        <v>2</v>
      </c>
      <c r="AX418">
        <v>68191797</v>
      </c>
      <c r="AY418">
        <v>1</v>
      </c>
      <c r="AZ418">
        <v>0</v>
      </c>
      <c r="BA418">
        <v>411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Y418*Source!I212</f>
        <v>0.03</v>
      </c>
      <c r="CY418">
        <f t="shared" si="87"/>
        <v>75.33</v>
      </c>
      <c r="CZ418">
        <f t="shared" si="88"/>
        <v>37.29</v>
      </c>
      <c r="DA418">
        <f t="shared" si="89"/>
        <v>2.02</v>
      </c>
      <c r="DB418">
        <f t="shared" si="90"/>
        <v>11.19</v>
      </c>
      <c r="DC418">
        <f t="shared" si="91"/>
        <v>0</v>
      </c>
    </row>
    <row r="419" spans="1:107" x14ac:dyDescent="0.4">
      <c r="A419">
        <f>ROW(Source!A212)</f>
        <v>212</v>
      </c>
      <c r="B419">
        <v>68187018</v>
      </c>
      <c r="C419">
        <v>68191788</v>
      </c>
      <c r="D419">
        <v>64808742</v>
      </c>
      <c r="E419">
        <v>1</v>
      </c>
      <c r="F419">
        <v>1</v>
      </c>
      <c r="G419">
        <v>1</v>
      </c>
      <c r="H419">
        <v>3</v>
      </c>
      <c r="I419" t="s">
        <v>1053</v>
      </c>
      <c r="J419" t="s">
        <v>1054</v>
      </c>
      <c r="K419" t="s">
        <v>1055</v>
      </c>
      <c r="L419">
        <v>1346</v>
      </c>
      <c r="N419">
        <v>1009</v>
      </c>
      <c r="O419" t="s">
        <v>120</v>
      </c>
      <c r="P419" t="s">
        <v>120</v>
      </c>
      <c r="Q419">
        <v>1</v>
      </c>
      <c r="W419">
        <v>0</v>
      </c>
      <c r="X419">
        <v>1489730880</v>
      </c>
      <c r="Y419">
        <v>2</v>
      </c>
      <c r="AA419">
        <v>47.95</v>
      </c>
      <c r="AB419">
        <v>0</v>
      </c>
      <c r="AC419">
        <v>0</v>
      </c>
      <c r="AD419">
        <v>0</v>
      </c>
      <c r="AE419">
        <v>9.61</v>
      </c>
      <c r="AF419">
        <v>0</v>
      </c>
      <c r="AG419">
        <v>0</v>
      </c>
      <c r="AH419">
        <v>0</v>
      </c>
      <c r="AI419">
        <v>4.99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0</v>
      </c>
      <c r="AQ419">
        <v>0</v>
      </c>
      <c r="AR419">
        <v>0</v>
      </c>
      <c r="AS419" t="s">
        <v>3</v>
      </c>
      <c r="AT419">
        <v>2</v>
      </c>
      <c r="AU419" t="s">
        <v>3</v>
      </c>
      <c r="AV419">
        <v>0</v>
      </c>
      <c r="AW419">
        <v>2</v>
      </c>
      <c r="AX419">
        <v>68191798</v>
      </c>
      <c r="AY419">
        <v>1</v>
      </c>
      <c r="AZ419">
        <v>0</v>
      </c>
      <c r="BA419">
        <v>412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Y419*Source!I212</f>
        <v>0.2</v>
      </c>
      <c r="CY419">
        <f t="shared" si="87"/>
        <v>47.95</v>
      </c>
      <c r="CZ419">
        <f t="shared" si="88"/>
        <v>9.61</v>
      </c>
      <c r="DA419">
        <f t="shared" si="89"/>
        <v>4.99</v>
      </c>
      <c r="DB419">
        <f t="shared" si="90"/>
        <v>19.22</v>
      </c>
      <c r="DC419">
        <f t="shared" si="91"/>
        <v>0</v>
      </c>
    </row>
    <row r="420" spans="1:107" x14ac:dyDescent="0.4">
      <c r="A420">
        <f>ROW(Source!A212)</f>
        <v>212</v>
      </c>
      <c r="B420">
        <v>68187018</v>
      </c>
      <c r="C420">
        <v>68191788</v>
      </c>
      <c r="D420">
        <v>64809022</v>
      </c>
      <c r="E420">
        <v>1</v>
      </c>
      <c r="F420">
        <v>1</v>
      </c>
      <c r="G420">
        <v>1</v>
      </c>
      <c r="H420">
        <v>3</v>
      </c>
      <c r="I420" t="s">
        <v>1076</v>
      </c>
      <c r="J420" t="s">
        <v>1077</v>
      </c>
      <c r="K420" t="s">
        <v>1078</v>
      </c>
      <c r="L420">
        <v>1348</v>
      </c>
      <c r="N420">
        <v>1009</v>
      </c>
      <c r="O420" t="s">
        <v>133</v>
      </c>
      <c r="P420" t="s">
        <v>133</v>
      </c>
      <c r="Q420">
        <v>1000</v>
      </c>
      <c r="W420">
        <v>0</v>
      </c>
      <c r="X420">
        <v>-1124698589</v>
      </c>
      <c r="Y420">
        <v>6.9999999999999999E-4</v>
      </c>
      <c r="AA420">
        <v>101242</v>
      </c>
      <c r="AB420">
        <v>0</v>
      </c>
      <c r="AC420">
        <v>0</v>
      </c>
      <c r="AD420">
        <v>0</v>
      </c>
      <c r="AE420">
        <v>11350</v>
      </c>
      <c r="AF420">
        <v>0</v>
      </c>
      <c r="AG420">
        <v>0</v>
      </c>
      <c r="AH420">
        <v>0</v>
      </c>
      <c r="AI420">
        <v>8.92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0</v>
      </c>
      <c r="AQ420">
        <v>0</v>
      </c>
      <c r="AR420">
        <v>0</v>
      </c>
      <c r="AS420" t="s">
        <v>3</v>
      </c>
      <c r="AT420">
        <v>6.9999999999999999E-4</v>
      </c>
      <c r="AU420" t="s">
        <v>3</v>
      </c>
      <c r="AV420">
        <v>0</v>
      </c>
      <c r="AW420">
        <v>2</v>
      </c>
      <c r="AX420">
        <v>68191799</v>
      </c>
      <c r="AY420">
        <v>1</v>
      </c>
      <c r="AZ420">
        <v>0</v>
      </c>
      <c r="BA420">
        <v>413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Y420*Source!I212</f>
        <v>7.0000000000000007E-5</v>
      </c>
      <c r="CY420">
        <f t="shared" si="87"/>
        <v>101242</v>
      </c>
      <c r="CZ420">
        <f t="shared" si="88"/>
        <v>11350</v>
      </c>
      <c r="DA420">
        <f t="shared" si="89"/>
        <v>8.92</v>
      </c>
      <c r="DB420">
        <f t="shared" si="90"/>
        <v>7.95</v>
      </c>
      <c r="DC420">
        <f t="shared" si="91"/>
        <v>0</v>
      </c>
    </row>
    <row r="421" spans="1:107" x14ac:dyDescent="0.4">
      <c r="A421">
        <f>ROW(Source!A212)</f>
        <v>212</v>
      </c>
      <c r="B421">
        <v>68187018</v>
      </c>
      <c r="C421">
        <v>68191788</v>
      </c>
      <c r="D421">
        <v>64809038</v>
      </c>
      <c r="E421">
        <v>1</v>
      </c>
      <c r="F421">
        <v>1</v>
      </c>
      <c r="G421">
        <v>1</v>
      </c>
      <c r="H421">
        <v>3</v>
      </c>
      <c r="I421" t="s">
        <v>1079</v>
      </c>
      <c r="J421" t="s">
        <v>1080</v>
      </c>
      <c r="K421" t="s">
        <v>1081</v>
      </c>
      <c r="L421">
        <v>1356</v>
      </c>
      <c r="N421">
        <v>1010</v>
      </c>
      <c r="O421" t="s">
        <v>271</v>
      </c>
      <c r="P421" t="s">
        <v>271</v>
      </c>
      <c r="Q421">
        <v>1000</v>
      </c>
      <c r="W421">
        <v>0</v>
      </c>
      <c r="X421">
        <v>69956878</v>
      </c>
      <c r="Y421">
        <v>0.04</v>
      </c>
      <c r="AA421">
        <v>240</v>
      </c>
      <c r="AB421">
        <v>0</v>
      </c>
      <c r="AC421">
        <v>0</v>
      </c>
      <c r="AD421">
        <v>0</v>
      </c>
      <c r="AE421">
        <v>200</v>
      </c>
      <c r="AF421">
        <v>0</v>
      </c>
      <c r="AG421">
        <v>0</v>
      </c>
      <c r="AH421">
        <v>0</v>
      </c>
      <c r="AI421">
        <v>1.2</v>
      </c>
      <c r="AJ421">
        <v>1</v>
      </c>
      <c r="AK421">
        <v>1</v>
      </c>
      <c r="AL421">
        <v>1</v>
      </c>
      <c r="AN421">
        <v>0</v>
      </c>
      <c r="AO421">
        <v>1</v>
      </c>
      <c r="AP421">
        <v>0</v>
      </c>
      <c r="AQ421">
        <v>0</v>
      </c>
      <c r="AR421">
        <v>0</v>
      </c>
      <c r="AS421" t="s">
        <v>3</v>
      </c>
      <c r="AT421">
        <v>0.04</v>
      </c>
      <c r="AU421" t="s">
        <v>3</v>
      </c>
      <c r="AV421">
        <v>0</v>
      </c>
      <c r="AW421">
        <v>2</v>
      </c>
      <c r="AX421">
        <v>68191800</v>
      </c>
      <c r="AY421">
        <v>1</v>
      </c>
      <c r="AZ421">
        <v>0</v>
      </c>
      <c r="BA421">
        <v>414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Y421*Source!I212</f>
        <v>4.0000000000000001E-3</v>
      </c>
      <c r="CY421">
        <f t="shared" si="87"/>
        <v>240</v>
      </c>
      <c r="CZ421">
        <f t="shared" si="88"/>
        <v>200</v>
      </c>
      <c r="DA421">
        <f t="shared" si="89"/>
        <v>1.2</v>
      </c>
      <c r="DB421">
        <f t="shared" si="90"/>
        <v>8</v>
      </c>
      <c r="DC421">
        <f t="shared" si="91"/>
        <v>0</v>
      </c>
    </row>
    <row r="422" spans="1:107" x14ac:dyDescent="0.4">
      <c r="A422">
        <f>ROW(Source!A212)</f>
        <v>212</v>
      </c>
      <c r="B422">
        <v>68187018</v>
      </c>
      <c r="C422">
        <v>68191788</v>
      </c>
      <c r="D422">
        <v>64832237</v>
      </c>
      <c r="E422">
        <v>1</v>
      </c>
      <c r="F422">
        <v>1</v>
      </c>
      <c r="G422">
        <v>1</v>
      </c>
      <c r="H422">
        <v>3</v>
      </c>
      <c r="I422" t="s">
        <v>445</v>
      </c>
      <c r="J422" t="s">
        <v>447</v>
      </c>
      <c r="K422" t="s">
        <v>446</v>
      </c>
      <c r="L422">
        <v>1035</v>
      </c>
      <c r="N422">
        <v>1013</v>
      </c>
      <c r="O422" t="s">
        <v>103</v>
      </c>
      <c r="P422" t="s">
        <v>103</v>
      </c>
      <c r="Q422">
        <v>1</v>
      </c>
      <c r="W422">
        <v>0</v>
      </c>
      <c r="X422">
        <v>1519291211</v>
      </c>
      <c r="Y422">
        <v>10</v>
      </c>
      <c r="AA422">
        <v>1445.34</v>
      </c>
      <c r="AB422">
        <v>0</v>
      </c>
      <c r="AC422">
        <v>0</v>
      </c>
      <c r="AD422">
        <v>0</v>
      </c>
      <c r="AE422">
        <v>267.16000000000003</v>
      </c>
      <c r="AF422">
        <v>0</v>
      </c>
      <c r="AG422">
        <v>0</v>
      </c>
      <c r="AH422">
        <v>0</v>
      </c>
      <c r="AI422">
        <v>5.41</v>
      </c>
      <c r="AJ422">
        <v>1</v>
      </c>
      <c r="AK422">
        <v>1</v>
      </c>
      <c r="AL422">
        <v>1</v>
      </c>
      <c r="AN422">
        <v>0</v>
      </c>
      <c r="AO422">
        <v>0</v>
      </c>
      <c r="AP422">
        <v>0</v>
      </c>
      <c r="AQ422">
        <v>0</v>
      </c>
      <c r="AR422">
        <v>0</v>
      </c>
      <c r="AS422" t="s">
        <v>3</v>
      </c>
      <c r="AT422">
        <v>10</v>
      </c>
      <c r="AU422" t="s">
        <v>3</v>
      </c>
      <c r="AV422">
        <v>0</v>
      </c>
      <c r="AW422">
        <v>1</v>
      </c>
      <c r="AX422">
        <v>-1</v>
      </c>
      <c r="AY422">
        <v>0</v>
      </c>
      <c r="AZ422">
        <v>0</v>
      </c>
      <c r="BA422" t="s">
        <v>3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Y422*Source!I212</f>
        <v>1</v>
      </c>
      <c r="CY422">
        <f t="shared" si="87"/>
        <v>1445.34</v>
      </c>
      <c r="CZ422">
        <f t="shared" si="88"/>
        <v>267.16000000000003</v>
      </c>
      <c r="DA422">
        <f t="shared" si="89"/>
        <v>5.41</v>
      </c>
      <c r="DB422">
        <f t="shared" si="90"/>
        <v>2671.6</v>
      </c>
      <c r="DC422">
        <f t="shared" si="91"/>
        <v>0</v>
      </c>
    </row>
    <row r="423" spans="1:107" x14ac:dyDescent="0.4">
      <c r="A423">
        <f>ROW(Source!A212)</f>
        <v>212</v>
      </c>
      <c r="B423">
        <v>68187018</v>
      </c>
      <c r="C423">
        <v>68191788</v>
      </c>
      <c r="D423">
        <v>64832442</v>
      </c>
      <c r="E423">
        <v>1</v>
      </c>
      <c r="F423">
        <v>1</v>
      </c>
      <c r="G423">
        <v>1</v>
      </c>
      <c r="H423">
        <v>3</v>
      </c>
      <c r="I423" t="s">
        <v>418</v>
      </c>
      <c r="J423" t="s">
        <v>420</v>
      </c>
      <c r="K423" t="s">
        <v>419</v>
      </c>
      <c r="L423">
        <v>1035</v>
      </c>
      <c r="N423">
        <v>1013</v>
      </c>
      <c r="O423" t="s">
        <v>103</v>
      </c>
      <c r="P423" t="s">
        <v>103</v>
      </c>
      <c r="Q423">
        <v>1</v>
      </c>
      <c r="W423">
        <v>1</v>
      </c>
      <c r="X423">
        <v>-1944775516</v>
      </c>
      <c r="Y423">
        <v>-10</v>
      </c>
      <c r="AA423">
        <v>1432.6</v>
      </c>
      <c r="AB423">
        <v>0</v>
      </c>
      <c r="AC423">
        <v>0</v>
      </c>
      <c r="AD423">
        <v>0</v>
      </c>
      <c r="AE423">
        <v>130</v>
      </c>
      <c r="AF423">
        <v>0</v>
      </c>
      <c r="AG423">
        <v>0</v>
      </c>
      <c r="AH423">
        <v>0</v>
      </c>
      <c r="AI423">
        <v>11.02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0</v>
      </c>
      <c r="AQ423">
        <v>0</v>
      </c>
      <c r="AR423">
        <v>0</v>
      </c>
      <c r="AS423" t="s">
        <v>3</v>
      </c>
      <c r="AT423">
        <v>-10</v>
      </c>
      <c r="AU423" t="s">
        <v>3</v>
      </c>
      <c r="AV423">
        <v>0</v>
      </c>
      <c r="AW423">
        <v>2</v>
      </c>
      <c r="AX423">
        <v>68191801</v>
      </c>
      <c r="AY423">
        <v>1</v>
      </c>
      <c r="AZ423">
        <v>6144</v>
      </c>
      <c r="BA423">
        <v>415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Y423*Source!I212</f>
        <v>-1</v>
      </c>
      <c r="CY423">
        <f t="shared" si="87"/>
        <v>1432.6</v>
      </c>
      <c r="CZ423">
        <f t="shared" si="88"/>
        <v>130</v>
      </c>
      <c r="DA423">
        <f t="shared" si="89"/>
        <v>11.02</v>
      </c>
      <c r="DB423">
        <f t="shared" si="90"/>
        <v>-1300</v>
      </c>
      <c r="DC423">
        <f t="shared" si="91"/>
        <v>0</v>
      </c>
    </row>
    <row r="424" spans="1:107" x14ac:dyDescent="0.4">
      <c r="A424">
        <f>ROW(Source!A212)</f>
        <v>212</v>
      </c>
      <c r="B424">
        <v>68187018</v>
      </c>
      <c r="C424">
        <v>68191788</v>
      </c>
      <c r="D424">
        <v>0</v>
      </c>
      <c r="E424">
        <v>0</v>
      </c>
      <c r="F424">
        <v>1</v>
      </c>
      <c r="G424">
        <v>1</v>
      </c>
      <c r="H424">
        <v>3</v>
      </c>
      <c r="I424" t="s">
        <v>221</v>
      </c>
      <c r="J424" t="s">
        <v>3</v>
      </c>
      <c r="K424" t="s">
        <v>442</v>
      </c>
      <c r="L424">
        <v>1354</v>
      </c>
      <c r="N424">
        <v>1010</v>
      </c>
      <c r="O424" t="s">
        <v>72</v>
      </c>
      <c r="P424" t="s">
        <v>72</v>
      </c>
      <c r="Q424">
        <v>1</v>
      </c>
      <c r="W424">
        <v>0</v>
      </c>
      <c r="X424">
        <v>523837998</v>
      </c>
      <c r="Y424">
        <v>10</v>
      </c>
      <c r="AA424">
        <v>33991.5</v>
      </c>
      <c r="AB424">
        <v>0</v>
      </c>
      <c r="AC424">
        <v>0</v>
      </c>
      <c r="AD424">
        <v>0</v>
      </c>
      <c r="AE424">
        <v>33991.5</v>
      </c>
      <c r="AF424">
        <v>0</v>
      </c>
      <c r="AG424">
        <v>0</v>
      </c>
      <c r="AH424">
        <v>0</v>
      </c>
      <c r="AI424">
        <v>1</v>
      </c>
      <c r="AJ424">
        <v>1</v>
      </c>
      <c r="AK424">
        <v>1</v>
      </c>
      <c r="AL424">
        <v>1</v>
      </c>
      <c r="AN424">
        <v>0</v>
      </c>
      <c r="AO424">
        <v>0</v>
      </c>
      <c r="AP424">
        <v>0</v>
      </c>
      <c r="AQ424">
        <v>0</v>
      </c>
      <c r="AR424">
        <v>0</v>
      </c>
      <c r="AS424" t="s">
        <v>3</v>
      </c>
      <c r="AT424">
        <v>10</v>
      </c>
      <c r="AU424" t="s">
        <v>3</v>
      </c>
      <c r="AV424">
        <v>0</v>
      </c>
      <c r="AW424">
        <v>1</v>
      </c>
      <c r="AX424">
        <v>-1</v>
      </c>
      <c r="AY424">
        <v>0</v>
      </c>
      <c r="AZ424">
        <v>0</v>
      </c>
      <c r="BA424" t="s">
        <v>3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Y424*Source!I212</f>
        <v>1</v>
      </c>
      <c r="CY424">
        <f t="shared" si="87"/>
        <v>33991.5</v>
      </c>
      <c r="CZ424">
        <f t="shared" si="88"/>
        <v>33991.5</v>
      </c>
      <c r="DA424">
        <f t="shared" si="89"/>
        <v>1</v>
      </c>
      <c r="DB424">
        <f t="shared" si="90"/>
        <v>339915</v>
      </c>
      <c r="DC424">
        <f t="shared" si="91"/>
        <v>0</v>
      </c>
    </row>
    <row r="425" spans="1:107" x14ac:dyDescent="0.4">
      <c r="A425">
        <f>ROW(Source!A216)</f>
        <v>216</v>
      </c>
      <c r="B425">
        <v>68187018</v>
      </c>
      <c r="C425">
        <v>68192082</v>
      </c>
      <c r="D425">
        <v>18411117</v>
      </c>
      <c r="E425">
        <v>1</v>
      </c>
      <c r="F425">
        <v>1</v>
      </c>
      <c r="G425">
        <v>1</v>
      </c>
      <c r="H425">
        <v>1</v>
      </c>
      <c r="I425" t="s">
        <v>801</v>
      </c>
      <c r="J425" t="s">
        <v>3</v>
      </c>
      <c r="K425" t="s">
        <v>802</v>
      </c>
      <c r="L425">
        <v>1369</v>
      </c>
      <c r="N425">
        <v>1013</v>
      </c>
      <c r="O425" t="s">
        <v>665</v>
      </c>
      <c r="P425" t="s">
        <v>665</v>
      </c>
      <c r="Q425">
        <v>1</v>
      </c>
      <c r="W425">
        <v>0</v>
      </c>
      <c r="X425">
        <v>-1739886638</v>
      </c>
      <c r="Y425">
        <v>19.917999999999999</v>
      </c>
      <c r="AA425">
        <v>0</v>
      </c>
      <c r="AB425">
        <v>0</v>
      </c>
      <c r="AC425">
        <v>0</v>
      </c>
      <c r="AD425">
        <v>9.6199999999999992</v>
      </c>
      <c r="AE425">
        <v>0</v>
      </c>
      <c r="AF425">
        <v>0</v>
      </c>
      <c r="AG425">
        <v>0</v>
      </c>
      <c r="AH425">
        <v>9.6199999999999992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1</v>
      </c>
      <c r="AP425">
        <v>1</v>
      </c>
      <c r="AQ425">
        <v>0</v>
      </c>
      <c r="AR425">
        <v>0</v>
      </c>
      <c r="AS425" t="s">
        <v>3</v>
      </c>
      <c r="AT425">
        <v>17.32</v>
      </c>
      <c r="AU425" t="s">
        <v>21</v>
      </c>
      <c r="AV425">
        <v>1</v>
      </c>
      <c r="AW425">
        <v>2</v>
      </c>
      <c r="AX425">
        <v>68192083</v>
      </c>
      <c r="AY425">
        <v>1</v>
      </c>
      <c r="AZ425">
        <v>0</v>
      </c>
      <c r="BA425">
        <v>416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Y425*Source!I216</f>
        <v>1.9918</v>
      </c>
      <c r="CY425">
        <f>AD425</f>
        <v>9.6199999999999992</v>
      </c>
      <c r="CZ425">
        <f>AH425</f>
        <v>9.6199999999999992</v>
      </c>
      <c r="DA425">
        <f>AL425</f>
        <v>1</v>
      </c>
      <c r="DB425">
        <f>ROUND((ROUND(AT425*CZ425,2)*1.15),6)</f>
        <v>191.613</v>
      </c>
      <c r="DC425">
        <f>ROUND((ROUND(AT425*AG425,2)*1.15),6)</f>
        <v>0</v>
      </c>
    </row>
    <row r="426" spans="1:107" x14ac:dyDescent="0.4">
      <c r="A426">
        <f>ROW(Source!A216)</f>
        <v>216</v>
      </c>
      <c r="B426">
        <v>68187018</v>
      </c>
      <c r="C426">
        <v>68192082</v>
      </c>
      <c r="D426">
        <v>121548</v>
      </c>
      <c r="E426">
        <v>1</v>
      </c>
      <c r="F426">
        <v>1</v>
      </c>
      <c r="G426">
        <v>1</v>
      </c>
      <c r="H426">
        <v>1</v>
      </c>
      <c r="I426" t="s">
        <v>44</v>
      </c>
      <c r="J426" t="s">
        <v>3</v>
      </c>
      <c r="K426" t="s">
        <v>723</v>
      </c>
      <c r="L426">
        <v>608254</v>
      </c>
      <c r="N426">
        <v>1013</v>
      </c>
      <c r="O426" t="s">
        <v>724</v>
      </c>
      <c r="P426" t="s">
        <v>724</v>
      </c>
      <c r="Q426">
        <v>1</v>
      </c>
      <c r="W426">
        <v>0</v>
      </c>
      <c r="X426">
        <v>-185737400</v>
      </c>
      <c r="Y426">
        <v>0.16250000000000001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1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1</v>
      </c>
      <c r="AQ426">
        <v>0</v>
      </c>
      <c r="AR426">
        <v>0</v>
      </c>
      <c r="AS426" t="s">
        <v>3</v>
      </c>
      <c r="AT426">
        <v>0.13</v>
      </c>
      <c r="AU426" t="s">
        <v>20</v>
      </c>
      <c r="AV426">
        <v>2</v>
      </c>
      <c r="AW426">
        <v>2</v>
      </c>
      <c r="AX426">
        <v>68192084</v>
      </c>
      <c r="AY426">
        <v>1</v>
      </c>
      <c r="AZ426">
        <v>0</v>
      </c>
      <c r="BA426">
        <v>417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Y426*Source!I216</f>
        <v>1.6250000000000001E-2</v>
      </c>
      <c r="CY426">
        <f>AD426</f>
        <v>0</v>
      </c>
      <c r="CZ426">
        <f>AH426</f>
        <v>0</v>
      </c>
      <c r="DA426">
        <f>AL426</f>
        <v>1</v>
      </c>
      <c r="DB426">
        <f>ROUND((ROUND(AT426*CZ426,2)*1.25),6)</f>
        <v>0</v>
      </c>
      <c r="DC426">
        <f>ROUND((ROUND(AT426*AG426,2)*1.25),6)</f>
        <v>0</v>
      </c>
    </row>
    <row r="427" spans="1:107" x14ac:dyDescent="0.4">
      <c r="A427">
        <f>ROW(Source!A216)</f>
        <v>216</v>
      </c>
      <c r="B427">
        <v>68187018</v>
      </c>
      <c r="C427">
        <v>68192082</v>
      </c>
      <c r="D427">
        <v>64871408</v>
      </c>
      <c r="E427">
        <v>1</v>
      </c>
      <c r="F427">
        <v>1</v>
      </c>
      <c r="G427">
        <v>1</v>
      </c>
      <c r="H427">
        <v>2</v>
      </c>
      <c r="I427" t="s">
        <v>789</v>
      </c>
      <c r="J427" t="s">
        <v>790</v>
      </c>
      <c r="K427" t="s">
        <v>791</v>
      </c>
      <c r="L427">
        <v>1368</v>
      </c>
      <c r="N427">
        <v>1011</v>
      </c>
      <c r="O427" t="s">
        <v>669</v>
      </c>
      <c r="P427" t="s">
        <v>669</v>
      </c>
      <c r="Q427">
        <v>1</v>
      </c>
      <c r="W427">
        <v>0</v>
      </c>
      <c r="X427">
        <v>344519037</v>
      </c>
      <c r="Y427">
        <v>0.16250000000000001</v>
      </c>
      <c r="AA427">
        <v>0</v>
      </c>
      <c r="AB427">
        <v>399.5</v>
      </c>
      <c r="AC427">
        <v>383.81</v>
      </c>
      <c r="AD427">
        <v>0</v>
      </c>
      <c r="AE427">
        <v>0</v>
      </c>
      <c r="AF427">
        <v>31.26</v>
      </c>
      <c r="AG427">
        <v>13.5</v>
      </c>
      <c r="AH427">
        <v>0</v>
      </c>
      <c r="AI427">
        <v>1</v>
      </c>
      <c r="AJ427">
        <v>12.78</v>
      </c>
      <c r="AK427">
        <v>28.43</v>
      </c>
      <c r="AL427">
        <v>1</v>
      </c>
      <c r="AN427">
        <v>0</v>
      </c>
      <c r="AO427">
        <v>1</v>
      </c>
      <c r="AP427">
        <v>1</v>
      </c>
      <c r="AQ427">
        <v>0</v>
      </c>
      <c r="AR427">
        <v>0</v>
      </c>
      <c r="AS427" t="s">
        <v>3</v>
      </c>
      <c r="AT427">
        <v>0.13</v>
      </c>
      <c r="AU427" t="s">
        <v>20</v>
      </c>
      <c r="AV427">
        <v>0</v>
      </c>
      <c r="AW427">
        <v>2</v>
      </c>
      <c r="AX427">
        <v>68192085</v>
      </c>
      <c r="AY427">
        <v>1</v>
      </c>
      <c r="AZ427">
        <v>0</v>
      </c>
      <c r="BA427">
        <v>418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Y427*Source!I216</f>
        <v>1.6250000000000001E-2</v>
      </c>
      <c r="CY427">
        <f>AB427</f>
        <v>399.5</v>
      </c>
      <c r="CZ427">
        <f>AF427</f>
        <v>31.26</v>
      </c>
      <c r="DA427">
        <f>AJ427</f>
        <v>12.78</v>
      </c>
      <c r="DB427">
        <f>ROUND((ROUND(AT427*CZ427,2)*1.25),6)</f>
        <v>5.0750000000000002</v>
      </c>
      <c r="DC427">
        <f>ROUND((ROUND(AT427*AG427,2)*1.25),6)</f>
        <v>2.2000000000000002</v>
      </c>
    </row>
    <row r="428" spans="1:107" x14ac:dyDescent="0.4">
      <c r="A428">
        <f>ROW(Source!A216)</f>
        <v>216</v>
      </c>
      <c r="B428">
        <v>68187018</v>
      </c>
      <c r="C428">
        <v>68192082</v>
      </c>
      <c r="D428">
        <v>64872800</v>
      </c>
      <c r="E428">
        <v>1</v>
      </c>
      <c r="F428">
        <v>1</v>
      </c>
      <c r="G428">
        <v>1</v>
      </c>
      <c r="H428">
        <v>2</v>
      </c>
      <c r="I428" t="s">
        <v>746</v>
      </c>
      <c r="J428" t="s">
        <v>747</v>
      </c>
      <c r="K428" t="s">
        <v>748</v>
      </c>
      <c r="L428">
        <v>1368</v>
      </c>
      <c r="N428">
        <v>1011</v>
      </c>
      <c r="O428" t="s">
        <v>669</v>
      </c>
      <c r="P428" t="s">
        <v>669</v>
      </c>
      <c r="Q428">
        <v>1</v>
      </c>
      <c r="W428">
        <v>0</v>
      </c>
      <c r="X428">
        <v>-1867053656</v>
      </c>
      <c r="Y428">
        <v>0.25</v>
      </c>
      <c r="AA428">
        <v>0</v>
      </c>
      <c r="AB428">
        <v>7.18</v>
      </c>
      <c r="AC428">
        <v>0</v>
      </c>
      <c r="AD428">
        <v>0</v>
      </c>
      <c r="AE428">
        <v>0</v>
      </c>
      <c r="AF428">
        <v>1.95</v>
      </c>
      <c r="AG428">
        <v>0</v>
      </c>
      <c r="AH428">
        <v>0</v>
      </c>
      <c r="AI428">
        <v>1</v>
      </c>
      <c r="AJ428">
        <v>3.68</v>
      </c>
      <c r="AK428">
        <v>28.43</v>
      </c>
      <c r="AL428">
        <v>1</v>
      </c>
      <c r="AN428">
        <v>0</v>
      </c>
      <c r="AO428">
        <v>1</v>
      </c>
      <c r="AP428">
        <v>1</v>
      </c>
      <c r="AQ428">
        <v>0</v>
      </c>
      <c r="AR428">
        <v>0</v>
      </c>
      <c r="AS428" t="s">
        <v>3</v>
      </c>
      <c r="AT428">
        <v>0.2</v>
      </c>
      <c r="AU428" t="s">
        <v>20</v>
      </c>
      <c r="AV428">
        <v>0</v>
      </c>
      <c r="AW428">
        <v>2</v>
      </c>
      <c r="AX428">
        <v>68192086</v>
      </c>
      <c r="AY428">
        <v>1</v>
      </c>
      <c r="AZ428">
        <v>0</v>
      </c>
      <c r="BA428">
        <v>419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Y428*Source!I216</f>
        <v>2.5000000000000001E-2</v>
      </c>
      <c r="CY428">
        <f>AB428</f>
        <v>7.18</v>
      </c>
      <c r="CZ428">
        <f>AF428</f>
        <v>1.95</v>
      </c>
      <c r="DA428">
        <f>AJ428</f>
        <v>3.68</v>
      </c>
      <c r="DB428">
        <f>ROUND((ROUND(AT428*CZ428,2)*1.25),6)</f>
        <v>0.48749999999999999</v>
      </c>
      <c r="DC428">
        <f>ROUND((ROUND(AT428*AG428,2)*1.25),6)</f>
        <v>0</v>
      </c>
    </row>
    <row r="429" spans="1:107" x14ac:dyDescent="0.4">
      <c r="A429">
        <f>ROW(Source!A216)</f>
        <v>216</v>
      </c>
      <c r="B429">
        <v>68187018</v>
      </c>
      <c r="C429">
        <v>68192082</v>
      </c>
      <c r="D429">
        <v>64873129</v>
      </c>
      <c r="E429">
        <v>1</v>
      </c>
      <c r="F429">
        <v>1</v>
      </c>
      <c r="G429">
        <v>1</v>
      </c>
      <c r="H429">
        <v>2</v>
      </c>
      <c r="I429" t="s">
        <v>715</v>
      </c>
      <c r="J429" t="s">
        <v>716</v>
      </c>
      <c r="K429" t="s">
        <v>717</v>
      </c>
      <c r="L429">
        <v>1368</v>
      </c>
      <c r="N429">
        <v>1011</v>
      </c>
      <c r="O429" t="s">
        <v>669</v>
      </c>
      <c r="P429" t="s">
        <v>669</v>
      </c>
      <c r="Q429">
        <v>1</v>
      </c>
      <c r="W429">
        <v>0</v>
      </c>
      <c r="X429">
        <v>1230759911</v>
      </c>
      <c r="Y429">
        <v>0.17499999999999999</v>
      </c>
      <c r="AA429">
        <v>0</v>
      </c>
      <c r="AB429">
        <v>851.65</v>
      </c>
      <c r="AC429">
        <v>329.79</v>
      </c>
      <c r="AD429">
        <v>0</v>
      </c>
      <c r="AE429">
        <v>0</v>
      </c>
      <c r="AF429">
        <v>87.17</v>
      </c>
      <c r="AG429">
        <v>11.6</v>
      </c>
      <c r="AH429">
        <v>0</v>
      </c>
      <c r="AI429">
        <v>1</v>
      </c>
      <c r="AJ429">
        <v>9.77</v>
      </c>
      <c r="AK429">
        <v>28.43</v>
      </c>
      <c r="AL429">
        <v>1</v>
      </c>
      <c r="AN429">
        <v>0</v>
      </c>
      <c r="AO429">
        <v>1</v>
      </c>
      <c r="AP429">
        <v>1</v>
      </c>
      <c r="AQ429">
        <v>0</v>
      </c>
      <c r="AR429">
        <v>0</v>
      </c>
      <c r="AS429" t="s">
        <v>3</v>
      </c>
      <c r="AT429">
        <v>0.14000000000000001</v>
      </c>
      <c r="AU429" t="s">
        <v>20</v>
      </c>
      <c r="AV429">
        <v>0</v>
      </c>
      <c r="AW429">
        <v>2</v>
      </c>
      <c r="AX429">
        <v>68192087</v>
      </c>
      <c r="AY429">
        <v>1</v>
      </c>
      <c r="AZ429">
        <v>0</v>
      </c>
      <c r="BA429">
        <v>420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Y429*Source!I216</f>
        <v>1.7499999999999998E-2</v>
      </c>
      <c r="CY429">
        <f>AB429</f>
        <v>851.65</v>
      </c>
      <c r="CZ429">
        <f>AF429</f>
        <v>87.17</v>
      </c>
      <c r="DA429">
        <f>AJ429</f>
        <v>9.77</v>
      </c>
      <c r="DB429">
        <f>ROUND((ROUND(AT429*CZ429,2)*1.25),6)</f>
        <v>15.25</v>
      </c>
      <c r="DC429">
        <f>ROUND((ROUND(AT429*AG429,2)*1.25),6)</f>
        <v>2.0249999999999999</v>
      </c>
    </row>
    <row r="430" spans="1:107" x14ac:dyDescent="0.4">
      <c r="A430">
        <f>ROW(Source!A216)</f>
        <v>216</v>
      </c>
      <c r="B430">
        <v>68187018</v>
      </c>
      <c r="C430">
        <v>68192082</v>
      </c>
      <c r="D430">
        <v>64807530</v>
      </c>
      <c r="E430">
        <v>1</v>
      </c>
      <c r="F430">
        <v>1</v>
      </c>
      <c r="G430">
        <v>1</v>
      </c>
      <c r="H430">
        <v>3</v>
      </c>
      <c r="I430" t="s">
        <v>1047</v>
      </c>
      <c r="J430" t="s">
        <v>1048</v>
      </c>
      <c r="K430" t="s">
        <v>1049</v>
      </c>
      <c r="L430">
        <v>1348</v>
      </c>
      <c r="N430">
        <v>1009</v>
      </c>
      <c r="O430" t="s">
        <v>133</v>
      </c>
      <c r="P430" t="s">
        <v>133</v>
      </c>
      <c r="Q430">
        <v>1000</v>
      </c>
      <c r="W430">
        <v>0</v>
      </c>
      <c r="X430">
        <v>-1081944564</v>
      </c>
      <c r="Y430">
        <v>1.4E-3</v>
      </c>
      <c r="AA430">
        <v>126426.26</v>
      </c>
      <c r="AB430">
        <v>0</v>
      </c>
      <c r="AC430">
        <v>0</v>
      </c>
      <c r="AD430">
        <v>0</v>
      </c>
      <c r="AE430">
        <v>30029.99</v>
      </c>
      <c r="AF430">
        <v>0</v>
      </c>
      <c r="AG430">
        <v>0</v>
      </c>
      <c r="AH430">
        <v>0</v>
      </c>
      <c r="AI430">
        <v>4.21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3</v>
      </c>
      <c r="AT430">
        <v>1.4E-3</v>
      </c>
      <c r="AU430" t="s">
        <v>3</v>
      </c>
      <c r="AV430">
        <v>0</v>
      </c>
      <c r="AW430">
        <v>2</v>
      </c>
      <c r="AX430">
        <v>68192088</v>
      </c>
      <c r="AY430">
        <v>1</v>
      </c>
      <c r="AZ430">
        <v>0</v>
      </c>
      <c r="BA430">
        <v>421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Y430*Source!I216</f>
        <v>1.4000000000000001E-4</v>
      </c>
      <c r="CY430">
        <f t="shared" ref="CY430:CY439" si="92">AA430</f>
        <v>126426.26</v>
      </c>
      <c r="CZ430">
        <f t="shared" ref="CZ430:CZ439" si="93">AE430</f>
        <v>30029.99</v>
      </c>
      <c r="DA430">
        <f t="shared" ref="DA430:DA439" si="94">AI430</f>
        <v>4.21</v>
      </c>
      <c r="DB430">
        <f t="shared" ref="DB430:DB439" si="95">ROUND(ROUND(AT430*CZ430,2),6)</f>
        <v>42.04</v>
      </c>
      <c r="DC430">
        <f t="shared" ref="DC430:DC439" si="96">ROUND(ROUND(AT430*AG430,2),6)</f>
        <v>0</v>
      </c>
    </row>
    <row r="431" spans="1:107" x14ac:dyDescent="0.4">
      <c r="A431">
        <f>ROW(Source!A216)</f>
        <v>216</v>
      </c>
      <c r="B431">
        <v>68187018</v>
      </c>
      <c r="C431">
        <v>68192082</v>
      </c>
      <c r="D431">
        <v>64807574</v>
      </c>
      <c r="E431">
        <v>1</v>
      </c>
      <c r="F431">
        <v>1</v>
      </c>
      <c r="G431">
        <v>1</v>
      </c>
      <c r="H431">
        <v>3</v>
      </c>
      <c r="I431" t="s">
        <v>985</v>
      </c>
      <c r="J431" t="s">
        <v>986</v>
      </c>
      <c r="K431" t="s">
        <v>987</v>
      </c>
      <c r="L431">
        <v>1348</v>
      </c>
      <c r="N431">
        <v>1009</v>
      </c>
      <c r="O431" t="s">
        <v>133</v>
      </c>
      <c r="P431" t="s">
        <v>133</v>
      </c>
      <c r="Q431">
        <v>1000</v>
      </c>
      <c r="W431">
        <v>0</v>
      </c>
      <c r="X431">
        <v>1625292450</v>
      </c>
      <c r="Y431">
        <v>2.7E-4</v>
      </c>
      <c r="AA431">
        <v>48531.96</v>
      </c>
      <c r="AB431">
        <v>0</v>
      </c>
      <c r="AC431">
        <v>0</v>
      </c>
      <c r="AD431">
        <v>0</v>
      </c>
      <c r="AE431">
        <v>15118.99</v>
      </c>
      <c r="AF431">
        <v>0</v>
      </c>
      <c r="AG431">
        <v>0</v>
      </c>
      <c r="AH431">
        <v>0</v>
      </c>
      <c r="AI431">
        <v>3.21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0</v>
      </c>
      <c r="AQ431">
        <v>0</v>
      </c>
      <c r="AR431">
        <v>0</v>
      </c>
      <c r="AS431" t="s">
        <v>3</v>
      </c>
      <c r="AT431">
        <v>2.7E-4</v>
      </c>
      <c r="AU431" t="s">
        <v>3</v>
      </c>
      <c r="AV431">
        <v>0</v>
      </c>
      <c r="AW431">
        <v>2</v>
      </c>
      <c r="AX431">
        <v>68192089</v>
      </c>
      <c r="AY431">
        <v>1</v>
      </c>
      <c r="AZ431">
        <v>0</v>
      </c>
      <c r="BA431">
        <v>422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Y431*Source!I216</f>
        <v>2.7000000000000002E-5</v>
      </c>
      <c r="CY431">
        <f t="shared" si="92"/>
        <v>48531.96</v>
      </c>
      <c r="CZ431">
        <f t="shared" si="93"/>
        <v>15118.99</v>
      </c>
      <c r="DA431">
        <f t="shared" si="94"/>
        <v>3.21</v>
      </c>
      <c r="DB431">
        <f t="shared" si="95"/>
        <v>4.08</v>
      </c>
      <c r="DC431">
        <f t="shared" si="96"/>
        <v>0</v>
      </c>
    </row>
    <row r="432" spans="1:107" x14ac:dyDescent="0.4">
      <c r="A432">
        <f>ROW(Source!A216)</f>
        <v>216</v>
      </c>
      <c r="B432">
        <v>68187018</v>
      </c>
      <c r="C432">
        <v>68192082</v>
      </c>
      <c r="D432">
        <v>64807749</v>
      </c>
      <c r="E432">
        <v>1</v>
      </c>
      <c r="F432">
        <v>1</v>
      </c>
      <c r="G432">
        <v>1</v>
      </c>
      <c r="H432">
        <v>3</v>
      </c>
      <c r="I432" t="s">
        <v>988</v>
      </c>
      <c r="J432" t="s">
        <v>989</v>
      </c>
      <c r="K432" t="s">
        <v>990</v>
      </c>
      <c r="L432">
        <v>1348</v>
      </c>
      <c r="N432">
        <v>1009</v>
      </c>
      <c r="O432" t="s">
        <v>133</v>
      </c>
      <c r="P432" t="s">
        <v>133</v>
      </c>
      <c r="Q432">
        <v>1000</v>
      </c>
      <c r="W432">
        <v>0</v>
      </c>
      <c r="X432">
        <v>24062879</v>
      </c>
      <c r="Y432">
        <v>1.2999999999999999E-4</v>
      </c>
      <c r="AA432">
        <v>55765.5</v>
      </c>
      <c r="AB432">
        <v>0</v>
      </c>
      <c r="AC432">
        <v>0</v>
      </c>
      <c r="AD432">
        <v>0</v>
      </c>
      <c r="AE432">
        <v>16950</v>
      </c>
      <c r="AF432">
        <v>0</v>
      </c>
      <c r="AG432">
        <v>0</v>
      </c>
      <c r="AH432">
        <v>0</v>
      </c>
      <c r="AI432">
        <v>3.29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0</v>
      </c>
      <c r="AQ432">
        <v>0</v>
      </c>
      <c r="AR432">
        <v>0</v>
      </c>
      <c r="AS432" t="s">
        <v>3</v>
      </c>
      <c r="AT432">
        <v>1.2999999999999999E-4</v>
      </c>
      <c r="AU432" t="s">
        <v>3</v>
      </c>
      <c r="AV432">
        <v>0</v>
      </c>
      <c r="AW432">
        <v>2</v>
      </c>
      <c r="AX432">
        <v>68192090</v>
      </c>
      <c r="AY432">
        <v>1</v>
      </c>
      <c r="AZ432">
        <v>0</v>
      </c>
      <c r="BA432">
        <v>423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Y432*Source!I216</f>
        <v>1.2999999999999999E-5</v>
      </c>
      <c r="CY432">
        <f t="shared" si="92"/>
        <v>55765.5</v>
      </c>
      <c r="CZ432">
        <f t="shared" si="93"/>
        <v>16950</v>
      </c>
      <c r="DA432">
        <f t="shared" si="94"/>
        <v>3.29</v>
      </c>
      <c r="DB432">
        <f t="shared" si="95"/>
        <v>2.2000000000000002</v>
      </c>
      <c r="DC432">
        <f t="shared" si="96"/>
        <v>0</v>
      </c>
    </row>
    <row r="433" spans="1:107" x14ac:dyDescent="0.4">
      <c r="A433">
        <f>ROW(Source!A216)</f>
        <v>216</v>
      </c>
      <c r="B433">
        <v>68187018</v>
      </c>
      <c r="C433">
        <v>68192082</v>
      </c>
      <c r="D433">
        <v>64808586</v>
      </c>
      <c r="E433">
        <v>1</v>
      </c>
      <c r="F433">
        <v>1</v>
      </c>
      <c r="G433">
        <v>1</v>
      </c>
      <c r="H433">
        <v>3</v>
      </c>
      <c r="I433" t="s">
        <v>994</v>
      </c>
      <c r="J433" t="s">
        <v>995</v>
      </c>
      <c r="K433" t="s">
        <v>996</v>
      </c>
      <c r="L433">
        <v>1346</v>
      </c>
      <c r="N433">
        <v>1009</v>
      </c>
      <c r="O433" t="s">
        <v>120</v>
      </c>
      <c r="P433" t="s">
        <v>120</v>
      </c>
      <c r="Q433">
        <v>1</v>
      </c>
      <c r="W433">
        <v>0</v>
      </c>
      <c r="X433">
        <v>-2113933962</v>
      </c>
      <c r="Y433">
        <v>0.13</v>
      </c>
      <c r="AA433">
        <v>75.33</v>
      </c>
      <c r="AB433">
        <v>0</v>
      </c>
      <c r="AC433">
        <v>0</v>
      </c>
      <c r="AD433">
        <v>0</v>
      </c>
      <c r="AE433">
        <v>37.29</v>
      </c>
      <c r="AF433">
        <v>0</v>
      </c>
      <c r="AG433">
        <v>0</v>
      </c>
      <c r="AH433">
        <v>0</v>
      </c>
      <c r="AI433">
        <v>2.02</v>
      </c>
      <c r="AJ433">
        <v>1</v>
      </c>
      <c r="AK433">
        <v>1</v>
      </c>
      <c r="AL433">
        <v>1</v>
      </c>
      <c r="AN433">
        <v>0</v>
      </c>
      <c r="AO433">
        <v>1</v>
      </c>
      <c r="AP433">
        <v>0</v>
      </c>
      <c r="AQ433">
        <v>0</v>
      </c>
      <c r="AR433">
        <v>0</v>
      </c>
      <c r="AS433" t="s">
        <v>3</v>
      </c>
      <c r="AT433">
        <v>0.13</v>
      </c>
      <c r="AU433" t="s">
        <v>3</v>
      </c>
      <c r="AV433">
        <v>0</v>
      </c>
      <c r="AW433">
        <v>2</v>
      </c>
      <c r="AX433">
        <v>68192091</v>
      </c>
      <c r="AY433">
        <v>1</v>
      </c>
      <c r="AZ433">
        <v>0</v>
      </c>
      <c r="BA433">
        <v>424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Y433*Source!I216</f>
        <v>1.3000000000000001E-2</v>
      </c>
      <c r="CY433">
        <f t="shared" si="92"/>
        <v>75.33</v>
      </c>
      <c r="CZ433">
        <f t="shared" si="93"/>
        <v>37.29</v>
      </c>
      <c r="DA433">
        <f t="shared" si="94"/>
        <v>2.02</v>
      </c>
      <c r="DB433">
        <f t="shared" si="95"/>
        <v>4.8499999999999996</v>
      </c>
      <c r="DC433">
        <f t="shared" si="96"/>
        <v>0</v>
      </c>
    </row>
    <row r="434" spans="1:107" x14ac:dyDescent="0.4">
      <c r="A434">
        <f>ROW(Source!A216)</f>
        <v>216</v>
      </c>
      <c r="B434">
        <v>68187018</v>
      </c>
      <c r="C434">
        <v>68192082</v>
      </c>
      <c r="D434">
        <v>64808742</v>
      </c>
      <c r="E434">
        <v>1</v>
      </c>
      <c r="F434">
        <v>1</v>
      </c>
      <c r="G434">
        <v>1</v>
      </c>
      <c r="H434">
        <v>3</v>
      </c>
      <c r="I434" t="s">
        <v>1053</v>
      </c>
      <c r="J434" t="s">
        <v>1054</v>
      </c>
      <c r="K434" t="s">
        <v>1055</v>
      </c>
      <c r="L434">
        <v>1346</v>
      </c>
      <c r="N434">
        <v>1009</v>
      </c>
      <c r="O434" t="s">
        <v>120</v>
      </c>
      <c r="P434" t="s">
        <v>120</v>
      </c>
      <c r="Q434">
        <v>1</v>
      </c>
      <c r="W434">
        <v>0</v>
      </c>
      <c r="X434">
        <v>1489730880</v>
      </c>
      <c r="Y434">
        <v>2</v>
      </c>
      <c r="AA434">
        <v>47.95</v>
      </c>
      <c r="AB434">
        <v>0</v>
      </c>
      <c r="AC434">
        <v>0</v>
      </c>
      <c r="AD434">
        <v>0</v>
      </c>
      <c r="AE434">
        <v>9.61</v>
      </c>
      <c r="AF434">
        <v>0</v>
      </c>
      <c r="AG434">
        <v>0</v>
      </c>
      <c r="AH434">
        <v>0</v>
      </c>
      <c r="AI434">
        <v>4.99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0</v>
      </c>
      <c r="AQ434">
        <v>0</v>
      </c>
      <c r="AR434">
        <v>0</v>
      </c>
      <c r="AS434" t="s">
        <v>3</v>
      </c>
      <c r="AT434">
        <v>2</v>
      </c>
      <c r="AU434" t="s">
        <v>3</v>
      </c>
      <c r="AV434">
        <v>0</v>
      </c>
      <c r="AW434">
        <v>2</v>
      </c>
      <c r="AX434">
        <v>68192092</v>
      </c>
      <c r="AY434">
        <v>1</v>
      </c>
      <c r="AZ434">
        <v>0</v>
      </c>
      <c r="BA434">
        <v>425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Y434*Source!I216</f>
        <v>0.2</v>
      </c>
      <c r="CY434">
        <f t="shared" si="92"/>
        <v>47.95</v>
      </c>
      <c r="CZ434">
        <f t="shared" si="93"/>
        <v>9.61</v>
      </c>
      <c r="DA434">
        <f t="shared" si="94"/>
        <v>4.99</v>
      </c>
      <c r="DB434">
        <f t="shared" si="95"/>
        <v>19.22</v>
      </c>
      <c r="DC434">
        <f t="shared" si="96"/>
        <v>0</v>
      </c>
    </row>
    <row r="435" spans="1:107" x14ac:dyDescent="0.4">
      <c r="A435">
        <f>ROW(Source!A216)</f>
        <v>216</v>
      </c>
      <c r="B435">
        <v>68187018</v>
      </c>
      <c r="C435">
        <v>68192082</v>
      </c>
      <c r="D435">
        <v>64809022</v>
      </c>
      <c r="E435">
        <v>1</v>
      </c>
      <c r="F435">
        <v>1</v>
      </c>
      <c r="G435">
        <v>1</v>
      </c>
      <c r="H435">
        <v>3</v>
      </c>
      <c r="I435" t="s">
        <v>1076</v>
      </c>
      <c r="J435" t="s">
        <v>1077</v>
      </c>
      <c r="K435" t="s">
        <v>1078</v>
      </c>
      <c r="L435">
        <v>1348</v>
      </c>
      <c r="N435">
        <v>1009</v>
      </c>
      <c r="O435" t="s">
        <v>133</v>
      </c>
      <c r="P435" t="s">
        <v>133</v>
      </c>
      <c r="Q435">
        <v>1000</v>
      </c>
      <c r="W435">
        <v>0</v>
      </c>
      <c r="X435">
        <v>-1124698589</v>
      </c>
      <c r="Y435">
        <v>6.9999999999999999E-4</v>
      </c>
      <c r="AA435">
        <v>101242</v>
      </c>
      <c r="AB435">
        <v>0</v>
      </c>
      <c r="AC435">
        <v>0</v>
      </c>
      <c r="AD435">
        <v>0</v>
      </c>
      <c r="AE435">
        <v>11350</v>
      </c>
      <c r="AF435">
        <v>0</v>
      </c>
      <c r="AG435">
        <v>0</v>
      </c>
      <c r="AH435">
        <v>0</v>
      </c>
      <c r="AI435">
        <v>8.92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0</v>
      </c>
      <c r="AQ435">
        <v>0</v>
      </c>
      <c r="AR435">
        <v>0</v>
      </c>
      <c r="AS435" t="s">
        <v>3</v>
      </c>
      <c r="AT435">
        <v>6.9999999999999999E-4</v>
      </c>
      <c r="AU435" t="s">
        <v>3</v>
      </c>
      <c r="AV435">
        <v>0</v>
      </c>
      <c r="AW435">
        <v>2</v>
      </c>
      <c r="AX435">
        <v>68192093</v>
      </c>
      <c r="AY435">
        <v>1</v>
      </c>
      <c r="AZ435">
        <v>0</v>
      </c>
      <c r="BA435">
        <v>426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Y435*Source!I216</f>
        <v>7.0000000000000007E-5</v>
      </c>
      <c r="CY435">
        <f t="shared" si="92"/>
        <v>101242</v>
      </c>
      <c r="CZ435">
        <f t="shared" si="93"/>
        <v>11350</v>
      </c>
      <c r="DA435">
        <f t="shared" si="94"/>
        <v>8.92</v>
      </c>
      <c r="DB435">
        <f t="shared" si="95"/>
        <v>7.95</v>
      </c>
      <c r="DC435">
        <f t="shared" si="96"/>
        <v>0</v>
      </c>
    </row>
    <row r="436" spans="1:107" x14ac:dyDescent="0.4">
      <c r="A436">
        <f>ROW(Source!A216)</f>
        <v>216</v>
      </c>
      <c r="B436">
        <v>68187018</v>
      </c>
      <c r="C436">
        <v>68192082</v>
      </c>
      <c r="D436">
        <v>64809038</v>
      </c>
      <c r="E436">
        <v>1</v>
      </c>
      <c r="F436">
        <v>1</v>
      </c>
      <c r="G436">
        <v>1</v>
      </c>
      <c r="H436">
        <v>3</v>
      </c>
      <c r="I436" t="s">
        <v>1079</v>
      </c>
      <c r="J436" t="s">
        <v>1080</v>
      </c>
      <c r="K436" t="s">
        <v>1081</v>
      </c>
      <c r="L436">
        <v>1356</v>
      </c>
      <c r="N436">
        <v>1010</v>
      </c>
      <c r="O436" t="s">
        <v>271</v>
      </c>
      <c r="P436" t="s">
        <v>271</v>
      </c>
      <c r="Q436">
        <v>1000</v>
      </c>
      <c r="W436">
        <v>0</v>
      </c>
      <c r="X436">
        <v>69956878</v>
      </c>
      <c r="Y436">
        <v>0.04</v>
      </c>
      <c r="AA436">
        <v>240</v>
      </c>
      <c r="AB436">
        <v>0</v>
      </c>
      <c r="AC436">
        <v>0</v>
      </c>
      <c r="AD436">
        <v>0</v>
      </c>
      <c r="AE436">
        <v>200</v>
      </c>
      <c r="AF436">
        <v>0</v>
      </c>
      <c r="AG436">
        <v>0</v>
      </c>
      <c r="AH436">
        <v>0</v>
      </c>
      <c r="AI436">
        <v>1.2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3</v>
      </c>
      <c r="AT436">
        <v>0.04</v>
      </c>
      <c r="AU436" t="s">
        <v>3</v>
      </c>
      <c r="AV436">
        <v>0</v>
      </c>
      <c r="AW436">
        <v>2</v>
      </c>
      <c r="AX436">
        <v>68192094</v>
      </c>
      <c r="AY436">
        <v>1</v>
      </c>
      <c r="AZ436">
        <v>0</v>
      </c>
      <c r="BA436">
        <v>427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Y436*Source!I216</f>
        <v>4.0000000000000001E-3</v>
      </c>
      <c r="CY436">
        <f t="shared" si="92"/>
        <v>240</v>
      </c>
      <c r="CZ436">
        <f t="shared" si="93"/>
        <v>200</v>
      </c>
      <c r="DA436">
        <f t="shared" si="94"/>
        <v>1.2</v>
      </c>
      <c r="DB436">
        <f t="shared" si="95"/>
        <v>8</v>
      </c>
      <c r="DC436">
        <f t="shared" si="96"/>
        <v>0</v>
      </c>
    </row>
    <row r="437" spans="1:107" x14ac:dyDescent="0.4">
      <c r="A437">
        <f>ROW(Source!A216)</f>
        <v>216</v>
      </c>
      <c r="B437">
        <v>68187018</v>
      </c>
      <c r="C437">
        <v>68192082</v>
      </c>
      <c r="D437">
        <v>64832115</v>
      </c>
      <c r="E437">
        <v>1</v>
      </c>
      <c r="F437">
        <v>1</v>
      </c>
      <c r="G437">
        <v>1</v>
      </c>
      <c r="H437">
        <v>3</v>
      </c>
      <c r="I437" t="s">
        <v>457</v>
      </c>
      <c r="J437" t="s">
        <v>459</v>
      </c>
      <c r="K437" t="s">
        <v>458</v>
      </c>
      <c r="L437">
        <v>1035</v>
      </c>
      <c r="N437">
        <v>1013</v>
      </c>
      <c r="O437" t="s">
        <v>103</v>
      </c>
      <c r="P437" t="s">
        <v>103</v>
      </c>
      <c r="Q437">
        <v>1</v>
      </c>
      <c r="W437">
        <v>0</v>
      </c>
      <c r="X437">
        <v>-90032847</v>
      </c>
      <c r="Y437">
        <v>10</v>
      </c>
      <c r="AA437">
        <v>1244.67</v>
      </c>
      <c r="AB437">
        <v>0</v>
      </c>
      <c r="AC437">
        <v>0</v>
      </c>
      <c r="AD437">
        <v>0</v>
      </c>
      <c r="AE437">
        <v>1914.88</v>
      </c>
      <c r="AF437">
        <v>0</v>
      </c>
      <c r="AG437">
        <v>0</v>
      </c>
      <c r="AH437">
        <v>0</v>
      </c>
      <c r="AI437">
        <v>0.65</v>
      </c>
      <c r="AJ437">
        <v>1</v>
      </c>
      <c r="AK437">
        <v>1</v>
      </c>
      <c r="AL437">
        <v>1</v>
      </c>
      <c r="AN437">
        <v>0</v>
      </c>
      <c r="AO437">
        <v>0</v>
      </c>
      <c r="AP437">
        <v>0</v>
      </c>
      <c r="AQ437">
        <v>0</v>
      </c>
      <c r="AR437">
        <v>0</v>
      </c>
      <c r="AS437" t="s">
        <v>3</v>
      </c>
      <c r="AT437">
        <v>10</v>
      </c>
      <c r="AU437" t="s">
        <v>3</v>
      </c>
      <c r="AV437">
        <v>0</v>
      </c>
      <c r="AW437">
        <v>1</v>
      </c>
      <c r="AX437">
        <v>-1</v>
      </c>
      <c r="AY437">
        <v>0</v>
      </c>
      <c r="AZ437">
        <v>0</v>
      </c>
      <c r="BA437" t="s">
        <v>3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Y437*Source!I216</f>
        <v>1</v>
      </c>
      <c r="CY437">
        <f t="shared" si="92"/>
        <v>1244.67</v>
      </c>
      <c r="CZ437">
        <f t="shared" si="93"/>
        <v>1914.88</v>
      </c>
      <c r="DA437">
        <f t="shared" si="94"/>
        <v>0.65</v>
      </c>
      <c r="DB437">
        <f t="shared" si="95"/>
        <v>19148.8</v>
      </c>
      <c r="DC437">
        <f t="shared" si="96"/>
        <v>0</v>
      </c>
    </row>
    <row r="438" spans="1:107" x14ac:dyDescent="0.4">
      <c r="A438">
        <f>ROW(Source!A216)</f>
        <v>216</v>
      </c>
      <c r="B438">
        <v>68187018</v>
      </c>
      <c r="C438">
        <v>68192082</v>
      </c>
      <c r="D438">
        <v>64832116</v>
      </c>
      <c r="E438">
        <v>1</v>
      </c>
      <c r="F438">
        <v>1</v>
      </c>
      <c r="G438">
        <v>1</v>
      </c>
      <c r="H438">
        <v>3</v>
      </c>
      <c r="I438" t="s">
        <v>453</v>
      </c>
      <c r="J438" t="s">
        <v>455</v>
      </c>
      <c r="K438" t="s">
        <v>454</v>
      </c>
      <c r="L438">
        <v>1035</v>
      </c>
      <c r="N438">
        <v>1013</v>
      </c>
      <c r="O438" t="s">
        <v>103</v>
      </c>
      <c r="P438" t="s">
        <v>103</v>
      </c>
      <c r="Q438">
        <v>1</v>
      </c>
      <c r="W438">
        <v>1</v>
      </c>
      <c r="X438">
        <v>784721042</v>
      </c>
      <c r="Y438">
        <v>-10</v>
      </c>
      <c r="AA438">
        <v>806.4</v>
      </c>
      <c r="AB438">
        <v>0</v>
      </c>
      <c r="AC438">
        <v>0</v>
      </c>
      <c r="AD438">
        <v>0</v>
      </c>
      <c r="AE438">
        <v>280</v>
      </c>
      <c r="AF438">
        <v>0</v>
      </c>
      <c r="AG438">
        <v>0</v>
      </c>
      <c r="AH438">
        <v>0</v>
      </c>
      <c r="AI438">
        <v>2.88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3</v>
      </c>
      <c r="AT438">
        <v>-10</v>
      </c>
      <c r="AU438" t="s">
        <v>3</v>
      </c>
      <c r="AV438">
        <v>0</v>
      </c>
      <c r="AW438">
        <v>2</v>
      </c>
      <c r="AX438">
        <v>68192095</v>
      </c>
      <c r="AY438">
        <v>1</v>
      </c>
      <c r="AZ438">
        <v>6144</v>
      </c>
      <c r="BA438">
        <v>428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Y438*Source!I216</f>
        <v>-1</v>
      </c>
      <c r="CY438">
        <f t="shared" si="92"/>
        <v>806.4</v>
      </c>
      <c r="CZ438">
        <f t="shared" si="93"/>
        <v>280</v>
      </c>
      <c r="DA438">
        <f t="shared" si="94"/>
        <v>2.88</v>
      </c>
      <c r="DB438">
        <f t="shared" si="95"/>
        <v>-2800</v>
      </c>
      <c r="DC438">
        <f t="shared" si="96"/>
        <v>0</v>
      </c>
    </row>
    <row r="439" spans="1:107" x14ac:dyDescent="0.4">
      <c r="A439">
        <f>ROW(Source!A216)</f>
        <v>216</v>
      </c>
      <c r="B439">
        <v>68187018</v>
      </c>
      <c r="C439">
        <v>68192082</v>
      </c>
      <c r="D439">
        <v>64842727</v>
      </c>
      <c r="E439">
        <v>1</v>
      </c>
      <c r="F439">
        <v>1</v>
      </c>
      <c r="G439">
        <v>1</v>
      </c>
      <c r="H439">
        <v>3</v>
      </c>
      <c r="I439" t="s">
        <v>758</v>
      </c>
      <c r="J439" t="s">
        <v>759</v>
      </c>
      <c r="K439" t="s">
        <v>760</v>
      </c>
      <c r="L439">
        <v>1339</v>
      </c>
      <c r="N439">
        <v>1007</v>
      </c>
      <c r="O439" t="s">
        <v>712</v>
      </c>
      <c r="P439" t="s">
        <v>712</v>
      </c>
      <c r="Q439">
        <v>1</v>
      </c>
      <c r="W439">
        <v>0</v>
      </c>
      <c r="X439">
        <v>-211956249</v>
      </c>
      <c r="Y439">
        <v>0.01</v>
      </c>
      <c r="AA439">
        <v>3279.94</v>
      </c>
      <c r="AB439">
        <v>0</v>
      </c>
      <c r="AC439">
        <v>0</v>
      </c>
      <c r="AD439">
        <v>0</v>
      </c>
      <c r="AE439">
        <v>519.79999999999995</v>
      </c>
      <c r="AF439">
        <v>0</v>
      </c>
      <c r="AG439">
        <v>0</v>
      </c>
      <c r="AH439">
        <v>0</v>
      </c>
      <c r="AI439">
        <v>6.31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3</v>
      </c>
      <c r="AT439">
        <v>0.01</v>
      </c>
      <c r="AU439" t="s">
        <v>3</v>
      </c>
      <c r="AV439">
        <v>0</v>
      </c>
      <c r="AW439">
        <v>2</v>
      </c>
      <c r="AX439">
        <v>68192096</v>
      </c>
      <c r="AY439">
        <v>1</v>
      </c>
      <c r="AZ439">
        <v>0</v>
      </c>
      <c r="BA439">
        <v>429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Y439*Source!I216</f>
        <v>1E-3</v>
      </c>
      <c r="CY439">
        <f t="shared" si="92"/>
        <v>3279.94</v>
      </c>
      <c r="CZ439">
        <f t="shared" si="93"/>
        <v>519.79999999999995</v>
      </c>
      <c r="DA439">
        <f t="shared" si="94"/>
        <v>6.31</v>
      </c>
      <c r="DB439">
        <f t="shared" si="95"/>
        <v>5.2</v>
      </c>
      <c r="DC439">
        <f t="shared" si="96"/>
        <v>0</v>
      </c>
    </row>
    <row r="440" spans="1:107" x14ac:dyDescent="0.4">
      <c r="A440">
        <f>ROW(Source!A253)</f>
        <v>253</v>
      </c>
      <c r="B440">
        <v>68187018</v>
      </c>
      <c r="C440">
        <v>68192428</v>
      </c>
      <c r="D440">
        <v>18434709</v>
      </c>
      <c r="E440">
        <v>1</v>
      </c>
      <c r="F440">
        <v>1</v>
      </c>
      <c r="G440">
        <v>1</v>
      </c>
      <c r="H440">
        <v>1</v>
      </c>
      <c r="I440" t="s">
        <v>1088</v>
      </c>
      <c r="J440" t="s">
        <v>3</v>
      </c>
      <c r="K440" t="s">
        <v>1089</v>
      </c>
      <c r="L440">
        <v>1369</v>
      </c>
      <c r="N440">
        <v>1013</v>
      </c>
      <c r="O440" t="s">
        <v>665</v>
      </c>
      <c r="P440" t="s">
        <v>665</v>
      </c>
      <c r="Q440">
        <v>1</v>
      </c>
      <c r="W440">
        <v>0</v>
      </c>
      <c r="X440">
        <v>-1616652276</v>
      </c>
      <c r="Y440">
        <v>53.106999999999999</v>
      </c>
      <c r="AA440">
        <v>0</v>
      </c>
      <c r="AB440">
        <v>0</v>
      </c>
      <c r="AC440">
        <v>0</v>
      </c>
      <c r="AD440">
        <v>11.27</v>
      </c>
      <c r="AE440">
        <v>0</v>
      </c>
      <c r="AF440">
        <v>0</v>
      </c>
      <c r="AG440">
        <v>0</v>
      </c>
      <c r="AH440">
        <v>11.27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1</v>
      </c>
      <c r="AP440">
        <v>1</v>
      </c>
      <c r="AQ440">
        <v>0</v>
      </c>
      <c r="AR440">
        <v>0</v>
      </c>
      <c r="AS440" t="s">
        <v>3</v>
      </c>
      <c r="AT440">
        <v>46.18</v>
      </c>
      <c r="AU440" t="s">
        <v>21</v>
      </c>
      <c r="AV440">
        <v>1</v>
      </c>
      <c r="AW440">
        <v>2</v>
      </c>
      <c r="AX440">
        <v>68192429</v>
      </c>
      <c r="AY440">
        <v>1</v>
      </c>
      <c r="AZ440">
        <v>0</v>
      </c>
      <c r="BA440">
        <v>430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Y440*Source!I253</f>
        <v>7.3022125000000004</v>
      </c>
      <c r="CY440">
        <f>AD440</f>
        <v>11.27</v>
      </c>
      <c r="CZ440">
        <f>AH440</f>
        <v>11.27</v>
      </c>
      <c r="DA440">
        <f>AL440</f>
        <v>1</v>
      </c>
      <c r="DB440">
        <f>ROUND((ROUND(AT440*CZ440,2)*1.15),6)</f>
        <v>598.51750000000004</v>
      </c>
      <c r="DC440">
        <f>ROUND((ROUND(AT440*AG440,2)*1.15),6)</f>
        <v>0</v>
      </c>
    </row>
    <row r="441" spans="1:107" x14ac:dyDescent="0.4">
      <c r="A441">
        <f>ROW(Source!A253)</f>
        <v>253</v>
      </c>
      <c r="B441">
        <v>68187018</v>
      </c>
      <c r="C441">
        <v>68192428</v>
      </c>
      <c r="D441">
        <v>121548</v>
      </c>
      <c r="E441">
        <v>1</v>
      </c>
      <c r="F441">
        <v>1</v>
      </c>
      <c r="G441">
        <v>1</v>
      </c>
      <c r="H441">
        <v>1</v>
      </c>
      <c r="I441" t="s">
        <v>44</v>
      </c>
      <c r="J441" t="s">
        <v>3</v>
      </c>
      <c r="K441" t="s">
        <v>723</v>
      </c>
      <c r="L441">
        <v>608254</v>
      </c>
      <c r="N441">
        <v>1013</v>
      </c>
      <c r="O441" t="s">
        <v>724</v>
      </c>
      <c r="P441" t="s">
        <v>724</v>
      </c>
      <c r="Q441">
        <v>1</v>
      </c>
      <c r="W441">
        <v>0</v>
      </c>
      <c r="X441">
        <v>-185737400</v>
      </c>
      <c r="Y441">
        <v>0.48749999999999999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1</v>
      </c>
      <c r="AP441">
        <v>1</v>
      </c>
      <c r="AQ441">
        <v>0</v>
      </c>
      <c r="AR441">
        <v>0</v>
      </c>
      <c r="AS441" t="s">
        <v>3</v>
      </c>
      <c r="AT441">
        <v>0.39</v>
      </c>
      <c r="AU441" t="s">
        <v>20</v>
      </c>
      <c r="AV441">
        <v>2</v>
      </c>
      <c r="AW441">
        <v>2</v>
      </c>
      <c r="AX441">
        <v>68192430</v>
      </c>
      <c r="AY441">
        <v>1</v>
      </c>
      <c r="AZ441">
        <v>0</v>
      </c>
      <c r="BA441">
        <v>431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Y441*Source!I253</f>
        <v>6.7031250000000001E-2</v>
      </c>
      <c r="CY441">
        <f>AD441</f>
        <v>0</v>
      </c>
      <c r="CZ441">
        <f>AH441</f>
        <v>0</v>
      </c>
      <c r="DA441">
        <f>AL441</f>
        <v>1</v>
      </c>
      <c r="DB441">
        <f>ROUND((ROUND(AT441*CZ441,2)*1.25),6)</f>
        <v>0</v>
      </c>
      <c r="DC441">
        <f>ROUND((ROUND(AT441*AG441,2)*1.25),6)</f>
        <v>0</v>
      </c>
    </row>
    <row r="442" spans="1:107" x14ac:dyDescent="0.4">
      <c r="A442">
        <f>ROW(Source!A253)</f>
        <v>253</v>
      </c>
      <c r="B442">
        <v>68187018</v>
      </c>
      <c r="C442">
        <v>68192428</v>
      </c>
      <c r="D442">
        <v>64871408</v>
      </c>
      <c r="E442">
        <v>1</v>
      </c>
      <c r="F442">
        <v>1</v>
      </c>
      <c r="G442">
        <v>1</v>
      </c>
      <c r="H442">
        <v>2</v>
      </c>
      <c r="I442" t="s">
        <v>789</v>
      </c>
      <c r="J442" t="s">
        <v>790</v>
      </c>
      <c r="K442" t="s">
        <v>791</v>
      </c>
      <c r="L442">
        <v>1368</v>
      </c>
      <c r="N442">
        <v>1011</v>
      </c>
      <c r="O442" t="s">
        <v>669</v>
      </c>
      <c r="P442" t="s">
        <v>669</v>
      </c>
      <c r="Q442">
        <v>1</v>
      </c>
      <c r="W442">
        <v>0</v>
      </c>
      <c r="X442">
        <v>344519037</v>
      </c>
      <c r="Y442">
        <v>0.48749999999999999</v>
      </c>
      <c r="AA442">
        <v>0</v>
      </c>
      <c r="AB442">
        <v>399.5</v>
      </c>
      <c r="AC442">
        <v>383.81</v>
      </c>
      <c r="AD442">
        <v>0</v>
      </c>
      <c r="AE442">
        <v>0</v>
      </c>
      <c r="AF442">
        <v>31.26</v>
      </c>
      <c r="AG442">
        <v>13.5</v>
      </c>
      <c r="AH442">
        <v>0</v>
      </c>
      <c r="AI442">
        <v>1</v>
      </c>
      <c r="AJ442">
        <v>12.78</v>
      </c>
      <c r="AK442">
        <v>28.43</v>
      </c>
      <c r="AL442">
        <v>1</v>
      </c>
      <c r="AN442">
        <v>0</v>
      </c>
      <c r="AO442">
        <v>1</v>
      </c>
      <c r="AP442">
        <v>1</v>
      </c>
      <c r="AQ442">
        <v>0</v>
      </c>
      <c r="AR442">
        <v>0</v>
      </c>
      <c r="AS442" t="s">
        <v>3</v>
      </c>
      <c r="AT442">
        <v>0.39</v>
      </c>
      <c r="AU442" t="s">
        <v>20</v>
      </c>
      <c r="AV442">
        <v>0</v>
      </c>
      <c r="AW442">
        <v>2</v>
      </c>
      <c r="AX442">
        <v>68192431</v>
      </c>
      <c r="AY442">
        <v>1</v>
      </c>
      <c r="AZ442">
        <v>0</v>
      </c>
      <c r="BA442">
        <v>432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Y442*Source!I253</f>
        <v>6.7031250000000001E-2</v>
      </c>
      <c r="CY442">
        <f>AB442</f>
        <v>399.5</v>
      </c>
      <c r="CZ442">
        <f>AF442</f>
        <v>31.26</v>
      </c>
      <c r="DA442">
        <f>AJ442</f>
        <v>12.78</v>
      </c>
      <c r="DB442">
        <f>ROUND((ROUND(AT442*CZ442,2)*1.25),6)</f>
        <v>15.237500000000001</v>
      </c>
      <c r="DC442">
        <f>ROUND((ROUND(AT442*AG442,2)*1.25),6)</f>
        <v>6.5875000000000004</v>
      </c>
    </row>
    <row r="443" spans="1:107" x14ac:dyDescent="0.4">
      <c r="A443">
        <f>ROW(Source!A253)</f>
        <v>253</v>
      </c>
      <c r="B443">
        <v>68187018</v>
      </c>
      <c r="C443">
        <v>68192428</v>
      </c>
      <c r="D443">
        <v>64871898</v>
      </c>
      <c r="E443">
        <v>1</v>
      </c>
      <c r="F443">
        <v>1</v>
      </c>
      <c r="G443">
        <v>1</v>
      </c>
      <c r="H443">
        <v>2</v>
      </c>
      <c r="I443" t="s">
        <v>1090</v>
      </c>
      <c r="J443" t="s">
        <v>1091</v>
      </c>
      <c r="K443" t="s">
        <v>1092</v>
      </c>
      <c r="L443">
        <v>1368</v>
      </c>
      <c r="N443">
        <v>1011</v>
      </c>
      <c r="O443" t="s">
        <v>669</v>
      </c>
      <c r="P443" t="s">
        <v>669</v>
      </c>
      <c r="Q443">
        <v>1</v>
      </c>
      <c r="W443">
        <v>0</v>
      </c>
      <c r="X443">
        <v>527313756</v>
      </c>
      <c r="Y443">
        <v>10.0625</v>
      </c>
      <c r="AA443">
        <v>0</v>
      </c>
      <c r="AB443">
        <v>119.4</v>
      </c>
      <c r="AC443">
        <v>0</v>
      </c>
      <c r="AD443">
        <v>0</v>
      </c>
      <c r="AE443">
        <v>0</v>
      </c>
      <c r="AF443">
        <v>30</v>
      </c>
      <c r="AG443">
        <v>0</v>
      </c>
      <c r="AH443">
        <v>0</v>
      </c>
      <c r="AI443">
        <v>1</v>
      </c>
      <c r="AJ443">
        <v>3.98</v>
      </c>
      <c r="AK443">
        <v>28.43</v>
      </c>
      <c r="AL443">
        <v>1</v>
      </c>
      <c r="AN443">
        <v>0</v>
      </c>
      <c r="AO443">
        <v>1</v>
      </c>
      <c r="AP443">
        <v>1</v>
      </c>
      <c r="AQ443">
        <v>0</v>
      </c>
      <c r="AR443">
        <v>0</v>
      </c>
      <c r="AS443" t="s">
        <v>3</v>
      </c>
      <c r="AT443">
        <v>8.0500000000000007</v>
      </c>
      <c r="AU443" t="s">
        <v>20</v>
      </c>
      <c r="AV443">
        <v>0</v>
      </c>
      <c r="AW443">
        <v>2</v>
      </c>
      <c r="AX443">
        <v>68192432</v>
      </c>
      <c r="AY443">
        <v>1</v>
      </c>
      <c r="AZ443">
        <v>0</v>
      </c>
      <c r="BA443">
        <v>433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Y443*Source!I253</f>
        <v>1.3835937500000002</v>
      </c>
      <c r="CY443">
        <f>AB443</f>
        <v>119.4</v>
      </c>
      <c r="CZ443">
        <f>AF443</f>
        <v>30</v>
      </c>
      <c r="DA443">
        <f>AJ443</f>
        <v>3.98</v>
      </c>
      <c r="DB443">
        <f>ROUND((ROUND(AT443*CZ443,2)*1.25),6)</f>
        <v>301.875</v>
      </c>
      <c r="DC443">
        <f>ROUND((ROUND(AT443*AG443,2)*1.25),6)</f>
        <v>0</v>
      </c>
    </row>
    <row r="444" spans="1:107" x14ac:dyDescent="0.4">
      <c r="A444">
        <f>ROW(Source!A253)</f>
        <v>253</v>
      </c>
      <c r="B444">
        <v>68187018</v>
      </c>
      <c r="C444">
        <v>68192428</v>
      </c>
      <c r="D444">
        <v>64872992</v>
      </c>
      <c r="E444">
        <v>1</v>
      </c>
      <c r="F444">
        <v>1</v>
      </c>
      <c r="G444">
        <v>1</v>
      </c>
      <c r="H444">
        <v>2</v>
      </c>
      <c r="I444" t="s">
        <v>1093</v>
      </c>
      <c r="J444" t="s">
        <v>1094</v>
      </c>
      <c r="K444" t="s">
        <v>1095</v>
      </c>
      <c r="L444">
        <v>1368</v>
      </c>
      <c r="N444">
        <v>1011</v>
      </c>
      <c r="O444" t="s">
        <v>669</v>
      </c>
      <c r="P444" t="s">
        <v>669</v>
      </c>
      <c r="Q444">
        <v>1</v>
      </c>
      <c r="W444">
        <v>0</v>
      </c>
      <c r="X444">
        <v>-652635439</v>
      </c>
      <c r="Y444">
        <v>7.5</v>
      </c>
      <c r="AA444">
        <v>0</v>
      </c>
      <c r="AB444">
        <v>12.91</v>
      </c>
      <c r="AC444">
        <v>0</v>
      </c>
      <c r="AD444">
        <v>0</v>
      </c>
      <c r="AE444">
        <v>0</v>
      </c>
      <c r="AF444">
        <v>2.7</v>
      </c>
      <c r="AG444">
        <v>0</v>
      </c>
      <c r="AH444">
        <v>0</v>
      </c>
      <c r="AI444">
        <v>1</v>
      </c>
      <c r="AJ444">
        <v>4.78</v>
      </c>
      <c r="AK444">
        <v>28.43</v>
      </c>
      <c r="AL444">
        <v>1</v>
      </c>
      <c r="AN444">
        <v>0</v>
      </c>
      <c r="AO444">
        <v>1</v>
      </c>
      <c r="AP444">
        <v>1</v>
      </c>
      <c r="AQ444">
        <v>0</v>
      </c>
      <c r="AR444">
        <v>0</v>
      </c>
      <c r="AS444" t="s">
        <v>3</v>
      </c>
      <c r="AT444">
        <v>6</v>
      </c>
      <c r="AU444" t="s">
        <v>20</v>
      </c>
      <c r="AV444">
        <v>0</v>
      </c>
      <c r="AW444">
        <v>2</v>
      </c>
      <c r="AX444">
        <v>68192433</v>
      </c>
      <c r="AY444">
        <v>1</v>
      </c>
      <c r="AZ444">
        <v>0</v>
      </c>
      <c r="BA444">
        <v>434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Y444*Source!I253</f>
        <v>1.03125</v>
      </c>
      <c r="CY444">
        <f>AB444</f>
        <v>12.91</v>
      </c>
      <c r="CZ444">
        <f>AF444</f>
        <v>2.7</v>
      </c>
      <c r="DA444">
        <f>AJ444</f>
        <v>4.78</v>
      </c>
      <c r="DB444">
        <f>ROUND((ROUND(AT444*CZ444,2)*1.25),6)</f>
        <v>20.25</v>
      </c>
      <c r="DC444">
        <f>ROUND((ROUND(AT444*AG444,2)*1.25),6)</f>
        <v>0</v>
      </c>
    </row>
    <row r="445" spans="1:107" x14ac:dyDescent="0.4">
      <c r="A445">
        <f>ROW(Source!A253)</f>
        <v>253</v>
      </c>
      <c r="B445">
        <v>68187018</v>
      </c>
      <c r="C445">
        <v>68192428</v>
      </c>
      <c r="D445">
        <v>64873129</v>
      </c>
      <c r="E445">
        <v>1</v>
      </c>
      <c r="F445">
        <v>1</v>
      </c>
      <c r="G445">
        <v>1</v>
      </c>
      <c r="H445">
        <v>2</v>
      </c>
      <c r="I445" t="s">
        <v>715</v>
      </c>
      <c r="J445" t="s">
        <v>716</v>
      </c>
      <c r="K445" t="s">
        <v>717</v>
      </c>
      <c r="L445">
        <v>1368</v>
      </c>
      <c r="N445">
        <v>1011</v>
      </c>
      <c r="O445" t="s">
        <v>669</v>
      </c>
      <c r="P445" t="s">
        <v>669</v>
      </c>
      <c r="Q445">
        <v>1</v>
      </c>
      <c r="W445">
        <v>0</v>
      </c>
      <c r="X445">
        <v>1230759911</v>
      </c>
      <c r="Y445">
        <v>0.73750000000000004</v>
      </c>
      <c r="AA445">
        <v>0</v>
      </c>
      <c r="AB445">
        <v>851.65</v>
      </c>
      <c r="AC445">
        <v>329.79</v>
      </c>
      <c r="AD445">
        <v>0</v>
      </c>
      <c r="AE445">
        <v>0</v>
      </c>
      <c r="AF445">
        <v>87.17</v>
      </c>
      <c r="AG445">
        <v>11.6</v>
      </c>
      <c r="AH445">
        <v>0</v>
      </c>
      <c r="AI445">
        <v>1</v>
      </c>
      <c r="AJ445">
        <v>9.77</v>
      </c>
      <c r="AK445">
        <v>28.43</v>
      </c>
      <c r="AL445">
        <v>1</v>
      </c>
      <c r="AN445">
        <v>0</v>
      </c>
      <c r="AO445">
        <v>1</v>
      </c>
      <c r="AP445">
        <v>1</v>
      </c>
      <c r="AQ445">
        <v>0</v>
      </c>
      <c r="AR445">
        <v>0</v>
      </c>
      <c r="AS445" t="s">
        <v>3</v>
      </c>
      <c r="AT445">
        <v>0.59</v>
      </c>
      <c r="AU445" t="s">
        <v>20</v>
      </c>
      <c r="AV445">
        <v>0</v>
      </c>
      <c r="AW445">
        <v>2</v>
      </c>
      <c r="AX445">
        <v>68192434</v>
      </c>
      <c r="AY445">
        <v>1</v>
      </c>
      <c r="AZ445">
        <v>0</v>
      </c>
      <c r="BA445">
        <v>435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Y445*Source!I253</f>
        <v>0.10140625000000002</v>
      </c>
      <c r="CY445">
        <f>AB445</f>
        <v>851.65</v>
      </c>
      <c r="CZ445">
        <f>AF445</f>
        <v>87.17</v>
      </c>
      <c r="DA445">
        <f>AJ445</f>
        <v>9.77</v>
      </c>
      <c r="DB445">
        <f>ROUND((ROUND(AT445*CZ445,2)*1.25),6)</f>
        <v>64.287499999999994</v>
      </c>
      <c r="DC445">
        <f>ROUND((ROUND(AT445*AG445,2)*1.25),6)</f>
        <v>8.5500000000000007</v>
      </c>
    </row>
    <row r="446" spans="1:107" x14ac:dyDescent="0.4">
      <c r="A446">
        <f>ROW(Source!A253)</f>
        <v>253</v>
      </c>
      <c r="B446">
        <v>68187018</v>
      </c>
      <c r="C446">
        <v>68192428</v>
      </c>
      <c r="D446">
        <v>64807275</v>
      </c>
      <c r="E446">
        <v>1</v>
      </c>
      <c r="F446">
        <v>1</v>
      </c>
      <c r="G446">
        <v>1</v>
      </c>
      <c r="H446">
        <v>3</v>
      </c>
      <c r="I446" t="s">
        <v>1096</v>
      </c>
      <c r="J446" t="s">
        <v>1097</v>
      </c>
      <c r="K446" t="s">
        <v>1098</v>
      </c>
      <c r="L446">
        <v>1348</v>
      </c>
      <c r="N446">
        <v>1009</v>
      </c>
      <c r="O446" t="s">
        <v>133</v>
      </c>
      <c r="P446" t="s">
        <v>133</v>
      </c>
      <c r="Q446">
        <v>1000</v>
      </c>
      <c r="W446">
        <v>0</v>
      </c>
      <c r="X446">
        <v>-2112195305</v>
      </c>
      <c r="Y446">
        <v>1.4E-2</v>
      </c>
      <c r="AA446">
        <v>20740.8</v>
      </c>
      <c r="AB446">
        <v>0</v>
      </c>
      <c r="AC446">
        <v>0</v>
      </c>
      <c r="AD446">
        <v>0</v>
      </c>
      <c r="AE446">
        <v>1160</v>
      </c>
      <c r="AF446">
        <v>0</v>
      </c>
      <c r="AG446">
        <v>0</v>
      </c>
      <c r="AH446">
        <v>0</v>
      </c>
      <c r="AI446">
        <v>17.88</v>
      </c>
      <c r="AJ446">
        <v>1</v>
      </c>
      <c r="AK446">
        <v>1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 t="s">
        <v>3</v>
      </c>
      <c r="AT446">
        <v>1.4E-2</v>
      </c>
      <c r="AU446" t="s">
        <v>3</v>
      </c>
      <c r="AV446">
        <v>0</v>
      </c>
      <c r="AW446">
        <v>2</v>
      </c>
      <c r="AX446">
        <v>68192435</v>
      </c>
      <c r="AY446">
        <v>1</v>
      </c>
      <c r="AZ446">
        <v>0</v>
      </c>
      <c r="BA446">
        <v>436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Y446*Source!I253</f>
        <v>1.9250000000000003E-3</v>
      </c>
      <c r="CY446">
        <f t="shared" ref="CY446:CY453" si="97">AA446</f>
        <v>20740.8</v>
      </c>
      <c r="CZ446">
        <f t="shared" ref="CZ446:CZ453" si="98">AE446</f>
        <v>1160</v>
      </c>
      <c r="DA446">
        <f t="shared" ref="DA446:DA453" si="99">AI446</f>
        <v>17.88</v>
      </c>
      <c r="DB446">
        <f t="shared" ref="DB446:DB453" si="100">ROUND(ROUND(AT446*CZ446,2),6)</f>
        <v>16.239999999999998</v>
      </c>
      <c r="DC446">
        <f t="shared" ref="DC446:DC453" si="101">ROUND(ROUND(AT446*AG446,2),6)</f>
        <v>0</v>
      </c>
    </row>
    <row r="447" spans="1:107" x14ac:dyDescent="0.4">
      <c r="A447">
        <f>ROW(Source!A253)</f>
        <v>253</v>
      </c>
      <c r="B447">
        <v>68187018</v>
      </c>
      <c r="C447">
        <v>68192428</v>
      </c>
      <c r="D447">
        <v>64807310</v>
      </c>
      <c r="E447">
        <v>1</v>
      </c>
      <c r="F447">
        <v>1</v>
      </c>
      <c r="G447">
        <v>1</v>
      </c>
      <c r="H447">
        <v>3</v>
      </c>
      <c r="I447" t="s">
        <v>1099</v>
      </c>
      <c r="J447" t="s">
        <v>1100</v>
      </c>
      <c r="K447" t="s">
        <v>1101</v>
      </c>
      <c r="L447">
        <v>1348</v>
      </c>
      <c r="N447">
        <v>1009</v>
      </c>
      <c r="O447" t="s">
        <v>133</v>
      </c>
      <c r="P447" t="s">
        <v>133</v>
      </c>
      <c r="Q447">
        <v>1000</v>
      </c>
      <c r="W447">
        <v>0</v>
      </c>
      <c r="X447">
        <v>503556632</v>
      </c>
      <c r="Y447">
        <v>0.28899999999999998</v>
      </c>
      <c r="AA447">
        <v>20746.650000000001</v>
      </c>
      <c r="AB447">
        <v>0</v>
      </c>
      <c r="AC447">
        <v>0</v>
      </c>
      <c r="AD447">
        <v>0</v>
      </c>
      <c r="AE447">
        <v>1383.11</v>
      </c>
      <c r="AF447">
        <v>0</v>
      </c>
      <c r="AG447">
        <v>0</v>
      </c>
      <c r="AH447">
        <v>0</v>
      </c>
      <c r="AI447">
        <v>15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S447" t="s">
        <v>3</v>
      </c>
      <c r="AT447">
        <v>0.28899999999999998</v>
      </c>
      <c r="AU447" t="s">
        <v>3</v>
      </c>
      <c r="AV447">
        <v>0</v>
      </c>
      <c r="AW447">
        <v>2</v>
      </c>
      <c r="AX447">
        <v>68192436</v>
      </c>
      <c r="AY447">
        <v>1</v>
      </c>
      <c r="AZ447">
        <v>0</v>
      </c>
      <c r="BA447">
        <v>437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Y447*Source!I253</f>
        <v>3.9737500000000002E-2</v>
      </c>
      <c r="CY447">
        <f t="shared" si="97"/>
        <v>20746.650000000001</v>
      </c>
      <c r="CZ447">
        <f t="shared" si="98"/>
        <v>1383.11</v>
      </c>
      <c r="DA447">
        <f t="shared" si="99"/>
        <v>15</v>
      </c>
      <c r="DB447">
        <f t="shared" si="100"/>
        <v>399.72</v>
      </c>
      <c r="DC447">
        <f t="shared" si="101"/>
        <v>0</v>
      </c>
    </row>
    <row r="448" spans="1:107" x14ac:dyDescent="0.4">
      <c r="A448">
        <f>ROW(Source!A253)</f>
        <v>253</v>
      </c>
      <c r="B448">
        <v>68187018</v>
      </c>
      <c r="C448">
        <v>68192428</v>
      </c>
      <c r="D448">
        <v>64807311</v>
      </c>
      <c r="E448">
        <v>1</v>
      </c>
      <c r="F448">
        <v>1</v>
      </c>
      <c r="G448">
        <v>1</v>
      </c>
      <c r="H448">
        <v>3</v>
      </c>
      <c r="I448" t="s">
        <v>1102</v>
      </c>
      <c r="J448" t="s">
        <v>1103</v>
      </c>
      <c r="K448" t="s">
        <v>1104</v>
      </c>
      <c r="L448">
        <v>1348</v>
      </c>
      <c r="N448">
        <v>1009</v>
      </c>
      <c r="O448" t="s">
        <v>133</v>
      </c>
      <c r="P448" t="s">
        <v>133</v>
      </c>
      <c r="Q448">
        <v>1000</v>
      </c>
      <c r="W448">
        <v>0</v>
      </c>
      <c r="X448">
        <v>542515914</v>
      </c>
      <c r="Y448">
        <v>5.7000000000000002E-2</v>
      </c>
      <c r="AA448">
        <v>20533.099999999999</v>
      </c>
      <c r="AB448">
        <v>0</v>
      </c>
      <c r="AC448">
        <v>0</v>
      </c>
      <c r="AD448">
        <v>0</v>
      </c>
      <c r="AE448">
        <v>1525.49</v>
      </c>
      <c r="AF448">
        <v>0</v>
      </c>
      <c r="AG448">
        <v>0</v>
      </c>
      <c r="AH448">
        <v>0</v>
      </c>
      <c r="AI448">
        <v>13.46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3</v>
      </c>
      <c r="AT448">
        <v>5.7000000000000002E-2</v>
      </c>
      <c r="AU448" t="s">
        <v>3</v>
      </c>
      <c r="AV448">
        <v>0</v>
      </c>
      <c r="AW448">
        <v>2</v>
      </c>
      <c r="AX448">
        <v>68192437</v>
      </c>
      <c r="AY448">
        <v>1</v>
      </c>
      <c r="AZ448">
        <v>0</v>
      </c>
      <c r="BA448">
        <v>438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Y448*Source!I253</f>
        <v>7.8375000000000007E-3</v>
      </c>
      <c r="CY448">
        <f t="shared" si="97"/>
        <v>20533.099999999999</v>
      </c>
      <c r="CZ448">
        <f t="shared" si="98"/>
        <v>1525.49</v>
      </c>
      <c r="DA448">
        <f t="shared" si="99"/>
        <v>13.46</v>
      </c>
      <c r="DB448">
        <f t="shared" si="100"/>
        <v>86.95</v>
      </c>
      <c r="DC448">
        <f t="shared" si="101"/>
        <v>0</v>
      </c>
    </row>
    <row r="449" spans="1:107" x14ac:dyDescent="0.4">
      <c r="A449">
        <f>ROW(Source!A253)</f>
        <v>253</v>
      </c>
      <c r="B449">
        <v>68187018</v>
      </c>
      <c r="C449">
        <v>68192428</v>
      </c>
      <c r="D449">
        <v>64808650</v>
      </c>
      <c r="E449">
        <v>1</v>
      </c>
      <c r="F449">
        <v>1</v>
      </c>
      <c r="G449">
        <v>1</v>
      </c>
      <c r="H449">
        <v>3</v>
      </c>
      <c r="I449" t="s">
        <v>466</v>
      </c>
      <c r="J449" t="s">
        <v>468</v>
      </c>
      <c r="K449" t="s">
        <v>467</v>
      </c>
      <c r="L449">
        <v>1327</v>
      </c>
      <c r="N449">
        <v>1005</v>
      </c>
      <c r="O449" t="s">
        <v>31</v>
      </c>
      <c r="P449" t="s">
        <v>31</v>
      </c>
      <c r="Q449">
        <v>1</v>
      </c>
      <c r="W449">
        <v>1</v>
      </c>
      <c r="X449">
        <v>328735001</v>
      </c>
      <c r="Y449">
        <v>-116</v>
      </c>
      <c r="AA449">
        <v>29.81</v>
      </c>
      <c r="AB449">
        <v>0</v>
      </c>
      <c r="AC449">
        <v>0</v>
      </c>
      <c r="AD449">
        <v>0</v>
      </c>
      <c r="AE449">
        <v>5.71</v>
      </c>
      <c r="AF449">
        <v>0</v>
      </c>
      <c r="AG449">
        <v>0</v>
      </c>
      <c r="AH449">
        <v>0</v>
      </c>
      <c r="AI449">
        <v>5.22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3</v>
      </c>
      <c r="AT449">
        <v>-116</v>
      </c>
      <c r="AU449" t="s">
        <v>3</v>
      </c>
      <c r="AV449">
        <v>0</v>
      </c>
      <c r="AW449">
        <v>2</v>
      </c>
      <c r="AX449">
        <v>68192438</v>
      </c>
      <c r="AY449">
        <v>1</v>
      </c>
      <c r="AZ449">
        <v>6144</v>
      </c>
      <c r="BA449">
        <v>439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Y449*Source!I253</f>
        <v>-15.950000000000001</v>
      </c>
      <c r="CY449">
        <f t="shared" si="97"/>
        <v>29.81</v>
      </c>
      <c r="CZ449">
        <f t="shared" si="98"/>
        <v>5.71</v>
      </c>
      <c r="DA449">
        <f t="shared" si="99"/>
        <v>5.22</v>
      </c>
      <c r="DB449">
        <f t="shared" si="100"/>
        <v>-662.36</v>
      </c>
      <c r="DC449">
        <f t="shared" si="101"/>
        <v>0</v>
      </c>
    </row>
    <row r="450" spans="1:107" x14ac:dyDescent="0.4">
      <c r="A450">
        <f>ROW(Source!A253)</f>
        <v>253</v>
      </c>
      <c r="B450">
        <v>68187018</v>
      </c>
      <c r="C450">
        <v>68192428</v>
      </c>
      <c r="D450">
        <v>64808653</v>
      </c>
      <c r="E450">
        <v>1</v>
      </c>
      <c r="F450">
        <v>1</v>
      </c>
      <c r="G450">
        <v>1</v>
      </c>
      <c r="H450">
        <v>3</v>
      </c>
      <c r="I450" t="s">
        <v>1105</v>
      </c>
      <c r="J450" t="s">
        <v>1106</v>
      </c>
      <c r="K450" t="s">
        <v>1107</v>
      </c>
      <c r="L450">
        <v>1348</v>
      </c>
      <c r="N450">
        <v>1009</v>
      </c>
      <c r="O450" t="s">
        <v>133</v>
      </c>
      <c r="P450" t="s">
        <v>133</v>
      </c>
      <c r="Q450">
        <v>1000</v>
      </c>
      <c r="W450">
        <v>0</v>
      </c>
      <c r="X450">
        <v>24097165</v>
      </c>
      <c r="Y450">
        <v>9.5000000000000001E-2</v>
      </c>
      <c r="AA450">
        <v>70530.820000000007</v>
      </c>
      <c r="AB450">
        <v>0</v>
      </c>
      <c r="AC450">
        <v>0</v>
      </c>
      <c r="AD450">
        <v>0</v>
      </c>
      <c r="AE450">
        <v>6143.8</v>
      </c>
      <c r="AF450">
        <v>0</v>
      </c>
      <c r="AG450">
        <v>0</v>
      </c>
      <c r="AH450">
        <v>0</v>
      </c>
      <c r="AI450">
        <v>11.48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0</v>
      </c>
      <c r="AQ450">
        <v>0</v>
      </c>
      <c r="AR450">
        <v>0</v>
      </c>
      <c r="AS450" t="s">
        <v>3</v>
      </c>
      <c r="AT450">
        <v>9.5000000000000001E-2</v>
      </c>
      <c r="AU450" t="s">
        <v>3</v>
      </c>
      <c r="AV450">
        <v>0</v>
      </c>
      <c r="AW450">
        <v>2</v>
      </c>
      <c r="AX450">
        <v>68192439</v>
      </c>
      <c r="AY450">
        <v>1</v>
      </c>
      <c r="AZ450">
        <v>0</v>
      </c>
      <c r="BA450">
        <v>440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Y450*Source!I253</f>
        <v>1.3062500000000001E-2</v>
      </c>
      <c r="CY450">
        <f t="shared" si="97"/>
        <v>70530.820000000007</v>
      </c>
      <c r="CZ450">
        <f t="shared" si="98"/>
        <v>6143.8</v>
      </c>
      <c r="DA450">
        <f t="shared" si="99"/>
        <v>11.48</v>
      </c>
      <c r="DB450">
        <f t="shared" si="100"/>
        <v>583.66</v>
      </c>
      <c r="DC450">
        <f t="shared" si="101"/>
        <v>0</v>
      </c>
    </row>
    <row r="451" spans="1:107" x14ac:dyDescent="0.4">
      <c r="A451">
        <f>ROW(Source!A253)</f>
        <v>253</v>
      </c>
      <c r="B451">
        <v>68187018</v>
      </c>
      <c r="C451">
        <v>68192428</v>
      </c>
      <c r="D451">
        <v>64808665</v>
      </c>
      <c r="E451">
        <v>1</v>
      </c>
      <c r="F451">
        <v>1</v>
      </c>
      <c r="G451">
        <v>1</v>
      </c>
      <c r="H451">
        <v>3</v>
      </c>
      <c r="I451" t="s">
        <v>798</v>
      </c>
      <c r="J451" t="s">
        <v>799</v>
      </c>
      <c r="K451" t="s">
        <v>800</v>
      </c>
      <c r="L451">
        <v>1346</v>
      </c>
      <c r="N451">
        <v>1009</v>
      </c>
      <c r="O451" t="s">
        <v>120</v>
      </c>
      <c r="P451" t="s">
        <v>120</v>
      </c>
      <c r="Q451">
        <v>1</v>
      </c>
      <c r="W451">
        <v>0</v>
      </c>
      <c r="X451">
        <v>644139035</v>
      </c>
      <c r="Y451">
        <v>0.5</v>
      </c>
      <c r="AA451">
        <v>45.67</v>
      </c>
      <c r="AB451">
        <v>0</v>
      </c>
      <c r="AC451">
        <v>0</v>
      </c>
      <c r="AD451">
        <v>0</v>
      </c>
      <c r="AE451">
        <v>1.81</v>
      </c>
      <c r="AF451">
        <v>0</v>
      </c>
      <c r="AG451">
        <v>0</v>
      </c>
      <c r="AH451">
        <v>0</v>
      </c>
      <c r="AI451">
        <v>25.23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3</v>
      </c>
      <c r="AT451">
        <v>0.5</v>
      </c>
      <c r="AU451" t="s">
        <v>3</v>
      </c>
      <c r="AV451">
        <v>0</v>
      </c>
      <c r="AW451">
        <v>2</v>
      </c>
      <c r="AX451">
        <v>68192440</v>
      </c>
      <c r="AY451">
        <v>1</v>
      </c>
      <c r="AZ451">
        <v>0</v>
      </c>
      <c r="BA451">
        <v>441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Y451*Source!I253</f>
        <v>6.8750000000000006E-2</v>
      </c>
      <c r="CY451">
        <f t="shared" si="97"/>
        <v>45.67</v>
      </c>
      <c r="CZ451">
        <f t="shared" si="98"/>
        <v>1.81</v>
      </c>
      <c r="DA451">
        <f t="shared" si="99"/>
        <v>25.23</v>
      </c>
      <c r="DB451">
        <f t="shared" si="100"/>
        <v>0.91</v>
      </c>
      <c r="DC451">
        <f t="shared" si="101"/>
        <v>0</v>
      </c>
    </row>
    <row r="452" spans="1:107" x14ac:dyDescent="0.4">
      <c r="A452">
        <f>ROW(Source!A253)</f>
        <v>253</v>
      </c>
      <c r="B452">
        <v>68187018</v>
      </c>
      <c r="C452">
        <v>68192428</v>
      </c>
      <c r="D452">
        <v>64811132</v>
      </c>
      <c r="E452">
        <v>1</v>
      </c>
      <c r="F452">
        <v>1</v>
      </c>
      <c r="G452">
        <v>1</v>
      </c>
      <c r="H452">
        <v>3</v>
      </c>
      <c r="I452" t="s">
        <v>470</v>
      </c>
      <c r="J452" t="s">
        <v>472</v>
      </c>
      <c r="K452" t="s">
        <v>471</v>
      </c>
      <c r="L452">
        <v>1327</v>
      </c>
      <c r="N452">
        <v>1005</v>
      </c>
      <c r="O452" t="s">
        <v>31</v>
      </c>
      <c r="P452" t="s">
        <v>31</v>
      </c>
      <c r="Q452">
        <v>1</v>
      </c>
      <c r="W452">
        <v>0</v>
      </c>
      <c r="X452">
        <v>-783165229</v>
      </c>
      <c r="Y452">
        <v>116</v>
      </c>
      <c r="AA452">
        <v>176.41</v>
      </c>
      <c r="AB452">
        <v>0</v>
      </c>
      <c r="AC452">
        <v>0</v>
      </c>
      <c r="AD452">
        <v>0</v>
      </c>
      <c r="AE452">
        <v>28.09</v>
      </c>
      <c r="AF452">
        <v>0</v>
      </c>
      <c r="AG452">
        <v>0</v>
      </c>
      <c r="AH452">
        <v>0</v>
      </c>
      <c r="AI452">
        <v>6.28</v>
      </c>
      <c r="AJ452">
        <v>1</v>
      </c>
      <c r="AK452">
        <v>1</v>
      </c>
      <c r="AL452">
        <v>1</v>
      </c>
      <c r="AN452">
        <v>0</v>
      </c>
      <c r="AO452">
        <v>0</v>
      </c>
      <c r="AP452">
        <v>0</v>
      </c>
      <c r="AQ452">
        <v>0</v>
      </c>
      <c r="AR452">
        <v>0</v>
      </c>
      <c r="AS452" t="s">
        <v>3</v>
      </c>
      <c r="AT452">
        <v>116</v>
      </c>
      <c r="AU452" t="s">
        <v>3</v>
      </c>
      <c r="AV452">
        <v>0</v>
      </c>
      <c r="AW452">
        <v>1</v>
      </c>
      <c r="AX452">
        <v>-1</v>
      </c>
      <c r="AY452">
        <v>0</v>
      </c>
      <c r="AZ452">
        <v>0</v>
      </c>
      <c r="BA452" t="s">
        <v>3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Y452*Source!I253</f>
        <v>15.950000000000001</v>
      </c>
      <c r="CY452">
        <f t="shared" si="97"/>
        <v>176.41</v>
      </c>
      <c r="CZ452">
        <f t="shared" si="98"/>
        <v>28.09</v>
      </c>
      <c r="DA452">
        <f t="shared" si="99"/>
        <v>6.28</v>
      </c>
      <c r="DB452">
        <f t="shared" si="100"/>
        <v>3258.44</v>
      </c>
      <c r="DC452">
        <f t="shared" si="101"/>
        <v>0</v>
      </c>
    </row>
    <row r="453" spans="1:107" x14ac:dyDescent="0.4">
      <c r="A453">
        <f>ROW(Source!A253)</f>
        <v>253</v>
      </c>
      <c r="B453">
        <v>68187018</v>
      </c>
      <c r="C453">
        <v>68192428</v>
      </c>
      <c r="D453">
        <v>64821659</v>
      </c>
      <c r="E453">
        <v>1</v>
      </c>
      <c r="F453">
        <v>1</v>
      </c>
      <c r="G453">
        <v>1</v>
      </c>
      <c r="H453">
        <v>3</v>
      </c>
      <c r="I453" t="s">
        <v>1108</v>
      </c>
      <c r="J453" t="s">
        <v>1109</v>
      </c>
      <c r="K453" t="s">
        <v>1110</v>
      </c>
      <c r="L453">
        <v>1348</v>
      </c>
      <c r="N453">
        <v>1009</v>
      </c>
      <c r="O453" t="s">
        <v>133</v>
      </c>
      <c r="P453" t="s">
        <v>133</v>
      </c>
      <c r="Q453">
        <v>1000</v>
      </c>
      <c r="W453">
        <v>0</v>
      </c>
      <c r="X453">
        <v>1919387785</v>
      </c>
      <c r="Y453">
        <v>0.23100000000000001</v>
      </c>
      <c r="AA453">
        <v>7576.8</v>
      </c>
      <c r="AB453">
        <v>0</v>
      </c>
      <c r="AC453">
        <v>0</v>
      </c>
      <c r="AD453">
        <v>0</v>
      </c>
      <c r="AE453">
        <v>688.8</v>
      </c>
      <c r="AF453">
        <v>0</v>
      </c>
      <c r="AG453">
        <v>0</v>
      </c>
      <c r="AH453">
        <v>0</v>
      </c>
      <c r="AI453">
        <v>11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3</v>
      </c>
      <c r="AT453">
        <v>0.23100000000000001</v>
      </c>
      <c r="AU453" t="s">
        <v>3</v>
      </c>
      <c r="AV453">
        <v>0</v>
      </c>
      <c r="AW453">
        <v>2</v>
      </c>
      <c r="AX453">
        <v>68192441</v>
      </c>
      <c r="AY453">
        <v>1</v>
      </c>
      <c r="AZ453">
        <v>0</v>
      </c>
      <c r="BA453">
        <v>442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Y453*Source!I253</f>
        <v>3.1762500000000006E-2</v>
      </c>
      <c r="CY453">
        <f t="shared" si="97"/>
        <v>7576.8</v>
      </c>
      <c r="CZ453">
        <f t="shared" si="98"/>
        <v>688.8</v>
      </c>
      <c r="DA453">
        <f t="shared" si="99"/>
        <v>11</v>
      </c>
      <c r="DB453">
        <f t="shared" si="100"/>
        <v>159.11000000000001</v>
      </c>
      <c r="DC453">
        <f t="shared" si="101"/>
        <v>0</v>
      </c>
    </row>
    <row r="454" spans="1:107" x14ac:dyDescent="0.4">
      <c r="A454">
        <f>ROW(Source!A256)</f>
        <v>256</v>
      </c>
      <c r="B454">
        <v>68187018</v>
      </c>
      <c r="C454">
        <v>68192442</v>
      </c>
      <c r="D454">
        <v>18434709</v>
      </c>
      <c r="E454">
        <v>1</v>
      </c>
      <c r="F454">
        <v>1</v>
      </c>
      <c r="G454">
        <v>1</v>
      </c>
      <c r="H454">
        <v>1</v>
      </c>
      <c r="I454" t="s">
        <v>1088</v>
      </c>
      <c r="J454" t="s">
        <v>3</v>
      </c>
      <c r="K454" t="s">
        <v>1089</v>
      </c>
      <c r="L454">
        <v>1369</v>
      </c>
      <c r="N454">
        <v>1013</v>
      </c>
      <c r="O454" t="s">
        <v>665</v>
      </c>
      <c r="P454" t="s">
        <v>665</v>
      </c>
      <c r="Q454">
        <v>1</v>
      </c>
      <c r="W454">
        <v>0</v>
      </c>
      <c r="X454">
        <v>-1616652276</v>
      </c>
      <c r="Y454">
        <v>32.039000000000001</v>
      </c>
      <c r="AA454">
        <v>0</v>
      </c>
      <c r="AB454">
        <v>0</v>
      </c>
      <c r="AC454">
        <v>0</v>
      </c>
      <c r="AD454">
        <v>11.27</v>
      </c>
      <c r="AE454">
        <v>0</v>
      </c>
      <c r="AF454">
        <v>0</v>
      </c>
      <c r="AG454">
        <v>0</v>
      </c>
      <c r="AH454">
        <v>11.27</v>
      </c>
      <c r="AI454">
        <v>1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1</v>
      </c>
      <c r="AQ454">
        <v>0</v>
      </c>
      <c r="AR454">
        <v>0</v>
      </c>
      <c r="AS454" t="s">
        <v>3</v>
      </c>
      <c r="AT454">
        <v>27.86</v>
      </c>
      <c r="AU454" t="s">
        <v>21</v>
      </c>
      <c r="AV454">
        <v>1</v>
      </c>
      <c r="AW454">
        <v>2</v>
      </c>
      <c r="AX454">
        <v>68192443</v>
      </c>
      <c r="AY454">
        <v>1</v>
      </c>
      <c r="AZ454">
        <v>0</v>
      </c>
      <c r="BA454">
        <v>443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Y454*Source!I256</f>
        <v>4.4053625000000007</v>
      </c>
      <c r="CY454">
        <f>AD454</f>
        <v>11.27</v>
      </c>
      <c r="CZ454">
        <f>AH454</f>
        <v>11.27</v>
      </c>
      <c r="DA454">
        <f>AL454</f>
        <v>1</v>
      </c>
      <c r="DB454">
        <f>ROUND((ROUND(AT454*CZ454,2)*1.15),6)</f>
        <v>361.077</v>
      </c>
      <c r="DC454">
        <f>ROUND((ROUND(AT454*AG454,2)*1.15),6)</f>
        <v>0</v>
      </c>
    </row>
    <row r="455" spans="1:107" x14ac:dyDescent="0.4">
      <c r="A455">
        <f>ROW(Source!A256)</f>
        <v>256</v>
      </c>
      <c r="B455">
        <v>68187018</v>
      </c>
      <c r="C455">
        <v>68192442</v>
      </c>
      <c r="D455">
        <v>121548</v>
      </c>
      <c r="E455">
        <v>1</v>
      </c>
      <c r="F455">
        <v>1</v>
      </c>
      <c r="G455">
        <v>1</v>
      </c>
      <c r="H455">
        <v>1</v>
      </c>
      <c r="I455" t="s">
        <v>44</v>
      </c>
      <c r="J455" t="s">
        <v>3</v>
      </c>
      <c r="K455" t="s">
        <v>723</v>
      </c>
      <c r="L455">
        <v>608254</v>
      </c>
      <c r="N455">
        <v>1013</v>
      </c>
      <c r="O455" t="s">
        <v>724</v>
      </c>
      <c r="P455" t="s">
        <v>724</v>
      </c>
      <c r="Q455">
        <v>1</v>
      </c>
      <c r="W455">
        <v>0</v>
      </c>
      <c r="X455">
        <v>-185737400</v>
      </c>
      <c r="Y455">
        <v>0.28749999999999998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1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1</v>
      </c>
      <c r="AQ455">
        <v>0</v>
      </c>
      <c r="AR455">
        <v>0</v>
      </c>
      <c r="AS455" t="s">
        <v>3</v>
      </c>
      <c r="AT455">
        <v>0.23</v>
      </c>
      <c r="AU455" t="s">
        <v>20</v>
      </c>
      <c r="AV455">
        <v>2</v>
      </c>
      <c r="AW455">
        <v>2</v>
      </c>
      <c r="AX455">
        <v>68192444</v>
      </c>
      <c r="AY455">
        <v>1</v>
      </c>
      <c r="AZ455">
        <v>0</v>
      </c>
      <c r="BA455">
        <v>444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>Y455*Source!I256</f>
        <v>3.9531249999999997E-2</v>
      </c>
      <c r="CY455">
        <f>AD455</f>
        <v>0</v>
      </c>
      <c r="CZ455">
        <f>AH455</f>
        <v>0</v>
      </c>
      <c r="DA455">
        <f>AL455</f>
        <v>1</v>
      </c>
      <c r="DB455">
        <f>ROUND((ROUND(AT455*CZ455,2)*1.25),6)</f>
        <v>0</v>
      </c>
      <c r="DC455">
        <f>ROUND((ROUND(AT455*AG455,2)*1.25),6)</f>
        <v>0</v>
      </c>
    </row>
    <row r="456" spans="1:107" x14ac:dyDescent="0.4">
      <c r="A456">
        <f>ROW(Source!A256)</f>
        <v>256</v>
      </c>
      <c r="B456">
        <v>68187018</v>
      </c>
      <c r="C456">
        <v>68192442</v>
      </c>
      <c r="D456">
        <v>64871408</v>
      </c>
      <c r="E456">
        <v>1</v>
      </c>
      <c r="F456">
        <v>1</v>
      </c>
      <c r="G456">
        <v>1</v>
      </c>
      <c r="H456">
        <v>2</v>
      </c>
      <c r="I456" t="s">
        <v>789</v>
      </c>
      <c r="J456" t="s">
        <v>790</v>
      </c>
      <c r="K456" t="s">
        <v>791</v>
      </c>
      <c r="L456">
        <v>1368</v>
      </c>
      <c r="N456">
        <v>1011</v>
      </c>
      <c r="O456" t="s">
        <v>669</v>
      </c>
      <c r="P456" t="s">
        <v>669</v>
      </c>
      <c r="Q456">
        <v>1</v>
      </c>
      <c r="W456">
        <v>0</v>
      </c>
      <c r="X456">
        <v>344519037</v>
      </c>
      <c r="Y456">
        <v>0.28749999999999998</v>
      </c>
      <c r="AA456">
        <v>0</v>
      </c>
      <c r="AB456">
        <v>399.5</v>
      </c>
      <c r="AC456">
        <v>383.81</v>
      </c>
      <c r="AD456">
        <v>0</v>
      </c>
      <c r="AE456">
        <v>0</v>
      </c>
      <c r="AF456">
        <v>31.26</v>
      </c>
      <c r="AG456">
        <v>13.5</v>
      </c>
      <c r="AH456">
        <v>0</v>
      </c>
      <c r="AI456">
        <v>1</v>
      </c>
      <c r="AJ456">
        <v>12.78</v>
      </c>
      <c r="AK456">
        <v>28.43</v>
      </c>
      <c r="AL456">
        <v>1</v>
      </c>
      <c r="AN456">
        <v>0</v>
      </c>
      <c r="AO456">
        <v>1</v>
      </c>
      <c r="AP456">
        <v>1</v>
      </c>
      <c r="AQ456">
        <v>0</v>
      </c>
      <c r="AR456">
        <v>0</v>
      </c>
      <c r="AS456" t="s">
        <v>3</v>
      </c>
      <c r="AT456">
        <v>0.23</v>
      </c>
      <c r="AU456" t="s">
        <v>20</v>
      </c>
      <c r="AV456">
        <v>0</v>
      </c>
      <c r="AW456">
        <v>2</v>
      </c>
      <c r="AX456">
        <v>68192445</v>
      </c>
      <c r="AY456">
        <v>1</v>
      </c>
      <c r="AZ456">
        <v>0</v>
      </c>
      <c r="BA456">
        <v>445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>Y456*Source!I256</f>
        <v>3.9531249999999997E-2</v>
      </c>
      <c r="CY456">
        <f>AB456</f>
        <v>399.5</v>
      </c>
      <c r="CZ456">
        <f>AF456</f>
        <v>31.26</v>
      </c>
      <c r="DA456">
        <f>AJ456</f>
        <v>12.78</v>
      </c>
      <c r="DB456">
        <f>ROUND((ROUND(AT456*CZ456,2)*1.25),6)</f>
        <v>8.9875000000000007</v>
      </c>
      <c r="DC456">
        <f>ROUND((ROUND(AT456*AG456,2)*1.25),6)</f>
        <v>3.8875000000000002</v>
      </c>
    </row>
    <row r="457" spans="1:107" x14ac:dyDescent="0.4">
      <c r="A457">
        <f>ROW(Source!A256)</f>
        <v>256</v>
      </c>
      <c r="B457">
        <v>68187018</v>
      </c>
      <c r="C457">
        <v>68192442</v>
      </c>
      <c r="D457">
        <v>64871898</v>
      </c>
      <c r="E457">
        <v>1</v>
      </c>
      <c r="F457">
        <v>1</v>
      </c>
      <c r="G457">
        <v>1</v>
      </c>
      <c r="H457">
        <v>2</v>
      </c>
      <c r="I457" t="s">
        <v>1090</v>
      </c>
      <c r="J457" t="s">
        <v>1091</v>
      </c>
      <c r="K457" t="s">
        <v>1092</v>
      </c>
      <c r="L457">
        <v>1368</v>
      </c>
      <c r="N457">
        <v>1011</v>
      </c>
      <c r="O457" t="s">
        <v>669</v>
      </c>
      <c r="P457" t="s">
        <v>669</v>
      </c>
      <c r="Q457">
        <v>1</v>
      </c>
      <c r="W457">
        <v>0</v>
      </c>
      <c r="X457">
        <v>527313756</v>
      </c>
      <c r="Y457">
        <v>4.5999999999999996</v>
      </c>
      <c r="AA457">
        <v>0</v>
      </c>
      <c r="AB457">
        <v>119.4</v>
      </c>
      <c r="AC457">
        <v>0</v>
      </c>
      <c r="AD457">
        <v>0</v>
      </c>
      <c r="AE457">
        <v>0</v>
      </c>
      <c r="AF457">
        <v>30</v>
      </c>
      <c r="AG457">
        <v>0</v>
      </c>
      <c r="AH457">
        <v>0</v>
      </c>
      <c r="AI457">
        <v>1</v>
      </c>
      <c r="AJ457">
        <v>3.98</v>
      </c>
      <c r="AK457">
        <v>28.43</v>
      </c>
      <c r="AL457">
        <v>1</v>
      </c>
      <c r="AN457">
        <v>0</v>
      </c>
      <c r="AO457">
        <v>1</v>
      </c>
      <c r="AP457">
        <v>1</v>
      </c>
      <c r="AQ457">
        <v>0</v>
      </c>
      <c r="AR457">
        <v>0</v>
      </c>
      <c r="AS457" t="s">
        <v>3</v>
      </c>
      <c r="AT457">
        <v>3.68</v>
      </c>
      <c r="AU457" t="s">
        <v>20</v>
      </c>
      <c r="AV457">
        <v>0</v>
      </c>
      <c r="AW457">
        <v>2</v>
      </c>
      <c r="AX457">
        <v>68192446</v>
      </c>
      <c r="AY457">
        <v>1</v>
      </c>
      <c r="AZ457">
        <v>0</v>
      </c>
      <c r="BA457">
        <v>446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>Y457*Source!I256</f>
        <v>0.63249999999999995</v>
      </c>
      <c r="CY457">
        <f>AB457</f>
        <v>119.4</v>
      </c>
      <c r="CZ457">
        <f>AF457</f>
        <v>30</v>
      </c>
      <c r="DA457">
        <f>AJ457</f>
        <v>3.98</v>
      </c>
      <c r="DB457">
        <f>ROUND((ROUND(AT457*CZ457,2)*1.25),6)</f>
        <v>138</v>
      </c>
      <c r="DC457">
        <f>ROUND((ROUND(AT457*AG457,2)*1.25),6)</f>
        <v>0</v>
      </c>
    </row>
    <row r="458" spans="1:107" x14ac:dyDescent="0.4">
      <c r="A458">
        <f>ROW(Source!A256)</f>
        <v>256</v>
      </c>
      <c r="B458">
        <v>68187018</v>
      </c>
      <c r="C458">
        <v>68192442</v>
      </c>
      <c r="D458">
        <v>64872992</v>
      </c>
      <c r="E458">
        <v>1</v>
      </c>
      <c r="F458">
        <v>1</v>
      </c>
      <c r="G458">
        <v>1</v>
      </c>
      <c r="H458">
        <v>2</v>
      </c>
      <c r="I458" t="s">
        <v>1093</v>
      </c>
      <c r="J458" t="s">
        <v>1094</v>
      </c>
      <c r="K458" t="s">
        <v>1095</v>
      </c>
      <c r="L458">
        <v>1368</v>
      </c>
      <c r="N458">
        <v>1011</v>
      </c>
      <c r="O458" t="s">
        <v>669</v>
      </c>
      <c r="P458" t="s">
        <v>669</v>
      </c>
      <c r="Q458">
        <v>1</v>
      </c>
      <c r="W458">
        <v>0</v>
      </c>
      <c r="X458">
        <v>-652635439</v>
      </c>
      <c r="Y458">
        <v>5.625</v>
      </c>
      <c r="AA458">
        <v>0</v>
      </c>
      <c r="AB458">
        <v>12.91</v>
      </c>
      <c r="AC458">
        <v>0</v>
      </c>
      <c r="AD458">
        <v>0</v>
      </c>
      <c r="AE458">
        <v>0</v>
      </c>
      <c r="AF458">
        <v>2.7</v>
      </c>
      <c r="AG458">
        <v>0</v>
      </c>
      <c r="AH458">
        <v>0</v>
      </c>
      <c r="AI458">
        <v>1</v>
      </c>
      <c r="AJ458">
        <v>4.78</v>
      </c>
      <c r="AK458">
        <v>28.43</v>
      </c>
      <c r="AL458">
        <v>1</v>
      </c>
      <c r="AN458">
        <v>0</v>
      </c>
      <c r="AO458">
        <v>1</v>
      </c>
      <c r="AP458">
        <v>1</v>
      </c>
      <c r="AQ458">
        <v>0</v>
      </c>
      <c r="AR458">
        <v>0</v>
      </c>
      <c r="AS458" t="s">
        <v>3</v>
      </c>
      <c r="AT458">
        <v>4.5</v>
      </c>
      <c r="AU458" t="s">
        <v>20</v>
      </c>
      <c r="AV458">
        <v>0</v>
      </c>
      <c r="AW458">
        <v>2</v>
      </c>
      <c r="AX458">
        <v>68192447</v>
      </c>
      <c r="AY458">
        <v>1</v>
      </c>
      <c r="AZ458">
        <v>0</v>
      </c>
      <c r="BA458">
        <v>447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>Y458*Source!I256</f>
        <v>0.77343750000000011</v>
      </c>
      <c r="CY458">
        <f>AB458</f>
        <v>12.91</v>
      </c>
      <c r="CZ458">
        <f>AF458</f>
        <v>2.7</v>
      </c>
      <c r="DA458">
        <f>AJ458</f>
        <v>4.78</v>
      </c>
      <c r="DB458">
        <f>ROUND((ROUND(AT458*CZ458,2)*1.25),6)</f>
        <v>15.1875</v>
      </c>
      <c r="DC458">
        <f>ROUND((ROUND(AT458*AG458,2)*1.25),6)</f>
        <v>0</v>
      </c>
    </row>
    <row r="459" spans="1:107" x14ac:dyDescent="0.4">
      <c r="A459">
        <f>ROW(Source!A256)</f>
        <v>256</v>
      </c>
      <c r="B459">
        <v>68187018</v>
      </c>
      <c r="C459">
        <v>68192442</v>
      </c>
      <c r="D459">
        <v>64873129</v>
      </c>
      <c r="E459">
        <v>1</v>
      </c>
      <c r="F459">
        <v>1</v>
      </c>
      <c r="G459">
        <v>1</v>
      </c>
      <c r="H459">
        <v>2</v>
      </c>
      <c r="I459" t="s">
        <v>715</v>
      </c>
      <c r="J459" t="s">
        <v>716</v>
      </c>
      <c r="K459" t="s">
        <v>717</v>
      </c>
      <c r="L459">
        <v>1368</v>
      </c>
      <c r="N459">
        <v>1011</v>
      </c>
      <c r="O459" t="s">
        <v>669</v>
      </c>
      <c r="P459" t="s">
        <v>669</v>
      </c>
      <c r="Q459">
        <v>1</v>
      </c>
      <c r="W459">
        <v>0</v>
      </c>
      <c r="X459">
        <v>1230759911</v>
      </c>
      <c r="Y459">
        <v>0.41249999999999998</v>
      </c>
      <c r="AA459">
        <v>0</v>
      </c>
      <c r="AB459">
        <v>851.65</v>
      </c>
      <c r="AC459">
        <v>329.79</v>
      </c>
      <c r="AD459">
        <v>0</v>
      </c>
      <c r="AE459">
        <v>0</v>
      </c>
      <c r="AF459">
        <v>87.17</v>
      </c>
      <c r="AG459">
        <v>11.6</v>
      </c>
      <c r="AH459">
        <v>0</v>
      </c>
      <c r="AI459">
        <v>1</v>
      </c>
      <c r="AJ459">
        <v>9.77</v>
      </c>
      <c r="AK459">
        <v>28.43</v>
      </c>
      <c r="AL459">
        <v>1</v>
      </c>
      <c r="AN459">
        <v>0</v>
      </c>
      <c r="AO459">
        <v>1</v>
      </c>
      <c r="AP459">
        <v>1</v>
      </c>
      <c r="AQ459">
        <v>0</v>
      </c>
      <c r="AR459">
        <v>0</v>
      </c>
      <c r="AS459" t="s">
        <v>3</v>
      </c>
      <c r="AT459">
        <v>0.33</v>
      </c>
      <c r="AU459" t="s">
        <v>20</v>
      </c>
      <c r="AV459">
        <v>0</v>
      </c>
      <c r="AW459">
        <v>2</v>
      </c>
      <c r="AX459">
        <v>68192448</v>
      </c>
      <c r="AY459">
        <v>1</v>
      </c>
      <c r="AZ459">
        <v>0</v>
      </c>
      <c r="BA459">
        <v>448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>Y459*Source!I256</f>
        <v>5.6718749999999998E-2</v>
      </c>
      <c r="CY459">
        <f>AB459</f>
        <v>851.65</v>
      </c>
      <c r="CZ459">
        <f>AF459</f>
        <v>87.17</v>
      </c>
      <c r="DA459">
        <f>AJ459</f>
        <v>9.77</v>
      </c>
      <c r="DB459">
        <f>ROUND((ROUND(AT459*CZ459,2)*1.25),6)</f>
        <v>35.962499999999999</v>
      </c>
      <c r="DC459">
        <f>ROUND((ROUND(AT459*AG459,2)*1.25),6)</f>
        <v>4.7874999999999996</v>
      </c>
    </row>
    <row r="460" spans="1:107" x14ac:dyDescent="0.4">
      <c r="A460">
        <f>ROW(Source!A256)</f>
        <v>256</v>
      </c>
      <c r="B460">
        <v>68187018</v>
      </c>
      <c r="C460">
        <v>68192442</v>
      </c>
      <c r="D460">
        <v>64807275</v>
      </c>
      <c r="E460">
        <v>1</v>
      </c>
      <c r="F460">
        <v>1</v>
      </c>
      <c r="G460">
        <v>1</v>
      </c>
      <c r="H460">
        <v>3</v>
      </c>
      <c r="I460" t="s">
        <v>1096</v>
      </c>
      <c r="J460" t="s">
        <v>1097</v>
      </c>
      <c r="K460" t="s">
        <v>1098</v>
      </c>
      <c r="L460">
        <v>1348</v>
      </c>
      <c r="N460">
        <v>1009</v>
      </c>
      <c r="O460" t="s">
        <v>133</v>
      </c>
      <c r="P460" t="s">
        <v>133</v>
      </c>
      <c r="Q460">
        <v>1000</v>
      </c>
      <c r="W460">
        <v>0</v>
      </c>
      <c r="X460">
        <v>-2112195305</v>
      </c>
      <c r="Y460">
        <v>6.0000000000000001E-3</v>
      </c>
      <c r="AA460">
        <v>20740.8</v>
      </c>
      <c r="AB460">
        <v>0</v>
      </c>
      <c r="AC460">
        <v>0</v>
      </c>
      <c r="AD460">
        <v>0</v>
      </c>
      <c r="AE460">
        <v>1160</v>
      </c>
      <c r="AF460">
        <v>0</v>
      </c>
      <c r="AG460">
        <v>0</v>
      </c>
      <c r="AH460">
        <v>0</v>
      </c>
      <c r="AI460">
        <v>17.88</v>
      </c>
      <c r="AJ460">
        <v>1</v>
      </c>
      <c r="AK460">
        <v>1</v>
      </c>
      <c r="AL460">
        <v>1</v>
      </c>
      <c r="AN460">
        <v>0</v>
      </c>
      <c r="AO460">
        <v>1</v>
      </c>
      <c r="AP460">
        <v>0</v>
      </c>
      <c r="AQ460">
        <v>0</v>
      </c>
      <c r="AR460">
        <v>0</v>
      </c>
      <c r="AS460" t="s">
        <v>3</v>
      </c>
      <c r="AT460">
        <v>6.0000000000000001E-3</v>
      </c>
      <c r="AU460" t="s">
        <v>3</v>
      </c>
      <c r="AV460">
        <v>0</v>
      </c>
      <c r="AW460">
        <v>2</v>
      </c>
      <c r="AX460">
        <v>68192449</v>
      </c>
      <c r="AY460">
        <v>1</v>
      </c>
      <c r="AZ460">
        <v>0</v>
      </c>
      <c r="BA460">
        <v>449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>Y460*Source!I256</f>
        <v>8.250000000000001E-4</v>
      </c>
      <c r="CY460">
        <f t="shared" ref="CY460:CY466" si="102">AA460</f>
        <v>20740.8</v>
      </c>
      <c r="CZ460">
        <f t="shared" ref="CZ460:CZ466" si="103">AE460</f>
        <v>1160</v>
      </c>
      <c r="DA460">
        <f t="shared" ref="DA460:DA466" si="104">AI460</f>
        <v>17.88</v>
      </c>
      <c r="DB460">
        <f t="shared" ref="DB460:DB466" si="105">ROUND(ROUND(AT460*CZ460,2),6)</f>
        <v>6.96</v>
      </c>
      <c r="DC460">
        <f t="shared" ref="DC460:DC466" si="106">ROUND(ROUND(AT460*AG460,2),6)</f>
        <v>0</v>
      </c>
    </row>
    <row r="461" spans="1:107" x14ac:dyDescent="0.4">
      <c r="A461">
        <f>ROW(Source!A256)</f>
        <v>256</v>
      </c>
      <c r="B461">
        <v>68187018</v>
      </c>
      <c r="C461">
        <v>68192442</v>
      </c>
      <c r="D461">
        <v>64807310</v>
      </c>
      <c r="E461">
        <v>1</v>
      </c>
      <c r="F461">
        <v>1</v>
      </c>
      <c r="G461">
        <v>1</v>
      </c>
      <c r="H461">
        <v>3</v>
      </c>
      <c r="I461" t="s">
        <v>1099</v>
      </c>
      <c r="J461" t="s">
        <v>1100</v>
      </c>
      <c r="K461" t="s">
        <v>1101</v>
      </c>
      <c r="L461">
        <v>1348</v>
      </c>
      <c r="N461">
        <v>1009</v>
      </c>
      <c r="O461" t="s">
        <v>133</v>
      </c>
      <c r="P461" t="s">
        <v>133</v>
      </c>
      <c r="Q461">
        <v>1000</v>
      </c>
      <c r="W461">
        <v>0</v>
      </c>
      <c r="X461">
        <v>503556632</v>
      </c>
      <c r="Y461">
        <v>0.13200000000000001</v>
      </c>
      <c r="AA461">
        <v>20746.650000000001</v>
      </c>
      <c r="AB461">
        <v>0</v>
      </c>
      <c r="AC461">
        <v>0</v>
      </c>
      <c r="AD461">
        <v>0</v>
      </c>
      <c r="AE461">
        <v>1383.11</v>
      </c>
      <c r="AF461">
        <v>0</v>
      </c>
      <c r="AG461">
        <v>0</v>
      </c>
      <c r="AH461">
        <v>0</v>
      </c>
      <c r="AI461">
        <v>15</v>
      </c>
      <c r="AJ461">
        <v>1</v>
      </c>
      <c r="AK461">
        <v>1</v>
      </c>
      <c r="AL461">
        <v>1</v>
      </c>
      <c r="AN461">
        <v>0</v>
      </c>
      <c r="AO461">
        <v>1</v>
      </c>
      <c r="AP461">
        <v>0</v>
      </c>
      <c r="AQ461">
        <v>0</v>
      </c>
      <c r="AR461">
        <v>0</v>
      </c>
      <c r="AS461" t="s">
        <v>3</v>
      </c>
      <c r="AT461">
        <v>0.13200000000000001</v>
      </c>
      <c r="AU461" t="s">
        <v>3</v>
      </c>
      <c r="AV461">
        <v>0</v>
      </c>
      <c r="AW461">
        <v>2</v>
      </c>
      <c r="AX461">
        <v>68192450</v>
      </c>
      <c r="AY461">
        <v>1</v>
      </c>
      <c r="AZ461">
        <v>0</v>
      </c>
      <c r="BA461">
        <v>450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>Y461*Source!I256</f>
        <v>1.8150000000000003E-2</v>
      </c>
      <c r="CY461">
        <f t="shared" si="102"/>
        <v>20746.650000000001</v>
      </c>
      <c r="CZ461">
        <f t="shared" si="103"/>
        <v>1383.11</v>
      </c>
      <c r="DA461">
        <f t="shared" si="104"/>
        <v>15</v>
      </c>
      <c r="DB461">
        <f t="shared" si="105"/>
        <v>182.57</v>
      </c>
      <c r="DC461">
        <f t="shared" si="106"/>
        <v>0</v>
      </c>
    </row>
    <row r="462" spans="1:107" x14ac:dyDescent="0.4">
      <c r="A462">
        <f>ROW(Source!A256)</f>
        <v>256</v>
      </c>
      <c r="B462">
        <v>68187018</v>
      </c>
      <c r="C462">
        <v>68192442</v>
      </c>
      <c r="D462">
        <v>64807311</v>
      </c>
      <c r="E462">
        <v>1</v>
      </c>
      <c r="F462">
        <v>1</v>
      </c>
      <c r="G462">
        <v>1</v>
      </c>
      <c r="H462">
        <v>3</v>
      </c>
      <c r="I462" t="s">
        <v>1102</v>
      </c>
      <c r="J462" t="s">
        <v>1103</v>
      </c>
      <c r="K462" t="s">
        <v>1104</v>
      </c>
      <c r="L462">
        <v>1348</v>
      </c>
      <c r="N462">
        <v>1009</v>
      </c>
      <c r="O462" t="s">
        <v>133</v>
      </c>
      <c r="P462" t="s">
        <v>133</v>
      </c>
      <c r="Q462">
        <v>1000</v>
      </c>
      <c r="W462">
        <v>0</v>
      </c>
      <c r="X462">
        <v>542515914</v>
      </c>
      <c r="Y462">
        <v>1.9E-2</v>
      </c>
      <c r="AA462">
        <v>20533.099999999999</v>
      </c>
      <c r="AB462">
        <v>0</v>
      </c>
      <c r="AC462">
        <v>0</v>
      </c>
      <c r="AD462">
        <v>0</v>
      </c>
      <c r="AE462">
        <v>1525.49</v>
      </c>
      <c r="AF462">
        <v>0</v>
      </c>
      <c r="AG462">
        <v>0</v>
      </c>
      <c r="AH462">
        <v>0</v>
      </c>
      <c r="AI462">
        <v>13.46</v>
      </c>
      <c r="AJ462">
        <v>1</v>
      </c>
      <c r="AK462">
        <v>1</v>
      </c>
      <c r="AL462">
        <v>1</v>
      </c>
      <c r="AN462">
        <v>0</v>
      </c>
      <c r="AO462">
        <v>1</v>
      </c>
      <c r="AP462">
        <v>0</v>
      </c>
      <c r="AQ462">
        <v>0</v>
      </c>
      <c r="AR462">
        <v>0</v>
      </c>
      <c r="AS462" t="s">
        <v>3</v>
      </c>
      <c r="AT462">
        <v>1.9E-2</v>
      </c>
      <c r="AU462" t="s">
        <v>3</v>
      </c>
      <c r="AV462">
        <v>0</v>
      </c>
      <c r="AW462">
        <v>2</v>
      </c>
      <c r="AX462">
        <v>68192451</v>
      </c>
      <c r="AY462">
        <v>1</v>
      </c>
      <c r="AZ462">
        <v>0</v>
      </c>
      <c r="BA462">
        <v>451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>Y462*Source!I256</f>
        <v>2.6125000000000002E-3</v>
      </c>
      <c r="CY462">
        <f t="shared" si="102"/>
        <v>20533.099999999999</v>
      </c>
      <c r="CZ462">
        <f t="shared" si="103"/>
        <v>1525.49</v>
      </c>
      <c r="DA462">
        <f t="shared" si="104"/>
        <v>13.46</v>
      </c>
      <c r="DB462">
        <f t="shared" si="105"/>
        <v>28.98</v>
      </c>
      <c r="DC462">
        <f t="shared" si="106"/>
        <v>0</v>
      </c>
    </row>
    <row r="463" spans="1:107" x14ac:dyDescent="0.4">
      <c r="A463">
        <f>ROW(Source!A256)</f>
        <v>256</v>
      </c>
      <c r="B463">
        <v>68187018</v>
      </c>
      <c r="C463">
        <v>68192442</v>
      </c>
      <c r="D463">
        <v>64808650</v>
      </c>
      <c r="E463">
        <v>1</v>
      </c>
      <c r="F463">
        <v>1</v>
      </c>
      <c r="G463">
        <v>1</v>
      </c>
      <c r="H463">
        <v>3</v>
      </c>
      <c r="I463" t="s">
        <v>466</v>
      </c>
      <c r="J463" t="s">
        <v>468</v>
      </c>
      <c r="K463" t="s">
        <v>467</v>
      </c>
      <c r="L463">
        <v>1327</v>
      </c>
      <c r="N463">
        <v>1005</v>
      </c>
      <c r="O463" t="s">
        <v>31</v>
      </c>
      <c r="P463" t="s">
        <v>31</v>
      </c>
      <c r="Q463">
        <v>1</v>
      </c>
      <c r="W463">
        <v>1</v>
      </c>
      <c r="X463">
        <v>328735001</v>
      </c>
      <c r="Y463">
        <v>-116</v>
      </c>
      <c r="AA463">
        <v>29.81</v>
      </c>
      <c r="AB463">
        <v>0</v>
      </c>
      <c r="AC463">
        <v>0</v>
      </c>
      <c r="AD463">
        <v>0</v>
      </c>
      <c r="AE463">
        <v>5.71</v>
      </c>
      <c r="AF463">
        <v>0</v>
      </c>
      <c r="AG463">
        <v>0</v>
      </c>
      <c r="AH463">
        <v>0</v>
      </c>
      <c r="AI463">
        <v>5.22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0</v>
      </c>
      <c r="AQ463">
        <v>0</v>
      </c>
      <c r="AR463">
        <v>0</v>
      </c>
      <c r="AS463" t="s">
        <v>3</v>
      </c>
      <c r="AT463">
        <v>-116</v>
      </c>
      <c r="AU463" t="s">
        <v>3</v>
      </c>
      <c r="AV463">
        <v>0</v>
      </c>
      <c r="AW463">
        <v>2</v>
      </c>
      <c r="AX463">
        <v>68192452</v>
      </c>
      <c r="AY463">
        <v>1</v>
      </c>
      <c r="AZ463">
        <v>6144</v>
      </c>
      <c r="BA463">
        <v>452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>Y463*Source!I256</f>
        <v>-15.950000000000001</v>
      </c>
      <c r="CY463">
        <f t="shared" si="102"/>
        <v>29.81</v>
      </c>
      <c r="CZ463">
        <f t="shared" si="103"/>
        <v>5.71</v>
      </c>
      <c r="DA463">
        <f t="shared" si="104"/>
        <v>5.22</v>
      </c>
      <c r="DB463">
        <f t="shared" si="105"/>
        <v>-662.36</v>
      </c>
      <c r="DC463">
        <f t="shared" si="106"/>
        <v>0</v>
      </c>
    </row>
    <row r="464" spans="1:107" x14ac:dyDescent="0.4">
      <c r="A464">
        <f>ROW(Source!A256)</f>
        <v>256</v>
      </c>
      <c r="B464">
        <v>68187018</v>
      </c>
      <c r="C464">
        <v>68192442</v>
      </c>
      <c r="D464">
        <v>64808653</v>
      </c>
      <c r="E464">
        <v>1</v>
      </c>
      <c r="F464">
        <v>1</v>
      </c>
      <c r="G464">
        <v>1</v>
      </c>
      <c r="H464">
        <v>3</v>
      </c>
      <c r="I464" t="s">
        <v>1105</v>
      </c>
      <c r="J464" t="s">
        <v>1106</v>
      </c>
      <c r="K464" t="s">
        <v>1107</v>
      </c>
      <c r="L464">
        <v>1348</v>
      </c>
      <c r="N464">
        <v>1009</v>
      </c>
      <c r="O464" t="s">
        <v>133</v>
      </c>
      <c r="P464" t="s">
        <v>133</v>
      </c>
      <c r="Q464">
        <v>1000</v>
      </c>
      <c r="W464">
        <v>0</v>
      </c>
      <c r="X464">
        <v>24097165</v>
      </c>
      <c r="Y464">
        <v>5.7000000000000002E-2</v>
      </c>
      <c r="AA464">
        <v>70530.820000000007</v>
      </c>
      <c r="AB464">
        <v>0</v>
      </c>
      <c r="AC464">
        <v>0</v>
      </c>
      <c r="AD464">
        <v>0</v>
      </c>
      <c r="AE464">
        <v>6143.8</v>
      </c>
      <c r="AF464">
        <v>0</v>
      </c>
      <c r="AG464">
        <v>0</v>
      </c>
      <c r="AH464">
        <v>0</v>
      </c>
      <c r="AI464">
        <v>11.48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0</v>
      </c>
      <c r="AQ464">
        <v>0</v>
      </c>
      <c r="AR464">
        <v>0</v>
      </c>
      <c r="AS464" t="s">
        <v>3</v>
      </c>
      <c r="AT464">
        <v>5.7000000000000002E-2</v>
      </c>
      <c r="AU464" t="s">
        <v>3</v>
      </c>
      <c r="AV464">
        <v>0</v>
      </c>
      <c r="AW464">
        <v>2</v>
      </c>
      <c r="AX464">
        <v>68192453</v>
      </c>
      <c r="AY464">
        <v>1</v>
      </c>
      <c r="AZ464">
        <v>0</v>
      </c>
      <c r="BA464">
        <v>453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>Y464*Source!I256</f>
        <v>7.8375000000000007E-3</v>
      </c>
      <c r="CY464">
        <f t="shared" si="102"/>
        <v>70530.820000000007</v>
      </c>
      <c r="CZ464">
        <f t="shared" si="103"/>
        <v>6143.8</v>
      </c>
      <c r="DA464">
        <f t="shared" si="104"/>
        <v>11.48</v>
      </c>
      <c r="DB464">
        <f t="shared" si="105"/>
        <v>350.2</v>
      </c>
      <c r="DC464">
        <f t="shared" si="106"/>
        <v>0</v>
      </c>
    </row>
    <row r="465" spans="1:107" x14ac:dyDescent="0.4">
      <c r="A465">
        <f>ROW(Source!A256)</f>
        <v>256</v>
      </c>
      <c r="B465">
        <v>68187018</v>
      </c>
      <c r="C465">
        <v>68192442</v>
      </c>
      <c r="D465">
        <v>64811133</v>
      </c>
      <c r="E465">
        <v>1</v>
      </c>
      <c r="F465">
        <v>1</v>
      </c>
      <c r="G465">
        <v>1</v>
      </c>
      <c r="H465">
        <v>3</v>
      </c>
      <c r="I465" t="s">
        <v>479</v>
      </c>
      <c r="J465" t="s">
        <v>481</v>
      </c>
      <c r="K465" t="s">
        <v>480</v>
      </c>
      <c r="L465">
        <v>1327</v>
      </c>
      <c r="N465">
        <v>1005</v>
      </c>
      <c r="O465" t="s">
        <v>31</v>
      </c>
      <c r="P465" t="s">
        <v>31</v>
      </c>
      <c r="Q465">
        <v>1</v>
      </c>
      <c r="W465">
        <v>0</v>
      </c>
      <c r="X465">
        <v>2060168617</v>
      </c>
      <c r="Y465">
        <v>116</v>
      </c>
      <c r="AA465">
        <v>175.11</v>
      </c>
      <c r="AB465">
        <v>0</v>
      </c>
      <c r="AC465">
        <v>0</v>
      </c>
      <c r="AD465">
        <v>0</v>
      </c>
      <c r="AE465">
        <v>25.98</v>
      </c>
      <c r="AF465">
        <v>0</v>
      </c>
      <c r="AG465">
        <v>0</v>
      </c>
      <c r="AH465">
        <v>0</v>
      </c>
      <c r="AI465">
        <v>6.74</v>
      </c>
      <c r="AJ465">
        <v>1</v>
      </c>
      <c r="AK465">
        <v>1</v>
      </c>
      <c r="AL465">
        <v>1</v>
      </c>
      <c r="AN465">
        <v>0</v>
      </c>
      <c r="AO465">
        <v>0</v>
      </c>
      <c r="AP465">
        <v>0</v>
      </c>
      <c r="AQ465">
        <v>0</v>
      </c>
      <c r="AR465">
        <v>0</v>
      </c>
      <c r="AS465" t="s">
        <v>3</v>
      </c>
      <c r="AT465">
        <v>116</v>
      </c>
      <c r="AU465" t="s">
        <v>3</v>
      </c>
      <c r="AV465">
        <v>0</v>
      </c>
      <c r="AW465">
        <v>1</v>
      </c>
      <c r="AX465">
        <v>-1</v>
      </c>
      <c r="AY465">
        <v>0</v>
      </c>
      <c r="AZ465">
        <v>0</v>
      </c>
      <c r="BA465" t="s">
        <v>3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>Y465*Source!I256</f>
        <v>15.950000000000001</v>
      </c>
      <c r="CY465">
        <f t="shared" si="102"/>
        <v>175.11</v>
      </c>
      <c r="CZ465">
        <f t="shared" si="103"/>
        <v>25.98</v>
      </c>
      <c r="DA465">
        <f t="shared" si="104"/>
        <v>6.74</v>
      </c>
      <c r="DB465">
        <f t="shared" si="105"/>
        <v>3013.68</v>
      </c>
      <c r="DC465">
        <f t="shared" si="106"/>
        <v>0</v>
      </c>
    </row>
    <row r="466" spans="1:107" x14ac:dyDescent="0.4">
      <c r="A466">
        <f>ROW(Source!A256)</f>
        <v>256</v>
      </c>
      <c r="B466">
        <v>68187018</v>
      </c>
      <c r="C466">
        <v>68192442</v>
      </c>
      <c r="D466">
        <v>64821659</v>
      </c>
      <c r="E466">
        <v>1</v>
      </c>
      <c r="F466">
        <v>1</v>
      </c>
      <c r="G466">
        <v>1</v>
      </c>
      <c r="H466">
        <v>3</v>
      </c>
      <c r="I466" t="s">
        <v>1108</v>
      </c>
      <c r="J466" t="s">
        <v>1109</v>
      </c>
      <c r="K466" t="s">
        <v>1110</v>
      </c>
      <c r="L466">
        <v>1348</v>
      </c>
      <c r="N466">
        <v>1009</v>
      </c>
      <c r="O466" t="s">
        <v>133</v>
      </c>
      <c r="P466" t="s">
        <v>133</v>
      </c>
      <c r="Q466">
        <v>1000</v>
      </c>
      <c r="W466">
        <v>0</v>
      </c>
      <c r="X466">
        <v>1919387785</v>
      </c>
      <c r="Y466">
        <v>0.106</v>
      </c>
      <c r="AA466">
        <v>7576.8</v>
      </c>
      <c r="AB466">
        <v>0</v>
      </c>
      <c r="AC466">
        <v>0</v>
      </c>
      <c r="AD466">
        <v>0</v>
      </c>
      <c r="AE466">
        <v>688.8</v>
      </c>
      <c r="AF466">
        <v>0</v>
      </c>
      <c r="AG466">
        <v>0</v>
      </c>
      <c r="AH466">
        <v>0</v>
      </c>
      <c r="AI466">
        <v>11</v>
      </c>
      <c r="AJ466">
        <v>1</v>
      </c>
      <c r="AK466">
        <v>1</v>
      </c>
      <c r="AL466">
        <v>1</v>
      </c>
      <c r="AN466">
        <v>0</v>
      </c>
      <c r="AO466">
        <v>1</v>
      </c>
      <c r="AP466">
        <v>0</v>
      </c>
      <c r="AQ466">
        <v>0</v>
      </c>
      <c r="AR466">
        <v>0</v>
      </c>
      <c r="AS466" t="s">
        <v>3</v>
      </c>
      <c r="AT466">
        <v>0.106</v>
      </c>
      <c r="AU466" t="s">
        <v>3</v>
      </c>
      <c r="AV466">
        <v>0</v>
      </c>
      <c r="AW466">
        <v>2</v>
      </c>
      <c r="AX466">
        <v>68192454</v>
      </c>
      <c r="AY466">
        <v>1</v>
      </c>
      <c r="AZ466">
        <v>0</v>
      </c>
      <c r="BA466">
        <v>454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>Y466*Source!I256</f>
        <v>1.4575000000000001E-2</v>
      </c>
      <c r="CY466">
        <f t="shared" si="102"/>
        <v>7576.8</v>
      </c>
      <c r="CZ466">
        <f t="shared" si="103"/>
        <v>688.8</v>
      </c>
      <c r="DA466">
        <f t="shared" si="104"/>
        <v>11</v>
      </c>
      <c r="DB466">
        <f t="shared" si="105"/>
        <v>73.010000000000005</v>
      </c>
      <c r="DC466">
        <f t="shared" si="106"/>
        <v>0</v>
      </c>
    </row>
    <row r="467" spans="1:107" x14ac:dyDescent="0.4">
      <c r="A467">
        <f>ROW(Source!A259)</f>
        <v>259</v>
      </c>
      <c r="B467">
        <v>68187018</v>
      </c>
      <c r="C467">
        <v>68192775</v>
      </c>
      <c r="D467">
        <v>18411771</v>
      </c>
      <c r="E467">
        <v>1</v>
      </c>
      <c r="F467">
        <v>1</v>
      </c>
      <c r="G467">
        <v>1</v>
      </c>
      <c r="H467">
        <v>1</v>
      </c>
      <c r="I467" t="s">
        <v>1111</v>
      </c>
      <c r="J467" t="s">
        <v>3</v>
      </c>
      <c r="K467" t="s">
        <v>1112</v>
      </c>
      <c r="L467">
        <v>1369</v>
      </c>
      <c r="N467">
        <v>1013</v>
      </c>
      <c r="O467" t="s">
        <v>665</v>
      </c>
      <c r="P467" t="s">
        <v>665</v>
      </c>
      <c r="Q467">
        <v>1</v>
      </c>
      <c r="W467">
        <v>0</v>
      </c>
      <c r="X467">
        <v>922534627</v>
      </c>
      <c r="Y467">
        <v>45.436500000000002</v>
      </c>
      <c r="AA467">
        <v>0</v>
      </c>
      <c r="AB467">
        <v>0</v>
      </c>
      <c r="AC467">
        <v>0</v>
      </c>
      <c r="AD467">
        <v>7.94</v>
      </c>
      <c r="AE467">
        <v>0</v>
      </c>
      <c r="AF467">
        <v>0</v>
      </c>
      <c r="AG467">
        <v>0</v>
      </c>
      <c r="AH467">
        <v>7.94</v>
      </c>
      <c r="AI467">
        <v>1</v>
      </c>
      <c r="AJ467">
        <v>1</v>
      </c>
      <c r="AK467">
        <v>1</v>
      </c>
      <c r="AL467">
        <v>1</v>
      </c>
      <c r="AN467">
        <v>0</v>
      </c>
      <c r="AO467">
        <v>1</v>
      </c>
      <c r="AP467">
        <v>1</v>
      </c>
      <c r="AQ467">
        <v>0</v>
      </c>
      <c r="AR467">
        <v>0</v>
      </c>
      <c r="AS467" t="s">
        <v>3</v>
      </c>
      <c r="AT467">
        <v>39.51</v>
      </c>
      <c r="AU467" t="s">
        <v>21</v>
      </c>
      <c r="AV467">
        <v>1</v>
      </c>
      <c r="AW467">
        <v>2</v>
      </c>
      <c r="AX467">
        <v>68192776</v>
      </c>
      <c r="AY467">
        <v>1</v>
      </c>
      <c r="AZ467">
        <v>0</v>
      </c>
      <c r="BA467">
        <v>455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>Y467*Source!I259</f>
        <v>6.2475187500000011</v>
      </c>
      <c r="CY467">
        <f>AD467</f>
        <v>7.94</v>
      </c>
      <c r="CZ467">
        <f>AH467</f>
        <v>7.94</v>
      </c>
      <c r="DA467">
        <f>AL467</f>
        <v>1</v>
      </c>
      <c r="DB467">
        <f>ROUND((ROUND(AT467*CZ467,2)*1.15),6)</f>
        <v>360.76650000000001</v>
      </c>
      <c r="DC467">
        <f>ROUND((ROUND(AT467*AG467,2)*1.15),6)</f>
        <v>0</v>
      </c>
    </row>
    <row r="468" spans="1:107" x14ac:dyDescent="0.4">
      <c r="A468">
        <f>ROW(Source!A259)</f>
        <v>259</v>
      </c>
      <c r="B468">
        <v>68187018</v>
      </c>
      <c r="C468">
        <v>68192775</v>
      </c>
      <c r="D468">
        <v>121548</v>
      </c>
      <c r="E468">
        <v>1</v>
      </c>
      <c r="F468">
        <v>1</v>
      </c>
      <c r="G468">
        <v>1</v>
      </c>
      <c r="H468">
        <v>1</v>
      </c>
      <c r="I468" t="s">
        <v>44</v>
      </c>
      <c r="J468" t="s">
        <v>3</v>
      </c>
      <c r="K468" t="s">
        <v>723</v>
      </c>
      <c r="L468">
        <v>608254</v>
      </c>
      <c r="N468">
        <v>1013</v>
      </c>
      <c r="O468" t="s">
        <v>724</v>
      </c>
      <c r="P468" t="s">
        <v>724</v>
      </c>
      <c r="Q468">
        <v>1</v>
      </c>
      <c r="W468">
        <v>0</v>
      </c>
      <c r="X468">
        <v>-185737400</v>
      </c>
      <c r="Y468">
        <v>1.5874999999999999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1</v>
      </c>
      <c r="AJ468">
        <v>1</v>
      </c>
      <c r="AK468">
        <v>1</v>
      </c>
      <c r="AL468">
        <v>1</v>
      </c>
      <c r="AN468">
        <v>0</v>
      </c>
      <c r="AO468">
        <v>1</v>
      </c>
      <c r="AP468">
        <v>1</v>
      </c>
      <c r="AQ468">
        <v>0</v>
      </c>
      <c r="AR468">
        <v>0</v>
      </c>
      <c r="AS468" t="s">
        <v>3</v>
      </c>
      <c r="AT468">
        <v>1.27</v>
      </c>
      <c r="AU468" t="s">
        <v>20</v>
      </c>
      <c r="AV468">
        <v>2</v>
      </c>
      <c r="AW468">
        <v>2</v>
      </c>
      <c r="AX468">
        <v>68192777</v>
      </c>
      <c r="AY468">
        <v>1</v>
      </c>
      <c r="AZ468">
        <v>0</v>
      </c>
      <c r="BA468">
        <v>456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>Y468*Source!I259</f>
        <v>0.21828125000000001</v>
      </c>
      <c r="CY468">
        <f>AD468</f>
        <v>0</v>
      </c>
      <c r="CZ468">
        <f>AH468</f>
        <v>0</v>
      </c>
      <c r="DA468">
        <f>AL468</f>
        <v>1</v>
      </c>
      <c r="DB468">
        <f>ROUND((ROUND(AT468*CZ468,2)*1.25),6)</f>
        <v>0</v>
      </c>
      <c r="DC468">
        <f>ROUND((ROUND(AT468*AG468,2)*1.25),6)</f>
        <v>0</v>
      </c>
    </row>
    <row r="469" spans="1:107" x14ac:dyDescent="0.4">
      <c r="A469">
        <f>ROW(Source!A259)</f>
        <v>259</v>
      </c>
      <c r="B469">
        <v>68187018</v>
      </c>
      <c r="C469">
        <v>68192775</v>
      </c>
      <c r="D469">
        <v>64871408</v>
      </c>
      <c r="E469">
        <v>1</v>
      </c>
      <c r="F469">
        <v>1</v>
      </c>
      <c r="G469">
        <v>1</v>
      </c>
      <c r="H469">
        <v>2</v>
      </c>
      <c r="I469" t="s">
        <v>789</v>
      </c>
      <c r="J469" t="s">
        <v>790</v>
      </c>
      <c r="K469" t="s">
        <v>791</v>
      </c>
      <c r="L469">
        <v>1368</v>
      </c>
      <c r="N469">
        <v>1011</v>
      </c>
      <c r="O469" t="s">
        <v>669</v>
      </c>
      <c r="P469" t="s">
        <v>669</v>
      </c>
      <c r="Q469">
        <v>1</v>
      </c>
      <c r="W469">
        <v>0</v>
      </c>
      <c r="X469">
        <v>344519037</v>
      </c>
      <c r="Y469">
        <v>1.5874999999999999</v>
      </c>
      <c r="AA469">
        <v>0</v>
      </c>
      <c r="AB469">
        <v>399.5</v>
      </c>
      <c r="AC469">
        <v>383.81</v>
      </c>
      <c r="AD469">
        <v>0</v>
      </c>
      <c r="AE469">
        <v>0</v>
      </c>
      <c r="AF469">
        <v>31.26</v>
      </c>
      <c r="AG469">
        <v>13.5</v>
      </c>
      <c r="AH469">
        <v>0</v>
      </c>
      <c r="AI469">
        <v>1</v>
      </c>
      <c r="AJ469">
        <v>12.78</v>
      </c>
      <c r="AK469">
        <v>28.43</v>
      </c>
      <c r="AL469">
        <v>1</v>
      </c>
      <c r="AN469">
        <v>0</v>
      </c>
      <c r="AO469">
        <v>1</v>
      </c>
      <c r="AP469">
        <v>1</v>
      </c>
      <c r="AQ469">
        <v>0</v>
      </c>
      <c r="AR469">
        <v>0</v>
      </c>
      <c r="AS469" t="s">
        <v>3</v>
      </c>
      <c r="AT469">
        <v>1.27</v>
      </c>
      <c r="AU469" t="s">
        <v>20</v>
      </c>
      <c r="AV469">
        <v>0</v>
      </c>
      <c r="AW469">
        <v>2</v>
      </c>
      <c r="AX469">
        <v>68192778</v>
      </c>
      <c r="AY469">
        <v>1</v>
      </c>
      <c r="AZ469">
        <v>0</v>
      </c>
      <c r="BA469">
        <v>457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>Y469*Source!I259</f>
        <v>0.21828125000000001</v>
      </c>
      <c r="CY469">
        <f>AB469</f>
        <v>399.5</v>
      </c>
      <c r="CZ469">
        <f>AF469</f>
        <v>31.26</v>
      </c>
      <c r="DA469">
        <f>AJ469</f>
        <v>12.78</v>
      </c>
      <c r="DB469">
        <f>ROUND((ROUND(AT469*CZ469,2)*1.25),6)</f>
        <v>49.625</v>
      </c>
      <c r="DC469">
        <f>ROUND((ROUND(AT469*AG469,2)*1.25),6)</f>
        <v>21.4375</v>
      </c>
    </row>
    <row r="470" spans="1:107" x14ac:dyDescent="0.4">
      <c r="A470">
        <f>ROW(Source!A259)</f>
        <v>259</v>
      </c>
      <c r="B470">
        <v>68187018</v>
      </c>
      <c r="C470">
        <v>68192775</v>
      </c>
      <c r="D470">
        <v>64871825</v>
      </c>
      <c r="E470">
        <v>1</v>
      </c>
      <c r="F470">
        <v>1</v>
      </c>
      <c r="G470">
        <v>1</v>
      </c>
      <c r="H470">
        <v>2</v>
      </c>
      <c r="I470" t="s">
        <v>1113</v>
      </c>
      <c r="J470" t="s">
        <v>1114</v>
      </c>
      <c r="K470" t="s">
        <v>1115</v>
      </c>
      <c r="L470">
        <v>1368</v>
      </c>
      <c r="N470">
        <v>1011</v>
      </c>
      <c r="O470" t="s">
        <v>669</v>
      </c>
      <c r="P470" t="s">
        <v>669</v>
      </c>
      <c r="Q470">
        <v>1</v>
      </c>
      <c r="W470">
        <v>0</v>
      </c>
      <c r="X470">
        <v>-944612788</v>
      </c>
      <c r="Y470">
        <v>11.3375</v>
      </c>
      <c r="AA470">
        <v>0</v>
      </c>
      <c r="AB470">
        <v>4.0199999999999996</v>
      </c>
      <c r="AC470">
        <v>0</v>
      </c>
      <c r="AD470">
        <v>0</v>
      </c>
      <c r="AE470">
        <v>0</v>
      </c>
      <c r="AF470">
        <v>0.5</v>
      </c>
      <c r="AG470">
        <v>0</v>
      </c>
      <c r="AH470">
        <v>0</v>
      </c>
      <c r="AI470">
        <v>1</v>
      </c>
      <c r="AJ470">
        <v>8.0399999999999991</v>
      </c>
      <c r="AK470">
        <v>28.43</v>
      </c>
      <c r="AL470">
        <v>1</v>
      </c>
      <c r="AN470">
        <v>0</v>
      </c>
      <c r="AO470">
        <v>1</v>
      </c>
      <c r="AP470">
        <v>1</v>
      </c>
      <c r="AQ470">
        <v>0</v>
      </c>
      <c r="AR470">
        <v>0</v>
      </c>
      <c r="AS470" t="s">
        <v>3</v>
      </c>
      <c r="AT470">
        <v>9.07</v>
      </c>
      <c r="AU470" t="s">
        <v>20</v>
      </c>
      <c r="AV470">
        <v>0</v>
      </c>
      <c r="AW470">
        <v>2</v>
      </c>
      <c r="AX470">
        <v>68192779</v>
      </c>
      <c r="AY470">
        <v>1</v>
      </c>
      <c r="AZ470">
        <v>0</v>
      </c>
      <c r="BA470">
        <v>458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>Y470*Source!I259</f>
        <v>1.5589062500000002</v>
      </c>
      <c r="CY470">
        <f>AB470</f>
        <v>4.0199999999999996</v>
      </c>
      <c r="CZ470">
        <f>AF470</f>
        <v>0.5</v>
      </c>
      <c r="DA470">
        <f>AJ470</f>
        <v>8.0399999999999991</v>
      </c>
      <c r="DB470">
        <f>ROUND((ROUND(AT470*CZ470,2)*1.25),6)</f>
        <v>5.6749999999999998</v>
      </c>
      <c r="DC470">
        <f>ROUND((ROUND(AT470*AG470,2)*1.25),6)</f>
        <v>0</v>
      </c>
    </row>
    <row r="471" spans="1:107" x14ac:dyDescent="0.4">
      <c r="A471">
        <f>ROW(Source!A259)</f>
        <v>259</v>
      </c>
      <c r="B471">
        <v>68187018</v>
      </c>
      <c r="C471">
        <v>68192775</v>
      </c>
      <c r="D471">
        <v>64842728</v>
      </c>
      <c r="E471">
        <v>1</v>
      </c>
      <c r="F471">
        <v>1</v>
      </c>
      <c r="G471">
        <v>1</v>
      </c>
      <c r="H471">
        <v>3</v>
      </c>
      <c r="I471" t="s">
        <v>1116</v>
      </c>
      <c r="J471" t="s">
        <v>1117</v>
      </c>
      <c r="K471" t="s">
        <v>1118</v>
      </c>
      <c r="L471">
        <v>1339</v>
      </c>
      <c r="N471">
        <v>1007</v>
      </c>
      <c r="O471" t="s">
        <v>712</v>
      </c>
      <c r="P471" t="s">
        <v>712</v>
      </c>
      <c r="Q471">
        <v>1</v>
      </c>
      <c r="W471">
        <v>0</v>
      </c>
      <c r="X471">
        <v>1901479482</v>
      </c>
      <c r="Y471">
        <v>2.04</v>
      </c>
      <c r="AA471">
        <v>3361.08</v>
      </c>
      <c r="AB471">
        <v>0</v>
      </c>
      <c r="AC471">
        <v>0</v>
      </c>
      <c r="AD471">
        <v>0</v>
      </c>
      <c r="AE471">
        <v>548.29999999999995</v>
      </c>
      <c r="AF471">
        <v>0</v>
      </c>
      <c r="AG471">
        <v>0</v>
      </c>
      <c r="AH471">
        <v>0</v>
      </c>
      <c r="AI471">
        <v>6.13</v>
      </c>
      <c r="AJ471">
        <v>1</v>
      </c>
      <c r="AK471">
        <v>1</v>
      </c>
      <c r="AL471">
        <v>1</v>
      </c>
      <c r="AN471">
        <v>0</v>
      </c>
      <c r="AO471">
        <v>1</v>
      </c>
      <c r="AP471">
        <v>0</v>
      </c>
      <c r="AQ471">
        <v>0</v>
      </c>
      <c r="AR471">
        <v>0</v>
      </c>
      <c r="AS471" t="s">
        <v>3</v>
      </c>
      <c r="AT471">
        <v>2.04</v>
      </c>
      <c r="AU471" t="s">
        <v>3</v>
      </c>
      <c r="AV471">
        <v>0</v>
      </c>
      <c r="AW471">
        <v>2</v>
      </c>
      <c r="AX471">
        <v>68192780</v>
      </c>
      <c r="AY471">
        <v>1</v>
      </c>
      <c r="AZ471">
        <v>0</v>
      </c>
      <c r="BA471">
        <v>459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>Y471*Source!I259</f>
        <v>0.28050000000000003</v>
      </c>
      <c r="CY471">
        <f>AA471</f>
        <v>3361.08</v>
      </c>
      <c r="CZ471">
        <f>AE471</f>
        <v>548.29999999999995</v>
      </c>
      <c r="DA471">
        <f>AI471</f>
        <v>6.13</v>
      </c>
      <c r="DB471">
        <f>ROUND(ROUND(AT471*CZ471,2),6)</f>
        <v>1118.53</v>
      </c>
      <c r="DC471">
        <f>ROUND(ROUND(AT471*AG471,2),6)</f>
        <v>0</v>
      </c>
    </row>
    <row r="472" spans="1:107" x14ac:dyDescent="0.4">
      <c r="A472">
        <f>ROW(Source!A259)</f>
        <v>259</v>
      </c>
      <c r="B472">
        <v>68187018</v>
      </c>
      <c r="C472">
        <v>68192775</v>
      </c>
      <c r="D472">
        <v>64847311</v>
      </c>
      <c r="E472">
        <v>1</v>
      </c>
      <c r="F472">
        <v>1</v>
      </c>
      <c r="G472">
        <v>1</v>
      </c>
      <c r="H472">
        <v>3</v>
      </c>
      <c r="I472" t="s">
        <v>709</v>
      </c>
      <c r="J472" t="s">
        <v>710</v>
      </c>
      <c r="K472" t="s">
        <v>711</v>
      </c>
      <c r="L472">
        <v>1339</v>
      </c>
      <c r="N472">
        <v>1007</v>
      </c>
      <c r="O472" t="s">
        <v>712</v>
      </c>
      <c r="P472" t="s">
        <v>712</v>
      </c>
      <c r="Q472">
        <v>1</v>
      </c>
      <c r="W472">
        <v>0</v>
      </c>
      <c r="X472">
        <v>619799737</v>
      </c>
      <c r="Y472">
        <v>3.5</v>
      </c>
      <c r="AA472">
        <v>19.57</v>
      </c>
      <c r="AB472">
        <v>0</v>
      </c>
      <c r="AC472">
        <v>0</v>
      </c>
      <c r="AD472">
        <v>0</v>
      </c>
      <c r="AE472">
        <v>2.44</v>
      </c>
      <c r="AF472">
        <v>0</v>
      </c>
      <c r="AG472">
        <v>0</v>
      </c>
      <c r="AH472">
        <v>0</v>
      </c>
      <c r="AI472">
        <v>8.02</v>
      </c>
      <c r="AJ472">
        <v>1</v>
      </c>
      <c r="AK472">
        <v>1</v>
      </c>
      <c r="AL472">
        <v>1</v>
      </c>
      <c r="AN472">
        <v>0</v>
      </c>
      <c r="AO472">
        <v>1</v>
      </c>
      <c r="AP472">
        <v>0</v>
      </c>
      <c r="AQ472">
        <v>0</v>
      </c>
      <c r="AR472">
        <v>0</v>
      </c>
      <c r="AS472" t="s">
        <v>3</v>
      </c>
      <c r="AT472">
        <v>3.5</v>
      </c>
      <c r="AU472" t="s">
        <v>3</v>
      </c>
      <c r="AV472">
        <v>0</v>
      </c>
      <c r="AW472">
        <v>2</v>
      </c>
      <c r="AX472">
        <v>68192781</v>
      </c>
      <c r="AY472">
        <v>1</v>
      </c>
      <c r="AZ472">
        <v>0</v>
      </c>
      <c r="BA472">
        <v>460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>Y472*Source!I259</f>
        <v>0.48125000000000007</v>
      </c>
      <c r="CY472">
        <f>AA472</f>
        <v>19.57</v>
      </c>
      <c r="CZ472">
        <f>AE472</f>
        <v>2.44</v>
      </c>
      <c r="DA472">
        <f>AI472</f>
        <v>8.02</v>
      </c>
      <c r="DB472">
        <f>ROUND(ROUND(AT472*CZ472,2),6)</f>
        <v>8.5399999999999991</v>
      </c>
      <c r="DC472">
        <f>ROUND(ROUND(AT472*AG472,2),6)</f>
        <v>0</v>
      </c>
    </row>
    <row r="473" spans="1:107" x14ac:dyDescent="0.4">
      <c r="A473">
        <f>ROW(Source!A260)</f>
        <v>260</v>
      </c>
      <c r="B473">
        <v>68187018</v>
      </c>
      <c r="C473">
        <v>68192782</v>
      </c>
      <c r="D473">
        <v>18410572</v>
      </c>
      <c r="E473">
        <v>1</v>
      </c>
      <c r="F473">
        <v>1</v>
      </c>
      <c r="G473">
        <v>1</v>
      </c>
      <c r="H473">
        <v>1</v>
      </c>
      <c r="I473" t="s">
        <v>1119</v>
      </c>
      <c r="J473" t="s">
        <v>3</v>
      </c>
      <c r="K473" t="s">
        <v>1120</v>
      </c>
      <c r="L473">
        <v>1369</v>
      </c>
      <c r="N473">
        <v>1013</v>
      </c>
      <c r="O473" t="s">
        <v>665</v>
      </c>
      <c r="P473" t="s">
        <v>665</v>
      </c>
      <c r="Q473">
        <v>1</v>
      </c>
      <c r="W473">
        <v>0</v>
      </c>
      <c r="X473">
        <v>-546915240</v>
      </c>
      <c r="Y473">
        <v>356.983</v>
      </c>
      <c r="AA473">
        <v>0</v>
      </c>
      <c r="AB473">
        <v>0</v>
      </c>
      <c r="AC473">
        <v>0</v>
      </c>
      <c r="AD473">
        <v>8.74</v>
      </c>
      <c r="AE473">
        <v>0</v>
      </c>
      <c r="AF473">
        <v>0</v>
      </c>
      <c r="AG473">
        <v>0</v>
      </c>
      <c r="AH473">
        <v>8.74</v>
      </c>
      <c r="AI473">
        <v>1</v>
      </c>
      <c r="AJ473">
        <v>1</v>
      </c>
      <c r="AK473">
        <v>1</v>
      </c>
      <c r="AL473">
        <v>1</v>
      </c>
      <c r="AN473">
        <v>0</v>
      </c>
      <c r="AO473">
        <v>1</v>
      </c>
      <c r="AP473">
        <v>1</v>
      </c>
      <c r="AQ473">
        <v>0</v>
      </c>
      <c r="AR473">
        <v>0</v>
      </c>
      <c r="AS473" t="s">
        <v>3</v>
      </c>
      <c r="AT473">
        <v>310.42</v>
      </c>
      <c r="AU473" t="s">
        <v>21</v>
      </c>
      <c r="AV473">
        <v>1</v>
      </c>
      <c r="AW473">
        <v>2</v>
      </c>
      <c r="AX473">
        <v>68192783</v>
      </c>
      <c r="AY473">
        <v>1</v>
      </c>
      <c r="AZ473">
        <v>0</v>
      </c>
      <c r="BA473">
        <v>461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>Y473*Source!I260</f>
        <v>49.085162500000003</v>
      </c>
      <c r="CY473">
        <f>AD473</f>
        <v>8.74</v>
      </c>
      <c r="CZ473">
        <f>AH473</f>
        <v>8.74</v>
      </c>
      <c r="DA473">
        <f>AL473</f>
        <v>1</v>
      </c>
      <c r="DB473">
        <f>ROUND((ROUND(AT473*CZ473,2)*1.15),6)</f>
        <v>3120.0304999999998</v>
      </c>
      <c r="DC473">
        <f>ROUND((ROUND(AT473*AG473,2)*1.15),6)</f>
        <v>0</v>
      </c>
    </row>
    <row r="474" spans="1:107" x14ac:dyDescent="0.4">
      <c r="A474">
        <f>ROW(Source!A260)</f>
        <v>260</v>
      </c>
      <c r="B474">
        <v>68187018</v>
      </c>
      <c r="C474">
        <v>68192782</v>
      </c>
      <c r="D474">
        <v>121548</v>
      </c>
      <c r="E474">
        <v>1</v>
      </c>
      <c r="F474">
        <v>1</v>
      </c>
      <c r="G474">
        <v>1</v>
      </c>
      <c r="H474">
        <v>1</v>
      </c>
      <c r="I474" t="s">
        <v>44</v>
      </c>
      <c r="J474" t="s">
        <v>3</v>
      </c>
      <c r="K474" t="s">
        <v>723</v>
      </c>
      <c r="L474">
        <v>608254</v>
      </c>
      <c r="N474">
        <v>1013</v>
      </c>
      <c r="O474" t="s">
        <v>724</v>
      </c>
      <c r="P474" t="s">
        <v>724</v>
      </c>
      <c r="Q474">
        <v>1</v>
      </c>
      <c r="W474">
        <v>0</v>
      </c>
      <c r="X474">
        <v>-185737400</v>
      </c>
      <c r="Y474">
        <v>2.15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1</v>
      </c>
      <c r="AJ474">
        <v>1</v>
      </c>
      <c r="AK474">
        <v>1</v>
      </c>
      <c r="AL474">
        <v>1</v>
      </c>
      <c r="AN474">
        <v>0</v>
      </c>
      <c r="AO474">
        <v>1</v>
      </c>
      <c r="AP474">
        <v>1</v>
      </c>
      <c r="AQ474">
        <v>0</v>
      </c>
      <c r="AR474">
        <v>0</v>
      </c>
      <c r="AS474" t="s">
        <v>3</v>
      </c>
      <c r="AT474">
        <v>1.72</v>
      </c>
      <c r="AU474" t="s">
        <v>20</v>
      </c>
      <c r="AV474">
        <v>2</v>
      </c>
      <c r="AW474">
        <v>2</v>
      </c>
      <c r="AX474">
        <v>68192784</v>
      </c>
      <c r="AY474">
        <v>1</v>
      </c>
      <c r="AZ474">
        <v>0</v>
      </c>
      <c r="BA474">
        <v>462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>Y474*Source!I260</f>
        <v>0.29562500000000003</v>
      </c>
      <c r="CY474">
        <f>AD474</f>
        <v>0</v>
      </c>
      <c r="CZ474">
        <f>AH474</f>
        <v>0</v>
      </c>
      <c r="DA474">
        <f>AL474</f>
        <v>1</v>
      </c>
      <c r="DB474">
        <f t="shared" ref="DB474:DB479" si="107">ROUND((ROUND(AT474*CZ474,2)*1.25),6)</f>
        <v>0</v>
      </c>
      <c r="DC474">
        <f t="shared" ref="DC474:DC479" si="108">ROUND((ROUND(AT474*AG474,2)*1.25),6)</f>
        <v>0</v>
      </c>
    </row>
    <row r="475" spans="1:107" x14ac:dyDescent="0.4">
      <c r="A475">
        <f>ROW(Source!A260)</f>
        <v>260</v>
      </c>
      <c r="B475">
        <v>68187018</v>
      </c>
      <c r="C475">
        <v>68192782</v>
      </c>
      <c r="D475">
        <v>64871195</v>
      </c>
      <c r="E475">
        <v>1</v>
      </c>
      <c r="F475">
        <v>1</v>
      </c>
      <c r="G475">
        <v>1</v>
      </c>
      <c r="H475">
        <v>2</v>
      </c>
      <c r="I475" t="s">
        <v>1121</v>
      </c>
      <c r="J475" t="s">
        <v>1122</v>
      </c>
      <c r="K475" t="s">
        <v>1123</v>
      </c>
      <c r="L475">
        <v>1368</v>
      </c>
      <c r="N475">
        <v>1011</v>
      </c>
      <c r="O475" t="s">
        <v>669</v>
      </c>
      <c r="P475" t="s">
        <v>669</v>
      </c>
      <c r="Q475">
        <v>1</v>
      </c>
      <c r="W475">
        <v>0</v>
      </c>
      <c r="X475">
        <v>-6942991</v>
      </c>
      <c r="Y475">
        <v>2.5000000000000001E-2</v>
      </c>
      <c r="AA475">
        <v>0</v>
      </c>
      <c r="AB475">
        <v>779.24</v>
      </c>
      <c r="AC475">
        <v>383.81</v>
      </c>
      <c r="AD475">
        <v>0</v>
      </c>
      <c r="AE475">
        <v>0</v>
      </c>
      <c r="AF475">
        <v>83.43</v>
      </c>
      <c r="AG475">
        <v>13.5</v>
      </c>
      <c r="AH475">
        <v>0</v>
      </c>
      <c r="AI475">
        <v>1</v>
      </c>
      <c r="AJ475">
        <v>9.34</v>
      </c>
      <c r="AK475">
        <v>28.43</v>
      </c>
      <c r="AL475">
        <v>1</v>
      </c>
      <c r="AN475">
        <v>0</v>
      </c>
      <c r="AO475">
        <v>1</v>
      </c>
      <c r="AP475">
        <v>1</v>
      </c>
      <c r="AQ475">
        <v>0</v>
      </c>
      <c r="AR475">
        <v>0</v>
      </c>
      <c r="AS475" t="s">
        <v>3</v>
      </c>
      <c r="AT475">
        <v>0.02</v>
      </c>
      <c r="AU475" t="s">
        <v>20</v>
      </c>
      <c r="AV475">
        <v>0</v>
      </c>
      <c r="AW475">
        <v>2</v>
      </c>
      <c r="AX475">
        <v>68192785</v>
      </c>
      <c r="AY475">
        <v>1</v>
      </c>
      <c r="AZ475">
        <v>0</v>
      </c>
      <c r="BA475">
        <v>463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>Y475*Source!I260</f>
        <v>3.4375000000000005E-3</v>
      </c>
      <c r="CY475">
        <f>AB475</f>
        <v>779.24</v>
      </c>
      <c r="CZ475">
        <f>AF475</f>
        <v>83.43</v>
      </c>
      <c r="DA475">
        <f>AJ475</f>
        <v>9.34</v>
      </c>
      <c r="DB475">
        <f t="shared" si="107"/>
        <v>2.0874999999999999</v>
      </c>
      <c r="DC475">
        <f t="shared" si="108"/>
        <v>0.33750000000000002</v>
      </c>
    </row>
    <row r="476" spans="1:107" x14ac:dyDescent="0.4">
      <c r="A476">
        <f>ROW(Source!A260)</f>
        <v>260</v>
      </c>
      <c r="B476">
        <v>68187018</v>
      </c>
      <c r="C476">
        <v>68192782</v>
      </c>
      <c r="D476">
        <v>64871276</v>
      </c>
      <c r="E476">
        <v>1</v>
      </c>
      <c r="F476">
        <v>1</v>
      </c>
      <c r="G476">
        <v>1</v>
      </c>
      <c r="H476">
        <v>2</v>
      </c>
      <c r="I476" t="s">
        <v>1124</v>
      </c>
      <c r="J476" t="s">
        <v>1125</v>
      </c>
      <c r="K476" t="s">
        <v>1126</v>
      </c>
      <c r="L476">
        <v>1368</v>
      </c>
      <c r="N476">
        <v>1011</v>
      </c>
      <c r="O476" t="s">
        <v>669</v>
      </c>
      <c r="P476" t="s">
        <v>669</v>
      </c>
      <c r="Q476">
        <v>1</v>
      </c>
      <c r="W476">
        <v>0</v>
      </c>
      <c r="X476">
        <v>-1474388027</v>
      </c>
      <c r="Y476">
        <v>1.2500000000000001E-2</v>
      </c>
      <c r="AA476">
        <v>0</v>
      </c>
      <c r="AB476">
        <v>840.5</v>
      </c>
      <c r="AC476">
        <v>329.79</v>
      </c>
      <c r="AD476">
        <v>0</v>
      </c>
      <c r="AE476">
        <v>0</v>
      </c>
      <c r="AF476">
        <v>88.01</v>
      </c>
      <c r="AG476">
        <v>11.6</v>
      </c>
      <c r="AH476">
        <v>0</v>
      </c>
      <c r="AI476">
        <v>1</v>
      </c>
      <c r="AJ476">
        <v>9.5500000000000007</v>
      </c>
      <c r="AK476">
        <v>28.43</v>
      </c>
      <c r="AL476">
        <v>1</v>
      </c>
      <c r="AN476">
        <v>0</v>
      </c>
      <c r="AO476">
        <v>1</v>
      </c>
      <c r="AP476">
        <v>1</v>
      </c>
      <c r="AQ476">
        <v>0</v>
      </c>
      <c r="AR476">
        <v>0</v>
      </c>
      <c r="AS476" t="s">
        <v>3</v>
      </c>
      <c r="AT476">
        <v>0.01</v>
      </c>
      <c r="AU476" t="s">
        <v>20</v>
      </c>
      <c r="AV476">
        <v>0</v>
      </c>
      <c r="AW476">
        <v>2</v>
      </c>
      <c r="AX476">
        <v>68192786</v>
      </c>
      <c r="AY476">
        <v>1</v>
      </c>
      <c r="AZ476">
        <v>0</v>
      </c>
      <c r="BA476">
        <v>464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>Y476*Source!I260</f>
        <v>1.7187500000000002E-3</v>
      </c>
      <c r="CY476">
        <f>AB476</f>
        <v>840.5</v>
      </c>
      <c r="CZ476">
        <f>AF476</f>
        <v>88.01</v>
      </c>
      <c r="DA476">
        <f>AJ476</f>
        <v>9.5500000000000007</v>
      </c>
      <c r="DB476">
        <f t="shared" si="107"/>
        <v>1.1000000000000001</v>
      </c>
      <c r="DC476">
        <f t="shared" si="108"/>
        <v>0.15</v>
      </c>
    </row>
    <row r="477" spans="1:107" x14ac:dyDescent="0.4">
      <c r="A477">
        <f>ROW(Source!A260)</f>
        <v>260</v>
      </c>
      <c r="B477">
        <v>68187018</v>
      </c>
      <c r="C477">
        <v>68192782</v>
      </c>
      <c r="D477">
        <v>64871816</v>
      </c>
      <c r="E477">
        <v>1</v>
      </c>
      <c r="F477">
        <v>1</v>
      </c>
      <c r="G477">
        <v>1</v>
      </c>
      <c r="H477">
        <v>2</v>
      </c>
      <c r="I477" t="s">
        <v>805</v>
      </c>
      <c r="J477" t="s">
        <v>806</v>
      </c>
      <c r="K477" t="s">
        <v>807</v>
      </c>
      <c r="L477">
        <v>1368</v>
      </c>
      <c r="N477">
        <v>1011</v>
      </c>
      <c r="O477" t="s">
        <v>669</v>
      </c>
      <c r="P477" t="s">
        <v>669</v>
      </c>
      <c r="Q477">
        <v>1</v>
      </c>
      <c r="W477">
        <v>0</v>
      </c>
      <c r="X477">
        <v>-1709160983</v>
      </c>
      <c r="Y477">
        <v>2.1124999999999998</v>
      </c>
      <c r="AA477">
        <v>0</v>
      </c>
      <c r="AB477">
        <v>311.12</v>
      </c>
      <c r="AC477">
        <v>286.01</v>
      </c>
      <c r="AD477">
        <v>0</v>
      </c>
      <c r="AE477">
        <v>0</v>
      </c>
      <c r="AF477">
        <v>12.4</v>
      </c>
      <c r="AG477">
        <v>10.06</v>
      </c>
      <c r="AH477">
        <v>0</v>
      </c>
      <c r="AI477">
        <v>1</v>
      </c>
      <c r="AJ477">
        <v>25.09</v>
      </c>
      <c r="AK477">
        <v>28.43</v>
      </c>
      <c r="AL477">
        <v>1</v>
      </c>
      <c r="AN477">
        <v>0</v>
      </c>
      <c r="AO477">
        <v>1</v>
      </c>
      <c r="AP477">
        <v>1</v>
      </c>
      <c r="AQ477">
        <v>0</v>
      </c>
      <c r="AR477">
        <v>0</v>
      </c>
      <c r="AS477" t="s">
        <v>3</v>
      </c>
      <c r="AT477">
        <v>1.69</v>
      </c>
      <c r="AU477" t="s">
        <v>20</v>
      </c>
      <c r="AV477">
        <v>0</v>
      </c>
      <c r="AW477">
        <v>2</v>
      </c>
      <c r="AX477">
        <v>68192787</v>
      </c>
      <c r="AY477">
        <v>1</v>
      </c>
      <c r="AZ477">
        <v>0</v>
      </c>
      <c r="BA477">
        <v>465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>Y477*Source!I260</f>
        <v>0.29046875</v>
      </c>
      <c r="CY477">
        <f>AB477</f>
        <v>311.12</v>
      </c>
      <c r="CZ477">
        <f>AF477</f>
        <v>12.4</v>
      </c>
      <c r="DA477">
        <f>AJ477</f>
        <v>25.09</v>
      </c>
      <c r="DB477">
        <f t="shared" si="107"/>
        <v>26.2</v>
      </c>
      <c r="DC477">
        <f t="shared" si="108"/>
        <v>21.25</v>
      </c>
    </row>
    <row r="478" spans="1:107" x14ac:dyDescent="0.4">
      <c r="A478">
        <f>ROW(Source!A260)</f>
        <v>260</v>
      </c>
      <c r="B478">
        <v>68187018</v>
      </c>
      <c r="C478">
        <v>68192782</v>
      </c>
      <c r="D478">
        <v>64872921</v>
      </c>
      <c r="E478">
        <v>1</v>
      </c>
      <c r="F478">
        <v>1</v>
      </c>
      <c r="G478">
        <v>1</v>
      </c>
      <c r="H478">
        <v>2</v>
      </c>
      <c r="I478" t="s">
        <v>1127</v>
      </c>
      <c r="J478" t="s">
        <v>1128</v>
      </c>
      <c r="K478" t="s">
        <v>1129</v>
      </c>
      <c r="L478">
        <v>1368</v>
      </c>
      <c r="N478">
        <v>1011</v>
      </c>
      <c r="O478" t="s">
        <v>669</v>
      </c>
      <c r="P478" t="s">
        <v>669</v>
      </c>
      <c r="Q478">
        <v>1</v>
      </c>
      <c r="W478">
        <v>0</v>
      </c>
      <c r="X478">
        <v>-1769198364</v>
      </c>
      <c r="Y478">
        <v>6.25E-2</v>
      </c>
      <c r="AA478">
        <v>0</v>
      </c>
      <c r="AB478">
        <v>17.25</v>
      </c>
      <c r="AC478">
        <v>0</v>
      </c>
      <c r="AD478">
        <v>0</v>
      </c>
      <c r="AE478">
        <v>0</v>
      </c>
      <c r="AF478">
        <v>9.9700000000000006</v>
      </c>
      <c r="AG478">
        <v>0</v>
      </c>
      <c r="AH478">
        <v>0</v>
      </c>
      <c r="AI478">
        <v>1</v>
      </c>
      <c r="AJ478">
        <v>1.73</v>
      </c>
      <c r="AK478">
        <v>28.43</v>
      </c>
      <c r="AL478">
        <v>1</v>
      </c>
      <c r="AN478">
        <v>0</v>
      </c>
      <c r="AO478">
        <v>1</v>
      </c>
      <c r="AP478">
        <v>1</v>
      </c>
      <c r="AQ478">
        <v>0</v>
      </c>
      <c r="AR478">
        <v>0</v>
      </c>
      <c r="AS478" t="s">
        <v>3</v>
      </c>
      <c r="AT478">
        <v>0.05</v>
      </c>
      <c r="AU478" t="s">
        <v>20</v>
      </c>
      <c r="AV478">
        <v>0</v>
      </c>
      <c r="AW478">
        <v>2</v>
      </c>
      <c r="AX478">
        <v>68192788</v>
      </c>
      <c r="AY478">
        <v>1</v>
      </c>
      <c r="AZ478">
        <v>0</v>
      </c>
      <c r="BA478">
        <v>466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>Y478*Source!I260</f>
        <v>8.5937500000000007E-3</v>
      </c>
      <c r="CY478">
        <f>AB478</f>
        <v>17.25</v>
      </c>
      <c r="CZ478">
        <f>AF478</f>
        <v>9.9700000000000006</v>
      </c>
      <c r="DA478">
        <f>AJ478</f>
        <v>1.73</v>
      </c>
      <c r="DB478">
        <f t="shared" si="107"/>
        <v>0.625</v>
      </c>
      <c r="DC478">
        <f t="shared" si="108"/>
        <v>0</v>
      </c>
    </row>
    <row r="479" spans="1:107" x14ac:dyDescent="0.4">
      <c r="A479">
        <f>ROW(Source!A260)</f>
        <v>260</v>
      </c>
      <c r="B479">
        <v>68187018</v>
      </c>
      <c r="C479">
        <v>68192782</v>
      </c>
      <c r="D479">
        <v>64873129</v>
      </c>
      <c r="E479">
        <v>1</v>
      </c>
      <c r="F479">
        <v>1</v>
      </c>
      <c r="G479">
        <v>1</v>
      </c>
      <c r="H479">
        <v>2</v>
      </c>
      <c r="I479" t="s">
        <v>715</v>
      </c>
      <c r="J479" t="s">
        <v>716</v>
      </c>
      <c r="K479" t="s">
        <v>717</v>
      </c>
      <c r="L479">
        <v>1368</v>
      </c>
      <c r="N479">
        <v>1011</v>
      </c>
      <c r="O479" t="s">
        <v>669</v>
      </c>
      <c r="P479" t="s">
        <v>669</v>
      </c>
      <c r="Q479">
        <v>1</v>
      </c>
      <c r="W479">
        <v>0</v>
      </c>
      <c r="X479">
        <v>1230759911</v>
      </c>
      <c r="Y479">
        <v>1.2500000000000001E-2</v>
      </c>
      <c r="AA479">
        <v>0</v>
      </c>
      <c r="AB479">
        <v>851.65</v>
      </c>
      <c r="AC479">
        <v>329.79</v>
      </c>
      <c r="AD479">
        <v>0</v>
      </c>
      <c r="AE479">
        <v>0</v>
      </c>
      <c r="AF479">
        <v>87.17</v>
      </c>
      <c r="AG479">
        <v>11.6</v>
      </c>
      <c r="AH479">
        <v>0</v>
      </c>
      <c r="AI479">
        <v>1</v>
      </c>
      <c r="AJ479">
        <v>9.77</v>
      </c>
      <c r="AK479">
        <v>28.43</v>
      </c>
      <c r="AL479">
        <v>1</v>
      </c>
      <c r="AN479">
        <v>0</v>
      </c>
      <c r="AO479">
        <v>1</v>
      </c>
      <c r="AP479">
        <v>1</v>
      </c>
      <c r="AQ479">
        <v>0</v>
      </c>
      <c r="AR479">
        <v>0</v>
      </c>
      <c r="AS479" t="s">
        <v>3</v>
      </c>
      <c r="AT479">
        <v>0.01</v>
      </c>
      <c r="AU479" t="s">
        <v>20</v>
      </c>
      <c r="AV479">
        <v>0</v>
      </c>
      <c r="AW479">
        <v>2</v>
      </c>
      <c r="AX479">
        <v>68192789</v>
      </c>
      <c r="AY479">
        <v>1</v>
      </c>
      <c r="AZ479">
        <v>0</v>
      </c>
      <c r="BA479">
        <v>467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>Y479*Source!I260</f>
        <v>1.7187500000000002E-3</v>
      </c>
      <c r="CY479">
        <f>AB479</f>
        <v>851.65</v>
      </c>
      <c r="CZ479">
        <f>AF479</f>
        <v>87.17</v>
      </c>
      <c r="DA479">
        <f>AJ479</f>
        <v>9.77</v>
      </c>
      <c r="DB479">
        <f t="shared" si="107"/>
        <v>1.0874999999999999</v>
      </c>
      <c r="DC479">
        <f t="shared" si="108"/>
        <v>0.15</v>
      </c>
    </row>
    <row r="480" spans="1:107" x14ac:dyDescent="0.4">
      <c r="A480">
        <f>ROW(Source!A260)</f>
        <v>260</v>
      </c>
      <c r="B480">
        <v>68187018</v>
      </c>
      <c r="C480">
        <v>68192782</v>
      </c>
      <c r="D480">
        <v>64808842</v>
      </c>
      <c r="E480">
        <v>1</v>
      </c>
      <c r="F480">
        <v>1</v>
      </c>
      <c r="G480">
        <v>1</v>
      </c>
      <c r="H480">
        <v>3</v>
      </c>
      <c r="I480" t="s">
        <v>1130</v>
      </c>
      <c r="J480" t="s">
        <v>1131</v>
      </c>
      <c r="K480" t="s">
        <v>1132</v>
      </c>
      <c r="L480">
        <v>1348</v>
      </c>
      <c r="N480">
        <v>1009</v>
      </c>
      <c r="O480" t="s">
        <v>133</v>
      </c>
      <c r="P480" t="s">
        <v>133</v>
      </c>
      <c r="Q480">
        <v>1000</v>
      </c>
      <c r="W480">
        <v>0</v>
      </c>
      <c r="X480">
        <v>-955444283</v>
      </c>
      <c r="Y480">
        <v>1.2999999999999999E-2</v>
      </c>
      <c r="AA480">
        <v>36320.870000000003</v>
      </c>
      <c r="AB480">
        <v>0</v>
      </c>
      <c r="AC480">
        <v>0</v>
      </c>
      <c r="AD480">
        <v>0</v>
      </c>
      <c r="AE480">
        <v>6532.53</v>
      </c>
      <c r="AF480">
        <v>0</v>
      </c>
      <c r="AG480">
        <v>0</v>
      </c>
      <c r="AH480">
        <v>0</v>
      </c>
      <c r="AI480">
        <v>5.56</v>
      </c>
      <c r="AJ480">
        <v>1</v>
      </c>
      <c r="AK480">
        <v>1</v>
      </c>
      <c r="AL480">
        <v>1</v>
      </c>
      <c r="AN480">
        <v>0</v>
      </c>
      <c r="AO480">
        <v>1</v>
      </c>
      <c r="AP480">
        <v>0</v>
      </c>
      <c r="AQ480">
        <v>0</v>
      </c>
      <c r="AR480">
        <v>0</v>
      </c>
      <c r="AS480" t="s">
        <v>3</v>
      </c>
      <c r="AT480">
        <v>1.2999999999999999E-2</v>
      </c>
      <c r="AU480" t="s">
        <v>3</v>
      </c>
      <c r="AV480">
        <v>0</v>
      </c>
      <c r="AW480">
        <v>2</v>
      </c>
      <c r="AX480">
        <v>68192790</v>
      </c>
      <c r="AY480">
        <v>1</v>
      </c>
      <c r="AZ480">
        <v>0</v>
      </c>
      <c r="BA480">
        <v>468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>Y480*Source!I260</f>
        <v>1.7875E-3</v>
      </c>
      <c r="CY480">
        <f>AA480</f>
        <v>36320.870000000003</v>
      </c>
      <c r="CZ480">
        <f>AE480</f>
        <v>6532.53</v>
      </c>
      <c r="DA480">
        <f>AI480</f>
        <v>5.56</v>
      </c>
      <c r="DB480">
        <f>ROUND(ROUND(AT480*CZ480,2),6)</f>
        <v>84.92</v>
      </c>
      <c r="DC480">
        <f>ROUND(ROUND(AT480*AG480,2),6)</f>
        <v>0</v>
      </c>
    </row>
    <row r="481" spans="1:107" x14ac:dyDescent="0.4">
      <c r="A481">
        <f>ROW(Source!A260)</f>
        <v>260</v>
      </c>
      <c r="B481">
        <v>68187018</v>
      </c>
      <c r="C481">
        <v>68192782</v>
      </c>
      <c r="D481">
        <v>64810827</v>
      </c>
      <c r="E481">
        <v>1</v>
      </c>
      <c r="F481">
        <v>1</v>
      </c>
      <c r="G481">
        <v>1</v>
      </c>
      <c r="H481">
        <v>3</v>
      </c>
      <c r="I481" t="s">
        <v>1133</v>
      </c>
      <c r="J481" t="s">
        <v>1134</v>
      </c>
      <c r="K481" t="s">
        <v>1135</v>
      </c>
      <c r="L481">
        <v>1346</v>
      </c>
      <c r="N481">
        <v>1009</v>
      </c>
      <c r="O481" t="s">
        <v>120</v>
      </c>
      <c r="P481" t="s">
        <v>120</v>
      </c>
      <c r="Q481">
        <v>1</v>
      </c>
      <c r="W481">
        <v>0</v>
      </c>
      <c r="X481">
        <v>-2053666360</v>
      </c>
      <c r="Y481">
        <v>1200</v>
      </c>
      <c r="AA481">
        <v>13.12</v>
      </c>
      <c r="AB481">
        <v>0</v>
      </c>
      <c r="AC481">
        <v>0</v>
      </c>
      <c r="AD481">
        <v>0</v>
      </c>
      <c r="AE481">
        <v>3.86</v>
      </c>
      <c r="AF481">
        <v>0</v>
      </c>
      <c r="AG481">
        <v>0</v>
      </c>
      <c r="AH481">
        <v>0</v>
      </c>
      <c r="AI481">
        <v>3.4</v>
      </c>
      <c r="AJ481">
        <v>1</v>
      </c>
      <c r="AK481">
        <v>1</v>
      </c>
      <c r="AL481">
        <v>1</v>
      </c>
      <c r="AN481">
        <v>0</v>
      </c>
      <c r="AO481">
        <v>1</v>
      </c>
      <c r="AP481">
        <v>0</v>
      </c>
      <c r="AQ481">
        <v>0</v>
      </c>
      <c r="AR481">
        <v>0</v>
      </c>
      <c r="AS481" t="s">
        <v>3</v>
      </c>
      <c r="AT481">
        <v>1200</v>
      </c>
      <c r="AU481" t="s">
        <v>3</v>
      </c>
      <c r="AV481">
        <v>0</v>
      </c>
      <c r="AW481">
        <v>2</v>
      </c>
      <c r="AX481">
        <v>68192791</v>
      </c>
      <c r="AY481">
        <v>1</v>
      </c>
      <c r="AZ481">
        <v>0</v>
      </c>
      <c r="BA481">
        <v>469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>Y481*Source!I260</f>
        <v>165</v>
      </c>
      <c r="CY481">
        <f>AA481</f>
        <v>13.12</v>
      </c>
      <c r="CZ481">
        <f>AE481</f>
        <v>3.86</v>
      </c>
      <c r="DA481">
        <f>AI481</f>
        <v>3.4</v>
      </c>
      <c r="DB481">
        <f>ROUND(ROUND(AT481*CZ481,2),6)</f>
        <v>4632</v>
      </c>
      <c r="DC481">
        <f>ROUND(ROUND(AT481*AG481,2),6)</f>
        <v>0</v>
      </c>
    </row>
    <row r="482" spans="1:107" x14ac:dyDescent="0.4">
      <c r="A482">
        <f>ROW(Source!A260)</f>
        <v>260</v>
      </c>
      <c r="B482">
        <v>68187018</v>
      </c>
      <c r="C482">
        <v>68192782</v>
      </c>
      <c r="D482">
        <v>64810934</v>
      </c>
      <c r="E482">
        <v>1</v>
      </c>
      <c r="F482">
        <v>1</v>
      </c>
      <c r="G482">
        <v>1</v>
      </c>
      <c r="H482">
        <v>3</v>
      </c>
      <c r="I482" t="s">
        <v>1136</v>
      </c>
      <c r="J482" t="s">
        <v>1137</v>
      </c>
      <c r="K482" t="s">
        <v>1138</v>
      </c>
      <c r="L482">
        <v>1327</v>
      </c>
      <c r="N482">
        <v>1005</v>
      </c>
      <c r="O482" t="s">
        <v>31</v>
      </c>
      <c r="P482" t="s">
        <v>31</v>
      </c>
      <c r="Q482">
        <v>1</v>
      </c>
      <c r="W482">
        <v>0</v>
      </c>
      <c r="X482">
        <v>1379249491</v>
      </c>
      <c r="Y482">
        <v>102</v>
      </c>
      <c r="AA482">
        <v>544.69000000000005</v>
      </c>
      <c r="AB482">
        <v>0</v>
      </c>
      <c r="AC482">
        <v>0</v>
      </c>
      <c r="AD482">
        <v>0</v>
      </c>
      <c r="AE482">
        <v>145.63999999999999</v>
      </c>
      <c r="AF482">
        <v>0</v>
      </c>
      <c r="AG482">
        <v>0</v>
      </c>
      <c r="AH482">
        <v>0</v>
      </c>
      <c r="AI482">
        <v>3.74</v>
      </c>
      <c r="AJ482">
        <v>1</v>
      </c>
      <c r="AK482">
        <v>1</v>
      </c>
      <c r="AL482">
        <v>1</v>
      </c>
      <c r="AN482">
        <v>0</v>
      </c>
      <c r="AO482">
        <v>1</v>
      </c>
      <c r="AP482">
        <v>0</v>
      </c>
      <c r="AQ482">
        <v>0</v>
      </c>
      <c r="AR482">
        <v>0</v>
      </c>
      <c r="AS482" t="s">
        <v>3</v>
      </c>
      <c r="AT482">
        <v>102</v>
      </c>
      <c r="AU482" t="s">
        <v>3</v>
      </c>
      <c r="AV482">
        <v>0</v>
      </c>
      <c r="AW482">
        <v>2</v>
      </c>
      <c r="AX482">
        <v>68192792</v>
      </c>
      <c r="AY482">
        <v>1</v>
      </c>
      <c r="AZ482">
        <v>0</v>
      </c>
      <c r="BA482">
        <v>470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CX482">
        <f>Y482*Source!I260</f>
        <v>14.025</v>
      </c>
      <c r="CY482">
        <f>AA482</f>
        <v>544.69000000000005</v>
      </c>
      <c r="CZ482">
        <f>AE482</f>
        <v>145.63999999999999</v>
      </c>
      <c r="DA482">
        <f>AI482</f>
        <v>3.74</v>
      </c>
      <c r="DB482">
        <f>ROUND(ROUND(AT482*CZ482,2),6)</f>
        <v>14855.28</v>
      </c>
      <c r="DC482">
        <f>ROUND(ROUND(AT482*AG482,2),6)</f>
        <v>0</v>
      </c>
    </row>
    <row r="483" spans="1:107" x14ac:dyDescent="0.4">
      <c r="A483">
        <f>ROW(Source!A260)</f>
        <v>260</v>
      </c>
      <c r="B483">
        <v>68187018</v>
      </c>
      <c r="C483">
        <v>68192782</v>
      </c>
      <c r="D483">
        <v>64847311</v>
      </c>
      <c r="E483">
        <v>1</v>
      </c>
      <c r="F483">
        <v>1</v>
      </c>
      <c r="G483">
        <v>1</v>
      </c>
      <c r="H483">
        <v>3</v>
      </c>
      <c r="I483" t="s">
        <v>709</v>
      </c>
      <c r="J483" t="s">
        <v>710</v>
      </c>
      <c r="K483" t="s">
        <v>711</v>
      </c>
      <c r="L483">
        <v>1339</v>
      </c>
      <c r="N483">
        <v>1007</v>
      </c>
      <c r="O483" t="s">
        <v>712</v>
      </c>
      <c r="P483" t="s">
        <v>712</v>
      </c>
      <c r="Q483">
        <v>1</v>
      </c>
      <c r="W483">
        <v>0</v>
      </c>
      <c r="X483">
        <v>619799737</v>
      </c>
      <c r="Y483">
        <v>0.44</v>
      </c>
      <c r="AA483">
        <v>19.57</v>
      </c>
      <c r="AB483">
        <v>0</v>
      </c>
      <c r="AC483">
        <v>0</v>
      </c>
      <c r="AD483">
        <v>0</v>
      </c>
      <c r="AE483">
        <v>2.44</v>
      </c>
      <c r="AF483">
        <v>0</v>
      </c>
      <c r="AG483">
        <v>0</v>
      </c>
      <c r="AH483">
        <v>0</v>
      </c>
      <c r="AI483">
        <v>8.02</v>
      </c>
      <c r="AJ483">
        <v>1</v>
      </c>
      <c r="AK483">
        <v>1</v>
      </c>
      <c r="AL483">
        <v>1</v>
      </c>
      <c r="AN483">
        <v>0</v>
      </c>
      <c r="AO483">
        <v>1</v>
      </c>
      <c r="AP483">
        <v>0</v>
      </c>
      <c r="AQ483">
        <v>0</v>
      </c>
      <c r="AR483">
        <v>0</v>
      </c>
      <c r="AS483" t="s">
        <v>3</v>
      </c>
      <c r="AT483">
        <v>0.44</v>
      </c>
      <c r="AU483" t="s">
        <v>3</v>
      </c>
      <c r="AV483">
        <v>0</v>
      </c>
      <c r="AW483">
        <v>2</v>
      </c>
      <c r="AX483">
        <v>68192795</v>
      </c>
      <c r="AY483">
        <v>1</v>
      </c>
      <c r="AZ483">
        <v>0</v>
      </c>
      <c r="BA483">
        <v>473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CX483">
        <f>Y483*Source!I260</f>
        <v>6.0500000000000005E-2</v>
      </c>
      <c r="CY483">
        <f>AA483</f>
        <v>19.57</v>
      </c>
      <c r="CZ483">
        <f>AE483</f>
        <v>2.44</v>
      </c>
      <c r="DA483">
        <f>AI483</f>
        <v>8.02</v>
      </c>
      <c r="DB483">
        <f>ROUND(ROUND(AT483*CZ483,2),6)</f>
        <v>1.07</v>
      </c>
      <c r="DC483">
        <f>ROUND(ROUND(AT483*AG483,2),6)</f>
        <v>0</v>
      </c>
    </row>
    <row r="484" spans="1:107" x14ac:dyDescent="0.4">
      <c r="A484">
        <f>ROW(Source!A328)</f>
        <v>328</v>
      </c>
      <c r="B484">
        <v>68187018</v>
      </c>
      <c r="C484">
        <v>68192910</v>
      </c>
      <c r="D484">
        <v>18409850</v>
      </c>
      <c r="E484">
        <v>1</v>
      </c>
      <c r="F484">
        <v>1</v>
      </c>
      <c r="G484">
        <v>1</v>
      </c>
      <c r="H484">
        <v>1</v>
      </c>
      <c r="I484" t="s">
        <v>663</v>
      </c>
      <c r="J484" t="s">
        <v>3</v>
      </c>
      <c r="K484" t="s">
        <v>664</v>
      </c>
      <c r="L484">
        <v>1369</v>
      </c>
      <c r="N484">
        <v>1013</v>
      </c>
      <c r="O484" t="s">
        <v>665</v>
      </c>
      <c r="P484" t="s">
        <v>665</v>
      </c>
      <c r="Q484">
        <v>1</v>
      </c>
      <c r="W484">
        <v>0</v>
      </c>
      <c r="X484">
        <v>855544366</v>
      </c>
      <c r="Y484">
        <v>151.80000000000001</v>
      </c>
      <c r="AA484">
        <v>0</v>
      </c>
      <c r="AB484">
        <v>0</v>
      </c>
      <c r="AC484">
        <v>0</v>
      </c>
      <c r="AD484">
        <v>9.07</v>
      </c>
      <c r="AE484">
        <v>0</v>
      </c>
      <c r="AF484">
        <v>0</v>
      </c>
      <c r="AG484">
        <v>0</v>
      </c>
      <c r="AH484">
        <v>9.07</v>
      </c>
      <c r="AI484">
        <v>1</v>
      </c>
      <c r="AJ484">
        <v>1</v>
      </c>
      <c r="AK484">
        <v>1</v>
      </c>
      <c r="AL484">
        <v>1</v>
      </c>
      <c r="AN484">
        <v>0</v>
      </c>
      <c r="AO484">
        <v>1</v>
      </c>
      <c r="AP484">
        <v>1</v>
      </c>
      <c r="AQ484">
        <v>0</v>
      </c>
      <c r="AR484">
        <v>0</v>
      </c>
      <c r="AS484" t="s">
        <v>3</v>
      </c>
      <c r="AT484">
        <v>132</v>
      </c>
      <c r="AU484" t="s">
        <v>21</v>
      </c>
      <c r="AV484">
        <v>1</v>
      </c>
      <c r="AW484">
        <v>2</v>
      </c>
      <c r="AX484">
        <v>68192930</v>
      </c>
      <c r="AY484">
        <v>1</v>
      </c>
      <c r="AZ484">
        <v>0</v>
      </c>
      <c r="BA484">
        <v>474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CX484">
        <f>Y484*Source!I328</f>
        <v>283.41060000000004</v>
      </c>
      <c r="CY484">
        <f>AD484</f>
        <v>9.07</v>
      </c>
      <c r="CZ484">
        <f>AH484</f>
        <v>9.07</v>
      </c>
      <c r="DA484">
        <f>AL484</f>
        <v>1</v>
      </c>
      <c r="DB484">
        <f>ROUND((ROUND(AT484*CZ484,2)*1.15),6)</f>
        <v>1376.826</v>
      </c>
      <c r="DC484">
        <f>ROUND((ROUND(AT484*AG484,2)*1.15),6)</f>
        <v>0</v>
      </c>
    </row>
    <row r="485" spans="1:107" x14ac:dyDescent="0.4">
      <c r="A485">
        <f>ROW(Source!A328)</f>
        <v>328</v>
      </c>
      <c r="B485">
        <v>68187018</v>
      </c>
      <c r="C485">
        <v>68192910</v>
      </c>
      <c r="D485">
        <v>64872081</v>
      </c>
      <c r="E485">
        <v>1</v>
      </c>
      <c r="F485">
        <v>1</v>
      </c>
      <c r="G485">
        <v>1</v>
      </c>
      <c r="H485">
        <v>2</v>
      </c>
      <c r="I485" t="s">
        <v>666</v>
      </c>
      <c r="J485" t="s">
        <v>667</v>
      </c>
      <c r="K485" t="s">
        <v>668</v>
      </c>
      <c r="L485">
        <v>1368</v>
      </c>
      <c r="N485">
        <v>1011</v>
      </c>
      <c r="O485" t="s">
        <v>669</v>
      </c>
      <c r="P485" t="s">
        <v>669</v>
      </c>
      <c r="Q485">
        <v>1</v>
      </c>
      <c r="W485">
        <v>0</v>
      </c>
      <c r="X485">
        <v>-1937814132</v>
      </c>
      <c r="Y485">
        <v>5.0875000000000004</v>
      </c>
      <c r="AA485">
        <v>0</v>
      </c>
      <c r="AB485">
        <v>12.45</v>
      </c>
      <c r="AC485">
        <v>0</v>
      </c>
      <c r="AD485">
        <v>0</v>
      </c>
      <c r="AE485">
        <v>0</v>
      </c>
      <c r="AF485">
        <v>3</v>
      </c>
      <c r="AG485">
        <v>0</v>
      </c>
      <c r="AH485">
        <v>0</v>
      </c>
      <c r="AI485">
        <v>1</v>
      </c>
      <c r="AJ485">
        <v>4.1500000000000004</v>
      </c>
      <c r="AK485">
        <v>28.43</v>
      </c>
      <c r="AL485">
        <v>1</v>
      </c>
      <c r="AN485">
        <v>0</v>
      </c>
      <c r="AO485">
        <v>1</v>
      </c>
      <c r="AP485">
        <v>1</v>
      </c>
      <c r="AQ485">
        <v>0</v>
      </c>
      <c r="AR485">
        <v>0</v>
      </c>
      <c r="AS485" t="s">
        <v>3</v>
      </c>
      <c r="AT485">
        <v>4.07</v>
      </c>
      <c r="AU485" t="s">
        <v>20</v>
      </c>
      <c r="AV485">
        <v>0</v>
      </c>
      <c r="AW485">
        <v>2</v>
      </c>
      <c r="AX485">
        <v>68192931</v>
      </c>
      <c r="AY485">
        <v>1</v>
      </c>
      <c r="AZ485">
        <v>0</v>
      </c>
      <c r="BA485">
        <v>475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CX485">
        <f>Y485*Source!I328</f>
        <v>9.4983625000000007</v>
      </c>
      <c r="CY485">
        <f>AB485</f>
        <v>12.45</v>
      </c>
      <c r="CZ485">
        <f>AF485</f>
        <v>3</v>
      </c>
      <c r="DA485">
        <f>AJ485</f>
        <v>4.1500000000000004</v>
      </c>
      <c r="DB485">
        <f>ROUND((ROUND(AT485*CZ485,2)*1.25),6)</f>
        <v>15.262499999999999</v>
      </c>
      <c r="DC485">
        <f>ROUND((ROUND(AT485*AG485,2)*1.25),6)</f>
        <v>0</v>
      </c>
    </row>
    <row r="486" spans="1:107" x14ac:dyDescent="0.4">
      <c r="A486">
        <f>ROW(Source!A328)</f>
        <v>328</v>
      </c>
      <c r="B486">
        <v>68187018</v>
      </c>
      <c r="C486">
        <v>68192910</v>
      </c>
      <c r="D486">
        <v>64872832</v>
      </c>
      <c r="E486">
        <v>1</v>
      </c>
      <c r="F486">
        <v>1</v>
      </c>
      <c r="G486">
        <v>1</v>
      </c>
      <c r="H486">
        <v>2</v>
      </c>
      <c r="I486" t="s">
        <v>670</v>
      </c>
      <c r="J486" t="s">
        <v>671</v>
      </c>
      <c r="K486" t="s">
        <v>672</v>
      </c>
      <c r="L486">
        <v>1368</v>
      </c>
      <c r="N486">
        <v>1011</v>
      </c>
      <c r="O486" t="s">
        <v>669</v>
      </c>
      <c r="P486" t="s">
        <v>669</v>
      </c>
      <c r="Q486">
        <v>1</v>
      </c>
      <c r="W486">
        <v>0</v>
      </c>
      <c r="X486">
        <v>1535098105</v>
      </c>
      <c r="Y486">
        <v>0.125</v>
      </c>
      <c r="AA486">
        <v>0</v>
      </c>
      <c r="AB486">
        <v>186.42</v>
      </c>
      <c r="AC486">
        <v>0</v>
      </c>
      <c r="AD486">
        <v>0</v>
      </c>
      <c r="AE486">
        <v>0</v>
      </c>
      <c r="AF486">
        <v>33.590000000000003</v>
      </c>
      <c r="AG486">
        <v>0</v>
      </c>
      <c r="AH486">
        <v>0</v>
      </c>
      <c r="AI486">
        <v>1</v>
      </c>
      <c r="AJ486">
        <v>5.55</v>
      </c>
      <c r="AK486">
        <v>28.43</v>
      </c>
      <c r="AL486">
        <v>1</v>
      </c>
      <c r="AN486">
        <v>0</v>
      </c>
      <c r="AO486">
        <v>1</v>
      </c>
      <c r="AP486">
        <v>1</v>
      </c>
      <c r="AQ486">
        <v>0</v>
      </c>
      <c r="AR486">
        <v>0</v>
      </c>
      <c r="AS486" t="s">
        <v>3</v>
      </c>
      <c r="AT486">
        <v>0.1</v>
      </c>
      <c r="AU486" t="s">
        <v>20</v>
      </c>
      <c r="AV486">
        <v>0</v>
      </c>
      <c r="AW486">
        <v>2</v>
      </c>
      <c r="AX486">
        <v>68192932</v>
      </c>
      <c r="AY486">
        <v>1</v>
      </c>
      <c r="AZ486">
        <v>0</v>
      </c>
      <c r="BA486">
        <v>476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CX486">
        <f>Y486*Source!I328</f>
        <v>0.233375</v>
      </c>
      <c r="CY486">
        <f>AB486</f>
        <v>186.42</v>
      </c>
      <c r="CZ486">
        <f>AF486</f>
        <v>33.590000000000003</v>
      </c>
      <c r="DA486">
        <f>AJ486</f>
        <v>5.55</v>
      </c>
      <c r="DB486">
        <f>ROUND((ROUND(AT486*CZ486,2)*1.25),6)</f>
        <v>4.2</v>
      </c>
      <c r="DC486">
        <f>ROUND((ROUND(AT486*AG486,2)*1.25),6)</f>
        <v>0</v>
      </c>
    </row>
    <row r="487" spans="1:107" x14ac:dyDescent="0.4">
      <c r="A487">
        <f>ROW(Source!A328)</f>
        <v>328</v>
      </c>
      <c r="B487">
        <v>68187018</v>
      </c>
      <c r="C487">
        <v>68192910</v>
      </c>
      <c r="D487">
        <v>64872869</v>
      </c>
      <c r="E487">
        <v>1</v>
      </c>
      <c r="F487">
        <v>1</v>
      </c>
      <c r="G487">
        <v>1</v>
      </c>
      <c r="H487">
        <v>2</v>
      </c>
      <c r="I487" t="s">
        <v>673</v>
      </c>
      <c r="J487" t="s">
        <v>674</v>
      </c>
      <c r="K487" t="s">
        <v>675</v>
      </c>
      <c r="L487">
        <v>1368</v>
      </c>
      <c r="N487">
        <v>1011</v>
      </c>
      <c r="O487" t="s">
        <v>669</v>
      </c>
      <c r="P487" t="s">
        <v>669</v>
      </c>
      <c r="Q487">
        <v>1</v>
      </c>
      <c r="W487">
        <v>0</v>
      </c>
      <c r="X487">
        <v>-991672839</v>
      </c>
      <c r="Y487">
        <v>0.75</v>
      </c>
      <c r="AA487">
        <v>0</v>
      </c>
      <c r="AB487">
        <v>31.8</v>
      </c>
      <c r="AC487">
        <v>0</v>
      </c>
      <c r="AD487">
        <v>0</v>
      </c>
      <c r="AE487">
        <v>0</v>
      </c>
      <c r="AF487">
        <v>2.08</v>
      </c>
      <c r="AG487">
        <v>0</v>
      </c>
      <c r="AH487">
        <v>0</v>
      </c>
      <c r="AI487">
        <v>1</v>
      </c>
      <c r="AJ487">
        <v>15.29</v>
      </c>
      <c r="AK487">
        <v>28.43</v>
      </c>
      <c r="AL487">
        <v>1</v>
      </c>
      <c r="AN487">
        <v>0</v>
      </c>
      <c r="AO487">
        <v>1</v>
      </c>
      <c r="AP487">
        <v>1</v>
      </c>
      <c r="AQ487">
        <v>0</v>
      </c>
      <c r="AR487">
        <v>0</v>
      </c>
      <c r="AS487" t="s">
        <v>3</v>
      </c>
      <c r="AT487">
        <v>0.6</v>
      </c>
      <c r="AU487" t="s">
        <v>20</v>
      </c>
      <c r="AV487">
        <v>0</v>
      </c>
      <c r="AW487">
        <v>2</v>
      </c>
      <c r="AX487">
        <v>68192933</v>
      </c>
      <c r="AY487">
        <v>1</v>
      </c>
      <c r="AZ487">
        <v>0</v>
      </c>
      <c r="BA487">
        <v>477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CX487">
        <f>Y487*Source!I328</f>
        <v>1.40025</v>
      </c>
      <c r="CY487">
        <f>AB487</f>
        <v>31.8</v>
      </c>
      <c r="CZ487">
        <f>AF487</f>
        <v>2.08</v>
      </c>
      <c r="DA487">
        <f>AJ487</f>
        <v>15.29</v>
      </c>
      <c r="DB487">
        <f>ROUND((ROUND(AT487*CZ487,2)*1.25),6)</f>
        <v>1.5625</v>
      </c>
      <c r="DC487">
        <f>ROUND((ROUND(AT487*AG487,2)*1.25),6)</f>
        <v>0</v>
      </c>
    </row>
    <row r="488" spans="1:107" x14ac:dyDescent="0.4">
      <c r="A488">
        <f>ROW(Source!A328)</f>
        <v>328</v>
      </c>
      <c r="B488">
        <v>68187018</v>
      </c>
      <c r="C488">
        <v>68192910</v>
      </c>
      <c r="D488">
        <v>64809235</v>
      </c>
      <c r="E488">
        <v>1</v>
      </c>
      <c r="F488">
        <v>1</v>
      </c>
      <c r="G488">
        <v>1</v>
      </c>
      <c r="H488">
        <v>3</v>
      </c>
      <c r="I488" t="s">
        <v>676</v>
      </c>
      <c r="J488" t="s">
        <v>677</v>
      </c>
      <c r="K488" t="s">
        <v>678</v>
      </c>
      <c r="L488">
        <v>1346</v>
      </c>
      <c r="N488">
        <v>1009</v>
      </c>
      <c r="O488" t="s">
        <v>120</v>
      </c>
      <c r="P488" t="s">
        <v>120</v>
      </c>
      <c r="Q488">
        <v>1</v>
      </c>
      <c r="W488">
        <v>0</v>
      </c>
      <c r="X488">
        <v>-946734149</v>
      </c>
      <c r="Y488">
        <v>20</v>
      </c>
      <c r="AA488">
        <v>54.2</v>
      </c>
      <c r="AB488">
        <v>0</v>
      </c>
      <c r="AC488">
        <v>0</v>
      </c>
      <c r="AD488">
        <v>0</v>
      </c>
      <c r="AE488">
        <v>46.72</v>
      </c>
      <c r="AF488">
        <v>0</v>
      </c>
      <c r="AG488">
        <v>0</v>
      </c>
      <c r="AH488">
        <v>0</v>
      </c>
      <c r="AI488">
        <v>1.1599999999999999</v>
      </c>
      <c r="AJ488">
        <v>1</v>
      </c>
      <c r="AK488">
        <v>1</v>
      </c>
      <c r="AL488">
        <v>1</v>
      </c>
      <c r="AN488">
        <v>0</v>
      </c>
      <c r="AO488">
        <v>1</v>
      </c>
      <c r="AP488">
        <v>0</v>
      </c>
      <c r="AQ488">
        <v>0</v>
      </c>
      <c r="AR488">
        <v>0</v>
      </c>
      <c r="AS488" t="s">
        <v>3</v>
      </c>
      <c r="AT488">
        <v>20</v>
      </c>
      <c r="AU488" t="s">
        <v>3</v>
      </c>
      <c r="AV488">
        <v>0</v>
      </c>
      <c r="AW488">
        <v>2</v>
      </c>
      <c r="AX488">
        <v>68192934</v>
      </c>
      <c r="AY488">
        <v>1</v>
      </c>
      <c r="AZ488">
        <v>0</v>
      </c>
      <c r="BA488">
        <v>478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CX488">
        <f>Y488*Source!I328</f>
        <v>37.340000000000003</v>
      </c>
      <c r="CY488">
        <f t="shared" ref="CY488:CY502" si="109">AA488</f>
        <v>54.2</v>
      </c>
      <c r="CZ488">
        <f t="shared" ref="CZ488:CZ502" si="110">AE488</f>
        <v>46.72</v>
      </c>
      <c r="DA488">
        <f t="shared" ref="DA488:DA502" si="111">AI488</f>
        <v>1.1599999999999999</v>
      </c>
      <c r="DB488">
        <f t="shared" ref="DB488:DB502" si="112">ROUND(ROUND(AT488*CZ488,2),6)</f>
        <v>934.4</v>
      </c>
      <c r="DC488">
        <f t="shared" ref="DC488:DC502" si="113">ROUND(ROUND(AT488*AG488,2),6)</f>
        <v>0</v>
      </c>
    </row>
    <row r="489" spans="1:107" x14ac:dyDescent="0.4">
      <c r="A489">
        <f>ROW(Source!A328)</f>
        <v>328</v>
      </c>
      <c r="B489">
        <v>68187018</v>
      </c>
      <c r="C489">
        <v>68192910</v>
      </c>
      <c r="D489">
        <v>64809242</v>
      </c>
      <c r="E489">
        <v>1</v>
      </c>
      <c r="F489">
        <v>1</v>
      </c>
      <c r="G489">
        <v>1</v>
      </c>
      <c r="H489">
        <v>3</v>
      </c>
      <c r="I489" t="s">
        <v>679</v>
      </c>
      <c r="J489" t="s">
        <v>680</v>
      </c>
      <c r="K489" t="s">
        <v>681</v>
      </c>
      <c r="L489">
        <v>1346</v>
      </c>
      <c r="N489">
        <v>1009</v>
      </c>
      <c r="O489" t="s">
        <v>120</v>
      </c>
      <c r="P489" t="s">
        <v>120</v>
      </c>
      <c r="Q489">
        <v>1</v>
      </c>
      <c r="W489">
        <v>0</v>
      </c>
      <c r="X489">
        <v>-1529888946</v>
      </c>
      <c r="Y489">
        <v>21</v>
      </c>
      <c r="AA489">
        <v>53.49</v>
      </c>
      <c r="AB489">
        <v>0</v>
      </c>
      <c r="AC489">
        <v>0</v>
      </c>
      <c r="AD489">
        <v>0</v>
      </c>
      <c r="AE489">
        <v>11.12</v>
      </c>
      <c r="AF489">
        <v>0</v>
      </c>
      <c r="AG489">
        <v>0</v>
      </c>
      <c r="AH489">
        <v>0</v>
      </c>
      <c r="AI489">
        <v>4.8099999999999996</v>
      </c>
      <c r="AJ489">
        <v>1</v>
      </c>
      <c r="AK489">
        <v>1</v>
      </c>
      <c r="AL489">
        <v>1</v>
      </c>
      <c r="AN489">
        <v>0</v>
      </c>
      <c r="AO489">
        <v>1</v>
      </c>
      <c r="AP489">
        <v>0</v>
      </c>
      <c r="AQ489">
        <v>0</v>
      </c>
      <c r="AR489">
        <v>0</v>
      </c>
      <c r="AS489" t="s">
        <v>3</v>
      </c>
      <c r="AT489">
        <v>21</v>
      </c>
      <c r="AU489" t="s">
        <v>3</v>
      </c>
      <c r="AV489">
        <v>0</v>
      </c>
      <c r="AW489">
        <v>2</v>
      </c>
      <c r="AX489">
        <v>68192935</v>
      </c>
      <c r="AY489">
        <v>1</v>
      </c>
      <c r="AZ489">
        <v>0</v>
      </c>
      <c r="BA489">
        <v>479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CX489">
        <f>Y489*Source!I328</f>
        <v>39.207000000000001</v>
      </c>
      <c r="CY489">
        <f t="shared" si="109"/>
        <v>53.49</v>
      </c>
      <c r="CZ489">
        <f t="shared" si="110"/>
        <v>11.12</v>
      </c>
      <c r="DA489">
        <f t="shared" si="111"/>
        <v>4.8099999999999996</v>
      </c>
      <c r="DB489">
        <f t="shared" si="112"/>
        <v>233.52</v>
      </c>
      <c r="DC489">
        <f t="shared" si="113"/>
        <v>0</v>
      </c>
    </row>
    <row r="490" spans="1:107" x14ac:dyDescent="0.4">
      <c r="A490">
        <f>ROW(Source!A328)</f>
        <v>328</v>
      </c>
      <c r="B490">
        <v>68187018</v>
      </c>
      <c r="C490">
        <v>68192910</v>
      </c>
      <c r="D490">
        <v>64809243</v>
      </c>
      <c r="E490">
        <v>1</v>
      </c>
      <c r="F490">
        <v>1</v>
      </c>
      <c r="G490">
        <v>1</v>
      </c>
      <c r="H490">
        <v>3</v>
      </c>
      <c r="I490" t="s">
        <v>682</v>
      </c>
      <c r="J490" t="s">
        <v>683</v>
      </c>
      <c r="K490" t="s">
        <v>684</v>
      </c>
      <c r="L490">
        <v>1346</v>
      </c>
      <c r="N490">
        <v>1009</v>
      </c>
      <c r="O490" t="s">
        <v>120</v>
      </c>
      <c r="P490" t="s">
        <v>120</v>
      </c>
      <c r="Q490">
        <v>1</v>
      </c>
      <c r="W490">
        <v>0</v>
      </c>
      <c r="X490">
        <v>-936589070</v>
      </c>
      <c r="Y490">
        <v>149</v>
      </c>
      <c r="AA490">
        <v>14.95</v>
      </c>
      <c r="AB490">
        <v>0</v>
      </c>
      <c r="AC490">
        <v>0</v>
      </c>
      <c r="AD490">
        <v>0</v>
      </c>
      <c r="AE490">
        <v>4.3600000000000003</v>
      </c>
      <c r="AF490">
        <v>0</v>
      </c>
      <c r="AG490">
        <v>0</v>
      </c>
      <c r="AH490">
        <v>0</v>
      </c>
      <c r="AI490">
        <v>3.43</v>
      </c>
      <c r="AJ490">
        <v>1</v>
      </c>
      <c r="AK490">
        <v>1</v>
      </c>
      <c r="AL490">
        <v>1</v>
      </c>
      <c r="AN490">
        <v>0</v>
      </c>
      <c r="AO490">
        <v>1</v>
      </c>
      <c r="AP490">
        <v>0</v>
      </c>
      <c r="AQ490">
        <v>0</v>
      </c>
      <c r="AR490">
        <v>0</v>
      </c>
      <c r="AS490" t="s">
        <v>3</v>
      </c>
      <c r="AT490">
        <v>149</v>
      </c>
      <c r="AU490" t="s">
        <v>3</v>
      </c>
      <c r="AV490">
        <v>0</v>
      </c>
      <c r="AW490">
        <v>2</v>
      </c>
      <c r="AX490">
        <v>68192936</v>
      </c>
      <c r="AY490">
        <v>1</v>
      </c>
      <c r="AZ490">
        <v>0</v>
      </c>
      <c r="BA490">
        <v>480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CX490">
        <f>Y490*Source!I328</f>
        <v>278.18299999999999</v>
      </c>
      <c r="CY490">
        <f t="shared" si="109"/>
        <v>14.95</v>
      </c>
      <c r="CZ490">
        <f t="shared" si="110"/>
        <v>4.3600000000000003</v>
      </c>
      <c r="DA490">
        <f t="shared" si="111"/>
        <v>3.43</v>
      </c>
      <c r="DB490">
        <f t="shared" si="112"/>
        <v>649.64</v>
      </c>
      <c r="DC490">
        <f t="shared" si="113"/>
        <v>0</v>
      </c>
    </row>
    <row r="491" spans="1:107" x14ac:dyDescent="0.4">
      <c r="A491">
        <f>ROW(Source!A328)</f>
        <v>328</v>
      </c>
      <c r="B491">
        <v>68187018</v>
      </c>
      <c r="C491">
        <v>68192910</v>
      </c>
      <c r="D491">
        <v>64809267</v>
      </c>
      <c r="E491">
        <v>1</v>
      </c>
      <c r="F491">
        <v>1</v>
      </c>
      <c r="G491">
        <v>1</v>
      </c>
      <c r="H491">
        <v>3</v>
      </c>
      <c r="I491" t="s">
        <v>685</v>
      </c>
      <c r="J491" t="s">
        <v>686</v>
      </c>
      <c r="K491" t="s">
        <v>687</v>
      </c>
      <c r="L491">
        <v>1301</v>
      </c>
      <c r="N491">
        <v>1003</v>
      </c>
      <c r="O491" t="s">
        <v>507</v>
      </c>
      <c r="P491" t="s">
        <v>507</v>
      </c>
      <c r="Q491">
        <v>1</v>
      </c>
      <c r="W491">
        <v>0</v>
      </c>
      <c r="X491">
        <v>-1957188591</v>
      </c>
      <c r="Y491">
        <v>152</v>
      </c>
      <c r="AA491">
        <v>1.1000000000000001</v>
      </c>
      <c r="AB491">
        <v>0</v>
      </c>
      <c r="AC491">
        <v>0</v>
      </c>
      <c r="AD491">
        <v>0</v>
      </c>
      <c r="AE491">
        <v>0.17</v>
      </c>
      <c r="AF491">
        <v>0</v>
      </c>
      <c r="AG491">
        <v>0</v>
      </c>
      <c r="AH491">
        <v>0</v>
      </c>
      <c r="AI491">
        <v>6.47</v>
      </c>
      <c r="AJ491">
        <v>1</v>
      </c>
      <c r="AK491">
        <v>1</v>
      </c>
      <c r="AL491">
        <v>1</v>
      </c>
      <c r="AN491">
        <v>0</v>
      </c>
      <c r="AO491">
        <v>1</v>
      </c>
      <c r="AP491">
        <v>0</v>
      </c>
      <c r="AQ491">
        <v>0</v>
      </c>
      <c r="AR491">
        <v>0</v>
      </c>
      <c r="AS491" t="s">
        <v>3</v>
      </c>
      <c r="AT491">
        <v>152</v>
      </c>
      <c r="AU491" t="s">
        <v>3</v>
      </c>
      <c r="AV491">
        <v>0</v>
      </c>
      <c r="AW491">
        <v>2</v>
      </c>
      <c r="AX491">
        <v>68192937</v>
      </c>
      <c r="AY491">
        <v>1</v>
      </c>
      <c r="AZ491">
        <v>0</v>
      </c>
      <c r="BA491">
        <v>481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CX491">
        <f>Y491*Source!I328</f>
        <v>283.78399999999999</v>
      </c>
      <c r="CY491">
        <f t="shared" si="109"/>
        <v>1.1000000000000001</v>
      </c>
      <c r="CZ491">
        <f t="shared" si="110"/>
        <v>0.17</v>
      </c>
      <c r="DA491">
        <f t="shared" si="111"/>
        <v>6.47</v>
      </c>
      <c r="DB491">
        <f t="shared" si="112"/>
        <v>25.84</v>
      </c>
      <c r="DC491">
        <f t="shared" si="113"/>
        <v>0</v>
      </c>
    </row>
    <row r="492" spans="1:107" x14ac:dyDescent="0.4">
      <c r="A492">
        <f>ROW(Source!A328)</f>
        <v>328</v>
      </c>
      <c r="B492">
        <v>68187018</v>
      </c>
      <c r="C492">
        <v>68192910</v>
      </c>
      <c r="D492">
        <v>64809273</v>
      </c>
      <c r="E492">
        <v>1</v>
      </c>
      <c r="F492">
        <v>1</v>
      </c>
      <c r="G492">
        <v>1</v>
      </c>
      <c r="H492">
        <v>3</v>
      </c>
      <c r="I492" t="s">
        <v>688</v>
      </c>
      <c r="J492" t="s">
        <v>689</v>
      </c>
      <c r="K492" t="s">
        <v>690</v>
      </c>
      <c r="L492">
        <v>1308</v>
      </c>
      <c r="N492">
        <v>1003</v>
      </c>
      <c r="O492" t="s">
        <v>259</v>
      </c>
      <c r="P492" t="s">
        <v>259</v>
      </c>
      <c r="Q492">
        <v>100</v>
      </c>
      <c r="W492">
        <v>0</v>
      </c>
      <c r="X492">
        <v>-2072982832</v>
      </c>
      <c r="Y492">
        <v>1.77</v>
      </c>
      <c r="AA492">
        <v>1524.24</v>
      </c>
      <c r="AB492">
        <v>0</v>
      </c>
      <c r="AC492">
        <v>0</v>
      </c>
      <c r="AD492">
        <v>0</v>
      </c>
      <c r="AE492">
        <v>174</v>
      </c>
      <c r="AF492">
        <v>0</v>
      </c>
      <c r="AG492">
        <v>0</v>
      </c>
      <c r="AH492">
        <v>0</v>
      </c>
      <c r="AI492">
        <v>8.76</v>
      </c>
      <c r="AJ492">
        <v>1</v>
      </c>
      <c r="AK492">
        <v>1</v>
      </c>
      <c r="AL492">
        <v>1</v>
      </c>
      <c r="AN492">
        <v>0</v>
      </c>
      <c r="AO492">
        <v>1</v>
      </c>
      <c r="AP492">
        <v>0</v>
      </c>
      <c r="AQ492">
        <v>0</v>
      </c>
      <c r="AR492">
        <v>0</v>
      </c>
      <c r="AS492" t="s">
        <v>3</v>
      </c>
      <c r="AT492">
        <v>1.77</v>
      </c>
      <c r="AU492" t="s">
        <v>3</v>
      </c>
      <c r="AV492">
        <v>0</v>
      </c>
      <c r="AW492">
        <v>2</v>
      </c>
      <c r="AX492">
        <v>68192938</v>
      </c>
      <c r="AY492">
        <v>1</v>
      </c>
      <c r="AZ492">
        <v>0</v>
      </c>
      <c r="BA492">
        <v>482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CX492">
        <f>Y492*Source!I328</f>
        <v>3.3045900000000001</v>
      </c>
      <c r="CY492">
        <f t="shared" si="109"/>
        <v>1524.24</v>
      </c>
      <c r="CZ492">
        <f t="shared" si="110"/>
        <v>174</v>
      </c>
      <c r="DA492">
        <f t="shared" si="111"/>
        <v>8.76</v>
      </c>
      <c r="DB492">
        <f t="shared" si="112"/>
        <v>307.98</v>
      </c>
      <c r="DC492">
        <f t="shared" si="113"/>
        <v>0</v>
      </c>
    </row>
    <row r="493" spans="1:107" x14ac:dyDescent="0.4">
      <c r="A493">
        <f>ROW(Source!A328)</f>
        <v>328</v>
      </c>
      <c r="B493">
        <v>68187018</v>
      </c>
      <c r="C493">
        <v>68192910</v>
      </c>
      <c r="D493">
        <v>64809278</v>
      </c>
      <c r="E493">
        <v>1</v>
      </c>
      <c r="F493">
        <v>1</v>
      </c>
      <c r="G493">
        <v>1</v>
      </c>
      <c r="H493">
        <v>3</v>
      </c>
      <c r="I493" t="s">
        <v>691</v>
      </c>
      <c r="J493" t="s">
        <v>692</v>
      </c>
      <c r="K493" t="s">
        <v>693</v>
      </c>
      <c r="L493">
        <v>1301</v>
      </c>
      <c r="N493">
        <v>1003</v>
      </c>
      <c r="O493" t="s">
        <v>507</v>
      </c>
      <c r="P493" t="s">
        <v>507</v>
      </c>
      <c r="Q493">
        <v>1</v>
      </c>
      <c r="W493">
        <v>0</v>
      </c>
      <c r="X493">
        <v>781211409</v>
      </c>
      <c r="Y493">
        <v>126</v>
      </c>
      <c r="AA493">
        <v>4.5</v>
      </c>
      <c r="AB493">
        <v>0</v>
      </c>
      <c r="AC493">
        <v>0</v>
      </c>
      <c r="AD493">
        <v>0</v>
      </c>
      <c r="AE493">
        <v>0.6</v>
      </c>
      <c r="AF493">
        <v>0</v>
      </c>
      <c r="AG493">
        <v>0</v>
      </c>
      <c r="AH493">
        <v>0</v>
      </c>
      <c r="AI493">
        <v>7.5</v>
      </c>
      <c r="AJ493">
        <v>1</v>
      </c>
      <c r="AK493">
        <v>1</v>
      </c>
      <c r="AL493">
        <v>1</v>
      </c>
      <c r="AN493">
        <v>0</v>
      </c>
      <c r="AO493">
        <v>1</v>
      </c>
      <c r="AP493">
        <v>0</v>
      </c>
      <c r="AQ493">
        <v>0</v>
      </c>
      <c r="AR493">
        <v>0</v>
      </c>
      <c r="AS493" t="s">
        <v>3</v>
      </c>
      <c r="AT493">
        <v>126</v>
      </c>
      <c r="AU493" t="s">
        <v>3</v>
      </c>
      <c r="AV493">
        <v>0</v>
      </c>
      <c r="AW493">
        <v>2</v>
      </c>
      <c r="AX493">
        <v>68192939</v>
      </c>
      <c r="AY493">
        <v>1</v>
      </c>
      <c r="AZ493">
        <v>0</v>
      </c>
      <c r="BA493">
        <v>483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CX493">
        <f>Y493*Source!I328</f>
        <v>235.24199999999999</v>
      </c>
      <c r="CY493">
        <f t="shared" si="109"/>
        <v>4.5</v>
      </c>
      <c r="CZ493">
        <f t="shared" si="110"/>
        <v>0.6</v>
      </c>
      <c r="DA493">
        <f t="shared" si="111"/>
        <v>7.5</v>
      </c>
      <c r="DB493">
        <f t="shared" si="112"/>
        <v>75.599999999999994</v>
      </c>
      <c r="DC493">
        <f t="shared" si="113"/>
        <v>0</v>
      </c>
    </row>
    <row r="494" spans="1:107" x14ac:dyDescent="0.4">
      <c r="A494">
        <f>ROW(Source!A328)</f>
        <v>328</v>
      </c>
      <c r="B494">
        <v>68187018</v>
      </c>
      <c r="C494">
        <v>68192910</v>
      </c>
      <c r="D494">
        <v>64809300</v>
      </c>
      <c r="E494">
        <v>1</v>
      </c>
      <c r="F494">
        <v>1</v>
      </c>
      <c r="G494">
        <v>1</v>
      </c>
      <c r="H494">
        <v>3</v>
      </c>
      <c r="I494" t="s">
        <v>37</v>
      </c>
      <c r="J494" t="s">
        <v>39</v>
      </c>
      <c r="K494" t="s">
        <v>38</v>
      </c>
      <c r="L494">
        <v>1327</v>
      </c>
      <c r="N494">
        <v>1005</v>
      </c>
      <c r="O494" t="s">
        <v>31</v>
      </c>
      <c r="P494" t="s">
        <v>31</v>
      </c>
      <c r="Q494">
        <v>1</v>
      </c>
      <c r="W494">
        <v>1</v>
      </c>
      <c r="X494">
        <v>1477604143</v>
      </c>
      <c r="Y494">
        <v>-421</v>
      </c>
      <c r="AA494">
        <v>73.040000000000006</v>
      </c>
      <c r="AB494">
        <v>0</v>
      </c>
      <c r="AC494">
        <v>0</v>
      </c>
      <c r="AD494">
        <v>0</v>
      </c>
      <c r="AE494">
        <v>15.06</v>
      </c>
      <c r="AF494">
        <v>0</v>
      </c>
      <c r="AG494">
        <v>0</v>
      </c>
      <c r="AH494">
        <v>0</v>
      </c>
      <c r="AI494">
        <v>4.8499999999999996</v>
      </c>
      <c r="AJ494">
        <v>1</v>
      </c>
      <c r="AK494">
        <v>1</v>
      </c>
      <c r="AL494">
        <v>1</v>
      </c>
      <c r="AN494">
        <v>0</v>
      </c>
      <c r="AO494">
        <v>1</v>
      </c>
      <c r="AP494">
        <v>0</v>
      </c>
      <c r="AQ494">
        <v>0</v>
      </c>
      <c r="AR494">
        <v>0</v>
      </c>
      <c r="AS494" t="s">
        <v>3</v>
      </c>
      <c r="AT494">
        <v>-421</v>
      </c>
      <c r="AU494" t="s">
        <v>3</v>
      </c>
      <c r="AV494">
        <v>0</v>
      </c>
      <c r="AW494">
        <v>2</v>
      </c>
      <c r="AX494">
        <v>68192940</v>
      </c>
      <c r="AY494">
        <v>1</v>
      </c>
      <c r="AZ494">
        <v>6144</v>
      </c>
      <c r="BA494">
        <v>484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CX494">
        <f>Y494*Source!I328</f>
        <v>-786.00699999999995</v>
      </c>
      <c r="CY494">
        <f t="shared" si="109"/>
        <v>73.040000000000006</v>
      </c>
      <c r="CZ494">
        <f t="shared" si="110"/>
        <v>15.06</v>
      </c>
      <c r="DA494">
        <f t="shared" si="111"/>
        <v>4.8499999999999996</v>
      </c>
      <c r="DB494">
        <f t="shared" si="112"/>
        <v>-6340.26</v>
      </c>
      <c r="DC494">
        <f t="shared" si="113"/>
        <v>0</v>
      </c>
    </row>
    <row r="495" spans="1:107" x14ac:dyDescent="0.4">
      <c r="A495">
        <f>ROW(Source!A328)</f>
        <v>328</v>
      </c>
      <c r="B495">
        <v>68187018</v>
      </c>
      <c r="C495">
        <v>68192910</v>
      </c>
      <c r="D495">
        <v>64809303</v>
      </c>
      <c r="E495">
        <v>1</v>
      </c>
      <c r="F495">
        <v>1</v>
      </c>
      <c r="G495">
        <v>1</v>
      </c>
      <c r="H495">
        <v>3</v>
      </c>
      <c r="I495" t="s">
        <v>41</v>
      </c>
      <c r="J495" t="s">
        <v>43</v>
      </c>
      <c r="K495" t="s">
        <v>42</v>
      </c>
      <c r="L495">
        <v>1327</v>
      </c>
      <c r="N495">
        <v>1005</v>
      </c>
      <c r="O495" t="s">
        <v>31</v>
      </c>
      <c r="P495" t="s">
        <v>31</v>
      </c>
      <c r="Q495">
        <v>1</v>
      </c>
      <c r="W495">
        <v>0</v>
      </c>
      <c r="X495">
        <v>1528749664</v>
      </c>
      <c r="Y495">
        <v>421</v>
      </c>
      <c r="AA495">
        <v>99.11</v>
      </c>
      <c r="AB495">
        <v>0</v>
      </c>
      <c r="AC495">
        <v>0</v>
      </c>
      <c r="AD495">
        <v>0</v>
      </c>
      <c r="AE495">
        <v>20.52</v>
      </c>
      <c r="AF495">
        <v>0</v>
      </c>
      <c r="AG495">
        <v>0</v>
      </c>
      <c r="AH495">
        <v>0</v>
      </c>
      <c r="AI495">
        <v>4.83</v>
      </c>
      <c r="AJ495">
        <v>1</v>
      </c>
      <c r="AK495">
        <v>1</v>
      </c>
      <c r="AL495">
        <v>1</v>
      </c>
      <c r="AN495">
        <v>0</v>
      </c>
      <c r="AO495">
        <v>0</v>
      </c>
      <c r="AP495">
        <v>0</v>
      </c>
      <c r="AQ495">
        <v>0</v>
      </c>
      <c r="AR495">
        <v>0</v>
      </c>
      <c r="AS495" t="s">
        <v>3</v>
      </c>
      <c r="AT495">
        <v>421</v>
      </c>
      <c r="AU495" t="s">
        <v>3</v>
      </c>
      <c r="AV495">
        <v>0</v>
      </c>
      <c r="AW495">
        <v>1</v>
      </c>
      <c r="AX495">
        <v>-1</v>
      </c>
      <c r="AY495">
        <v>0</v>
      </c>
      <c r="AZ495">
        <v>0</v>
      </c>
      <c r="BA495" t="s">
        <v>3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CX495">
        <f>Y495*Source!I328</f>
        <v>786.00699999999995</v>
      </c>
      <c r="CY495">
        <f t="shared" si="109"/>
        <v>99.11</v>
      </c>
      <c r="CZ495">
        <f t="shared" si="110"/>
        <v>20.52</v>
      </c>
      <c r="DA495">
        <f t="shared" si="111"/>
        <v>4.83</v>
      </c>
      <c r="DB495">
        <f t="shared" si="112"/>
        <v>8638.92</v>
      </c>
      <c r="DC495">
        <f t="shared" si="113"/>
        <v>0</v>
      </c>
    </row>
    <row r="496" spans="1:107" x14ac:dyDescent="0.4">
      <c r="A496">
        <f>ROW(Source!A328)</f>
        <v>328</v>
      </c>
      <c r="B496">
        <v>68187018</v>
      </c>
      <c r="C496">
        <v>68192910</v>
      </c>
      <c r="D496">
        <v>64809368</v>
      </c>
      <c r="E496">
        <v>1</v>
      </c>
      <c r="F496">
        <v>1</v>
      </c>
      <c r="G496">
        <v>1</v>
      </c>
      <c r="H496">
        <v>3</v>
      </c>
      <c r="I496" t="s">
        <v>694</v>
      </c>
      <c r="J496" t="s">
        <v>695</v>
      </c>
      <c r="K496" t="s">
        <v>696</v>
      </c>
      <c r="L496">
        <v>1355</v>
      </c>
      <c r="N496">
        <v>1010</v>
      </c>
      <c r="O496" t="s">
        <v>235</v>
      </c>
      <c r="P496" t="s">
        <v>235</v>
      </c>
      <c r="Q496">
        <v>100</v>
      </c>
      <c r="W496">
        <v>0</v>
      </c>
      <c r="X496">
        <v>-1181903992</v>
      </c>
      <c r="Y496">
        <v>13.53</v>
      </c>
      <c r="AA496">
        <v>30.3</v>
      </c>
      <c r="AB496">
        <v>0</v>
      </c>
      <c r="AC496">
        <v>0</v>
      </c>
      <c r="AD496">
        <v>0</v>
      </c>
      <c r="AE496">
        <v>2</v>
      </c>
      <c r="AF496">
        <v>0</v>
      </c>
      <c r="AG496">
        <v>0</v>
      </c>
      <c r="AH496">
        <v>0</v>
      </c>
      <c r="AI496">
        <v>15.15</v>
      </c>
      <c r="AJ496">
        <v>1</v>
      </c>
      <c r="AK496">
        <v>1</v>
      </c>
      <c r="AL496">
        <v>1</v>
      </c>
      <c r="AN496">
        <v>0</v>
      </c>
      <c r="AO496">
        <v>1</v>
      </c>
      <c r="AP496">
        <v>0</v>
      </c>
      <c r="AQ496">
        <v>0</v>
      </c>
      <c r="AR496">
        <v>0</v>
      </c>
      <c r="AS496" t="s">
        <v>3</v>
      </c>
      <c r="AT496">
        <v>13.53</v>
      </c>
      <c r="AU496" t="s">
        <v>3</v>
      </c>
      <c r="AV496">
        <v>0</v>
      </c>
      <c r="AW496">
        <v>2</v>
      </c>
      <c r="AX496">
        <v>68192941</v>
      </c>
      <c r="AY496">
        <v>1</v>
      </c>
      <c r="AZ496">
        <v>0</v>
      </c>
      <c r="BA496">
        <v>485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CX496">
        <f>Y496*Source!I328</f>
        <v>25.26051</v>
      </c>
      <c r="CY496">
        <f t="shared" si="109"/>
        <v>30.3</v>
      </c>
      <c r="CZ496">
        <f t="shared" si="110"/>
        <v>2</v>
      </c>
      <c r="DA496">
        <f t="shared" si="111"/>
        <v>15.15</v>
      </c>
      <c r="DB496">
        <f t="shared" si="112"/>
        <v>27.06</v>
      </c>
      <c r="DC496">
        <f t="shared" si="113"/>
        <v>0</v>
      </c>
    </row>
    <row r="497" spans="1:107" x14ac:dyDescent="0.4">
      <c r="A497">
        <f>ROW(Source!A328)</f>
        <v>328</v>
      </c>
      <c r="B497">
        <v>68187018</v>
      </c>
      <c r="C497">
        <v>68192910</v>
      </c>
      <c r="D497">
        <v>64809369</v>
      </c>
      <c r="E497">
        <v>1</v>
      </c>
      <c r="F497">
        <v>1</v>
      </c>
      <c r="G497">
        <v>1</v>
      </c>
      <c r="H497">
        <v>3</v>
      </c>
      <c r="I497" t="s">
        <v>697</v>
      </c>
      <c r="J497" t="s">
        <v>698</v>
      </c>
      <c r="K497" t="s">
        <v>699</v>
      </c>
      <c r="L497">
        <v>1355</v>
      </c>
      <c r="N497">
        <v>1010</v>
      </c>
      <c r="O497" t="s">
        <v>235</v>
      </c>
      <c r="P497" t="s">
        <v>235</v>
      </c>
      <c r="Q497">
        <v>100</v>
      </c>
      <c r="W497">
        <v>0</v>
      </c>
      <c r="X497">
        <v>-1764455655</v>
      </c>
      <c r="Y497">
        <v>35.33</v>
      </c>
      <c r="AA497">
        <v>37.35</v>
      </c>
      <c r="AB497">
        <v>0</v>
      </c>
      <c r="AC497">
        <v>0</v>
      </c>
      <c r="AD497">
        <v>0</v>
      </c>
      <c r="AE497">
        <v>3</v>
      </c>
      <c r="AF497">
        <v>0</v>
      </c>
      <c r="AG497">
        <v>0</v>
      </c>
      <c r="AH497">
        <v>0</v>
      </c>
      <c r="AI497">
        <v>12.45</v>
      </c>
      <c r="AJ497">
        <v>1</v>
      </c>
      <c r="AK497">
        <v>1</v>
      </c>
      <c r="AL497">
        <v>1</v>
      </c>
      <c r="AN497">
        <v>0</v>
      </c>
      <c r="AO497">
        <v>1</v>
      </c>
      <c r="AP497">
        <v>0</v>
      </c>
      <c r="AQ497">
        <v>0</v>
      </c>
      <c r="AR497">
        <v>0</v>
      </c>
      <c r="AS497" t="s">
        <v>3</v>
      </c>
      <c r="AT497">
        <v>35.33</v>
      </c>
      <c r="AU497" t="s">
        <v>3</v>
      </c>
      <c r="AV497">
        <v>0</v>
      </c>
      <c r="AW497">
        <v>2</v>
      </c>
      <c r="AX497">
        <v>68192942</v>
      </c>
      <c r="AY497">
        <v>1</v>
      </c>
      <c r="AZ497">
        <v>0</v>
      </c>
      <c r="BA497">
        <v>486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CX497">
        <f>Y497*Source!I328</f>
        <v>65.961109999999991</v>
      </c>
      <c r="CY497">
        <f t="shared" si="109"/>
        <v>37.35</v>
      </c>
      <c r="CZ497">
        <f t="shared" si="110"/>
        <v>3</v>
      </c>
      <c r="DA497">
        <f t="shared" si="111"/>
        <v>12.45</v>
      </c>
      <c r="DB497">
        <f t="shared" si="112"/>
        <v>105.99</v>
      </c>
      <c r="DC497">
        <f t="shared" si="113"/>
        <v>0</v>
      </c>
    </row>
    <row r="498" spans="1:107" x14ac:dyDescent="0.4">
      <c r="A498">
        <f>ROW(Source!A328)</f>
        <v>328</v>
      </c>
      <c r="B498">
        <v>68187018</v>
      </c>
      <c r="C498">
        <v>68192910</v>
      </c>
      <c r="D498">
        <v>64809375</v>
      </c>
      <c r="E498">
        <v>1</v>
      </c>
      <c r="F498">
        <v>1</v>
      </c>
      <c r="G498">
        <v>1</v>
      </c>
      <c r="H498">
        <v>3</v>
      </c>
      <c r="I498" t="s">
        <v>700</v>
      </c>
      <c r="J498" t="s">
        <v>701</v>
      </c>
      <c r="K498" t="s">
        <v>702</v>
      </c>
      <c r="L498">
        <v>1355</v>
      </c>
      <c r="N498">
        <v>1010</v>
      </c>
      <c r="O498" t="s">
        <v>235</v>
      </c>
      <c r="P498" t="s">
        <v>235</v>
      </c>
      <c r="Q498">
        <v>100</v>
      </c>
      <c r="W498">
        <v>0</v>
      </c>
      <c r="X498">
        <v>62995597</v>
      </c>
      <c r="Y498">
        <v>1.69</v>
      </c>
      <c r="AA498">
        <v>32.340000000000003</v>
      </c>
      <c r="AB498">
        <v>0</v>
      </c>
      <c r="AC498">
        <v>0</v>
      </c>
      <c r="AD498">
        <v>0</v>
      </c>
      <c r="AE498">
        <v>7</v>
      </c>
      <c r="AF498">
        <v>0</v>
      </c>
      <c r="AG498">
        <v>0</v>
      </c>
      <c r="AH498">
        <v>0</v>
      </c>
      <c r="AI498">
        <v>4.62</v>
      </c>
      <c r="AJ498">
        <v>1</v>
      </c>
      <c r="AK498">
        <v>1</v>
      </c>
      <c r="AL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S498" t="s">
        <v>3</v>
      </c>
      <c r="AT498">
        <v>1.69</v>
      </c>
      <c r="AU498" t="s">
        <v>3</v>
      </c>
      <c r="AV498">
        <v>0</v>
      </c>
      <c r="AW498">
        <v>2</v>
      </c>
      <c r="AX498">
        <v>68192943</v>
      </c>
      <c r="AY498">
        <v>1</v>
      </c>
      <c r="AZ498">
        <v>0</v>
      </c>
      <c r="BA498">
        <v>487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CX498">
        <f>Y498*Source!I328</f>
        <v>3.15523</v>
      </c>
      <c r="CY498">
        <f t="shared" si="109"/>
        <v>32.340000000000003</v>
      </c>
      <c r="CZ498">
        <f t="shared" si="110"/>
        <v>7</v>
      </c>
      <c r="DA498">
        <f t="shared" si="111"/>
        <v>4.62</v>
      </c>
      <c r="DB498">
        <f t="shared" si="112"/>
        <v>11.83</v>
      </c>
      <c r="DC498">
        <f t="shared" si="113"/>
        <v>0</v>
      </c>
    </row>
    <row r="499" spans="1:107" x14ac:dyDescent="0.4">
      <c r="A499">
        <f>ROW(Source!A328)</f>
        <v>328</v>
      </c>
      <c r="B499">
        <v>68187018</v>
      </c>
      <c r="C499">
        <v>68192910</v>
      </c>
      <c r="D499">
        <v>64818006</v>
      </c>
      <c r="E499">
        <v>1</v>
      </c>
      <c r="F499">
        <v>1</v>
      </c>
      <c r="G499">
        <v>1</v>
      </c>
      <c r="H499">
        <v>3</v>
      </c>
      <c r="I499" t="s">
        <v>29</v>
      </c>
      <c r="J499" t="s">
        <v>32</v>
      </c>
      <c r="K499" t="s">
        <v>30</v>
      </c>
      <c r="L499">
        <v>1327</v>
      </c>
      <c r="N499">
        <v>1005</v>
      </c>
      <c r="O499" t="s">
        <v>31</v>
      </c>
      <c r="P499" t="s">
        <v>31</v>
      </c>
      <c r="Q499">
        <v>1</v>
      </c>
      <c r="W499">
        <v>0</v>
      </c>
      <c r="X499">
        <v>-1993068365</v>
      </c>
      <c r="Y499">
        <v>103</v>
      </c>
      <c r="AA499">
        <v>93.5</v>
      </c>
      <c r="AB499">
        <v>0</v>
      </c>
      <c r="AC499">
        <v>0</v>
      </c>
      <c r="AD499">
        <v>0</v>
      </c>
      <c r="AE499">
        <v>20.37</v>
      </c>
      <c r="AF499">
        <v>0</v>
      </c>
      <c r="AG499">
        <v>0</v>
      </c>
      <c r="AH499">
        <v>0</v>
      </c>
      <c r="AI499">
        <v>4.59</v>
      </c>
      <c r="AJ499">
        <v>1</v>
      </c>
      <c r="AK499">
        <v>1</v>
      </c>
      <c r="AL499">
        <v>1</v>
      </c>
      <c r="AN499">
        <v>0</v>
      </c>
      <c r="AO499">
        <v>0</v>
      </c>
      <c r="AP499">
        <v>0</v>
      </c>
      <c r="AQ499">
        <v>0</v>
      </c>
      <c r="AR499">
        <v>0</v>
      </c>
      <c r="AS499" t="s">
        <v>3</v>
      </c>
      <c r="AT499">
        <v>103</v>
      </c>
      <c r="AU499" t="s">
        <v>3</v>
      </c>
      <c r="AV499">
        <v>0</v>
      </c>
      <c r="AW499">
        <v>1</v>
      </c>
      <c r="AX499">
        <v>-1</v>
      </c>
      <c r="AY499">
        <v>0</v>
      </c>
      <c r="AZ499">
        <v>0</v>
      </c>
      <c r="BA499" t="s">
        <v>3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CX499">
        <f>Y499*Source!I328</f>
        <v>192.30099999999999</v>
      </c>
      <c r="CY499">
        <f t="shared" si="109"/>
        <v>93.5</v>
      </c>
      <c r="CZ499">
        <f t="shared" si="110"/>
        <v>20.37</v>
      </c>
      <c r="DA499">
        <f t="shared" si="111"/>
        <v>4.59</v>
      </c>
      <c r="DB499">
        <f t="shared" si="112"/>
        <v>2098.11</v>
      </c>
      <c r="DC499">
        <f t="shared" si="113"/>
        <v>0</v>
      </c>
    </row>
    <row r="500" spans="1:107" x14ac:dyDescent="0.4">
      <c r="A500">
        <f>ROW(Source!A328)</f>
        <v>328</v>
      </c>
      <c r="B500">
        <v>68187018</v>
      </c>
      <c r="C500">
        <v>68192910</v>
      </c>
      <c r="D500">
        <v>64827606</v>
      </c>
      <c r="E500">
        <v>1</v>
      </c>
      <c r="F500">
        <v>1</v>
      </c>
      <c r="G500">
        <v>1</v>
      </c>
      <c r="H500">
        <v>3</v>
      </c>
      <c r="I500" t="s">
        <v>703</v>
      </c>
      <c r="J500" t="s">
        <v>704</v>
      </c>
      <c r="K500" t="s">
        <v>705</v>
      </c>
      <c r="L500">
        <v>1301</v>
      </c>
      <c r="N500">
        <v>1003</v>
      </c>
      <c r="O500" t="s">
        <v>507</v>
      </c>
      <c r="P500" t="s">
        <v>507</v>
      </c>
      <c r="Q500">
        <v>1</v>
      </c>
      <c r="W500">
        <v>0</v>
      </c>
      <c r="X500">
        <v>-1149950003</v>
      </c>
      <c r="Y500">
        <v>76</v>
      </c>
      <c r="AA500">
        <v>40.89</v>
      </c>
      <c r="AB500">
        <v>0</v>
      </c>
      <c r="AC500">
        <v>0</v>
      </c>
      <c r="AD500">
        <v>0</v>
      </c>
      <c r="AE500">
        <v>6.44</v>
      </c>
      <c r="AF500">
        <v>0</v>
      </c>
      <c r="AG500">
        <v>0</v>
      </c>
      <c r="AH500">
        <v>0</v>
      </c>
      <c r="AI500">
        <v>6.35</v>
      </c>
      <c r="AJ500">
        <v>1</v>
      </c>
      <c r="AK500">
        <v>1</v>
      </c>
      <c r="AL500">
        <v>1</v>
      </c>
      <c r="AN500">
        <v>0</v>
      </c>
      <c r="AO500">
        <v>1</v>
      </c>
      <c r="AP500">
        <v>0</v>
      </c>
      <c r="AQ500">
        <v>0</v>
      </c>
      <c r="AR500">
        <v>0</v>
      </c>
      <c r="AS500" t="s">
        <v>3</v>
      </c>
      <c r="AT500">
        <v>76</v>
      </c>
      <c r="AU500" t="s">
        <v>3</v>
      </c>
      <c r="AV500">
        <v>0</v>
      </c>
      <c r="AW500">
        <v>2</v>
      </c>
      <c r="AX500">
        <v>68192945</v>
      </c>
      <c r="AY500">
        <v>1</v>
      </c>
      <c r="AZ500">
        <v>0</v>
      </c>
      <c r="BA500">
        <v>489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CX500">
        <f>Y500*Source!I328</f>
        <v>141.892</v>
      </c>
      <c r="CY500">
        <f t="shared" si="109"/>
        <v>40.89</v>
      </c>
      <c r="CZ500">
        <f t="shared" si="110"/>
        <v>6.44</v>
      </c>
      <c r="DA500">
        <f t="shared" si="111"/>
        <v>6.35</v>
      </c>
      <c r="DB500">
        <f t="shared" si="112"/>
        <v>489.44</v>
      </c>
      <c r="DC500">
        <f t="shared" si="113"/>
        <v>0</v>
      </c>
    </row>
    <row r="501" spans="1:107" x14ac:dyDescent="0.4">
      <c r="A501">
        <f>ROW(Source!A328)</f>
        <v>328</v>
      </c>
      <c r="B501">
        <v>68187018</v>
      </c>
      <c r="C501">
        <v>68192910</v>
      </c>
      <c r="D501">
        <v>64827621</v>
      </c>
      <c r="E501">
        <v>1</v>
      </c>
      <c r="F501">
        <v>1</v>
      </c>
      <c r="G501">
        <v>1</v>
      </c>
      <c r="H501">
        <v>3</v>
      </c>
      <c r="I501" t="s">
        <v>706</v>
      </c>
      <c r="J501" t="s">
        <v>707</v>
      </c>
      <c r="K501" t="s">
        <v>708</v>
      </c>
      <c r="L501">
        <v>1301</v>
      </c>
      <c r="N501">
        <v>1003</v>
      </c>
      <c r="O501" t="s">
        <v>507</v>
      </c>
      <c r="P501" t="s">
        <v>507</v>
      </c>
      <c r="Q501">
        <v>1</v>
      </c>
      <c r="W501">
        <v>0</v>
      </c>
      <c r="X501">
        <v>-1898297911</v>
      </c>
      <c r="Y501">
        <v>204</v>
      </c>
      <c r="AA501">
        <v>52.41</v>
      </c>
      <c r="AB501">
        <v>0</v>
      </c>
      <c r="AC501">
        <v>0</v>
      </c>
      <c r="AD501">
        <v>0</v>
      </c>
      <c r="AE501">
        <v>7.18</v>
      </c>
      <c r="AF501">
        <v>0</v>
      </c>
      <c r="AG501">
        <v>0</v>
      </c>
      <c r="AH501">
        <v>0</v>
      </c>
      <c r="AI501">
        <v>7.3</v>
      </c>
      <c r="AJ501">
        <v>1</v>
      </c>
      <c r="AK501">
        <v>1</v>
      </c>
      <c r="AL501">
        <v>1</v>
      </c>
      <c r="AN501">
        <v>0</v>
      </c>
      <c r="AO501">
        <v>1</v>
      </c>
      <c r="AP501">
        <v>0</v>
      </c>
      <c r="AQ501">
        <v>0</v>
      </c>
      <c r="AR501">
        <v>0</v>
      </c>
      <c r="AS501" t="s">
        <v>3</v>
      </c>
      <c r="AT501">
        <v>204</v>
      </c>
      <c r="AU501" t="s">
        <v>3</v>
      </c>
      <c r="AV501">
        <v>0</v>
      </c>
      <c r="AW501">
        <v>2</v>
      </c>
      <c r="AX501">
        <v>68192946</v>
      </c>
      <c r="AY501">
        <v>1</v>
      </c>
      <c r="AZ501">
        <v>0</v>
      </c>
      <c r="BA501">
        <v>490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CX501">
        <f>Y501*Source!I328</f>
        <v>380.86799999999999</v>
      </c>
      <c r="CY501">
        <f t="shared" si="109"/>
        <v>52.41</v>
      </c>
      <c r="CZ501">
        <f t="shared" si="110"/>
        <v>7.18</v>
      </c>
      <c r="DA501">
        <f t="shared" si="111"/>
        <v>7.3</v>
      </c>
      <c r="DB501">
        <f t="shared" si="112"/>
        <v>1464.72</v>
      </c>
      <c r="DC501">
        <f t="shared" si="113"/>
        <v>0</v>
      </c>
    </row>
    <row r="502" spans="1:107" x14ac:dyDescent="0.4">
      <c r="A502">
        <f>ROW(Source!A328)</f>
        <v>328</v>
      </c>
      <c r="B502">
        <v>68187018</v>
      </c>
      <c r="C502">
        <v>68192910</v>
      </c>
      <c r="D502">
        <v>64847311</v>
      </c>
      <c r="E502">
        <v>1</v>
      </c>
      <c r="F502">
        <v>1</v>
      </c>
      <c r="G502">
        <v>1</v>
      </c>
      <c r="H502">
        <v>3</v>
      </c>
      <c r="I502" t="s">
        <v>709</v>
      </c>
      <c r="J502" t="s">
        <v>710</v>
      </c>
      <c r="K502" t="s">
        <v>711</v>
      </c>
      <c r="L502">
        <v>1339</v>
      </c>
      <c r="N502">
        <v>1007</v>
      </c>
      <c r="O502" t="s">
        <v>712</v>
      </c>
      <c r="P502" t="s">
        <v>712</v>
      </c>
      <c r="Q502">
        <v>1</v>
      </c>
      <c r="W502">
        <v>0</v>
      </c>
      <c r="X502">
        <v>619799737</v>
      </c>
      <c r="Y502">
        <v>0.13</v>
      </c>
      <c r="AA502">
        <v>19.57</v>
      </c>
      <c r="AB502">
        <v>0</v>
      </c>
      <c r="AC502">
        <v>0</v>
      </c>
      <c r="AD502">
        <v>0</v>
      </c>
      <c r="AE502">
        <v>2.44</v>
      </c>
      <c r="AF502">
        <v>0</v>
      </c>
      <c r="AG502">
        <v>0</v>
      </c>
      <c r="AH502">
        <v>0</v>
      </c>
      <c r="AI502">
        <v>8.02</v>
      </c>
      <c r="AJ502">
        <v>1</v>
      </c>
      <c r="AK502">
        <v>1</v>
      </c>
      <c r="AL502">
        <v>1</v>
      </c>
      <c r="AN502">
        <v>0</v>
      </c>
      <c r="AO502">
        <v>1</v>
      </c>
      <c r="AP502">
        <v>0</v>
      </c>
      <c r="AQ502">
        <v>0</v>
      </c>
      <c r="AR502">
        <v>0</v>
      </c>
      <c r="AS502" t="s">
        <v>3</v>
      </c>
      <c r="AT502">
        <v>0.13</v>
      </c>
      <c r="AU502" t="s">
        <v>3</v>
      </c>
      <c r="AV502">
        <v>0</v>
      </c>
      <c r="AW502">
        <v>2</v>
      </c>
      <c r="AX502">
        <v>68192947</v>
      </c>
      <c r="AY502">
        <v>1</v>
      </c>
      <c r="AZ502">
        <v>0</v>
      </c>
      <c r="BA502">
        <v>491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CX502">
        <f>Y502*Source!I328</f>
        <v>0.24271000000000001</v>
      </c>
      <c r="CY502">
        <f t="shared" si="109"/>
        <v>19.57</v>
      </c>
      <c r="CZ502">
        <f t="shared" si="110"/>
        <v>2.44</v>
      </c>
      <c r="DA502">
        <f t="shared" si="111"/>
        <v>8.02</v>
      </c>
      <c r="DB502">
        <f t="shared" si="112"/>
        <v>0.32</v>
      </c>
      <c r="DC502">
        <f t="shared" si="113"/>
        <v>0</v>
      </c>
    </row>
    <row r="503" spans="1:107" x14ac:dyDescent="0.4">
      <c r="A503">
        <f>ROW(Source!A332)</f>
        <v>332</v>
      </c>
      <c r="B503">
        <v>68187018</v>
      </c>
      <c r="C503">
        <v>68192951</v>
      </c>
      <c r="D503">
        <v>18410171</v>
      </c>
      <c r="E503">
        <v>1</v>
      </c>
      <c r="F503">
        <v>1</v>
      </c>
      <c r="G503">
        <v>1</v>
      </c>
      <c r="H503">
        <v>1</v>
      </c>
      <c r="I503" t="s">
        <v>713</v>
      </c>
      <c r="J503" t="s">
        <v>3</v>
      </c>
      <c r="K503" t="s">
        <v>714</v>
      </c>
      <c r="L503">
        <v>1369</v>
      </c>
      <c r="N503">
        <v>1013</v>
      </c>
      <c r="O503" t="s">
        <v>665</v>
      </c>
      <c r="P503" t="s">
        <v>665</v>
      </c>
      <c r="Q503">
        <v>1</v>
      </c>
      <c r="W503">
        <v>0</v>
      </c>
      <c r="X503">
        <v>1151098980</v>
      </c>
      <c r="Y503">
        <v>22.54</v>
      </c>
      <c r="AA503">
        <v>0</v>
      </c>
      <c r="AB503">
        <v>0</v>
      </c>
      <c r="AC503">
        <v>0</v>
      </c>
      <c r="AD503">
        <v>8.9700000000000006</v>
      </c>
      <c r="AE503">
        <v>0</v>
      </c>
      <c r="AF503">
        <v>0</v>
      </c>
      <c r="AG503">
        <v>0</v>
      </c>
      <c r="AH503">
        <v>8.9700000000000006</v>
      </c>
      <c r="AI503">
        <v>1</v>
      </c>
      <c r="AJ503">
        <v>1</v>
      </c>
      <c r="AK503">
        <v>1</v>
      </c>
      <c r="AL503">
        <v>1</v>
      </c>
      <c r="AN503">
        <v>0</v>
      </c>
      <c r="AO503">
        <v>1</v>
      </c>
      <c r="AP503">
        <v>1</v>
      </c>
      <c r="AQ503">
        <v>0</v>
      </c>
      <c r="AR503">
        <v>0</v>
      </c>
      <c r="AS503" t="s">
        <v>3</v>
      </c>
      <c r="AT503">
        <v>19.600000000000001</v>
      </c>
      <c r="AU503" t="s">
        <v>21</v>
      </c>
      <c r="AV503">
        <v>1</v>
      </c>
      <c r="AW503">
        <v>2</v>
      </c>
      <c r="AX503">
        <v>68192955</v>
      </c>
      <c r="AY503">
        <v>1</v>
      </c>
      <c r="AZ503">
        <v>0</v>
      </c>
      <c r="BA503">
        <v>492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CX503">
        <f>Y503*Source!I332</f>
        <v>10.819199999999999</v>
      </c>
      <c r="CY503">
        <f>AD503</f>
        <v>8.9700000000000006</v>
      </c>
      <c r="CZ503">
        <f>AH503</f>
        <v>8.9700000000000006</v>
      </c>
      <c r="DA503">
        <f>AL503</f>
        <v>1</v>
      </c>
      <c r="DB503">
        <f>ROUND((ROUND(AT503*CZ503,2)*1.15),6)</f>
        <v>202.1815</v>
      </c>
      <c r="DC503">
        <f>ROUND((ROUND(AT503*AG503,2)*1.15),6)</f>
        <v>0</v>
      </c>
    </row>
    <row r="504" spans="1:107" x14ac:dyDescent="0.4">
      <c r="A504">
        <f>ROW(Source!A332)</f>
        <v>332</v>
      </c>
      <c r="B504">
        <v>68187018</v>
      </c>
      <c r="C504">
        <v>68192951</v>
      </c>
      <c r="D504">
        <v>64873129</v>
      </c>
      <c r="E504">
        <v>1</v>
      </c>
      <c r="F504">
        <v>1</v>
      </c>
      <c r="G504">
        <v>1</v>
      </c>
      <c r="H504">
        <v>2</v>
      </c>
      <c r="I504" t="s">
        <v>715</v>
      </c>
      <c r="J504" t="s">
        <v>716</v>
      </c>
      <c r="K504" t="s">
        <v>717</v>
      </c>
      <c r="L504">
        <v>1368</v>
      </c>
      <c r="N504">
        <v>1011</v>
      </c>
      <c r="O504" t="s">
        <v>669</v>
      </c>
      <c r="P504" t="s">
        <v>669</v>
      </c>
      <c r="Q504">
        <v>1</v>
      </c>
      <c r="W504">
        <v>0</v>
      </c>
      <c r="X504">
        <v>1230759911</v>
      </c>
      <c r="Y504">
        <v>1.2500000000000001E-2</v>
      </c>
      <c r="AA504">
        <v>0</v>
      </c>
      <c r="AB504">
        <v>851.65</v>
      </c>
      <c r="AC504">
        <v>329.79</v>
      </c>
      <c r="AD504">
        <v>0</v>
      </c>
      <c r="AE504">
        <v>0</v>
      </c>
      <c r="AF504">
        <v>87.17</v>
      </c>
      <c r="AG504">
        <v>11.6</v>
      </c>
      <c r="AH504">
        <v>0</v>
      </c>
      <c r="AI504">
        <v>1</v>
      </c>
      <c r="AJ504">
        <v>9.77</v>
      </c>
      <c r="AK504">
        <v>28.43</v>
      </c>
      <c r="AL504">
        <v>1</v>
      </c>
      <c r="AN504">
        <v>0</v>
      </c>
      <c r="AO504">
        <v>1</v>
      </c>
      <c r="AP504">
        <v>1</v>
      </c>
      <c r="AQ504">
        <v>0</v>
      </c>
      <c r="AR504">
        <v>0</v>
      </c>
      <c r="AS504" t="s">
        <v>3</v>
      </c>
      <c r="AT504">
        <v>0.01</v>
      </c>
      <c r="AU504" t="s">
        <v>20</v>
      </c>
      <c r="AV504">
        <v>0</v>
      </c>
      <c r="AW504">
        <v>2</v>
      </c>
      <c r="AX504">
        <v>68192956</v>
      </c>
      <c r="AY504">
        <v>1</v>
      </c>
      <c r="AZ504">
        <v>0</v>
      </c>
      <c r="BA504">
        <v>493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CX504">
        <f>Y504*Source!I332</f>
        <v>6.0000000000000001E-3</v>
      </c>
      <c r="CY504">
        <f>AB504</f>
        <v>851.65</v>
      </c>
      <c r="CZ504">
        <f>AF504</f>
        <v>87.17</v>
      </c>
      <c r="DA504">
        <f>AJ504</f>
        <v>9.77</v>
      </c>
      <c r="DB504">
        <f>ROUND((ROUND(AT504*CZ504,2)*1.25),6)</f>
        <v>1.0874999999999999</v>
      </c>
      <c r="DC504">
        <f>ROUND((ROUND(AT504*AG504,2)*1.25),6)</f>
        <v>0.15</v>
      </c>
    </row>
    <row r="505" spans="1:107" x14ac:dyDescent="0.4">
      <c r="A505">
        <f>ROW(Source!A332)</f>
        <v>332</v>
      </c>
      <c r="B505">
        <v>68187018</v>
      </c>
      <c r="C505">
        <v>68192951</v>
      </c>
      <c r="D505">
        <v>64808996</v>
      </c>
      <c r="E505">
        <v>1</v>
      </c>
      <c r="F505">
        <v>1</v>
      </c>
      <c r="G505">
        <v>1</v>
      </c>
      <c r="H505">
        <v>3</v>
      </c>
      <c r="I505" t="s">
        <v>718</v>
      </c>
      <c r="J505" t="s">
        <v>719</v>
      </c>
      <c r="K505" t="s">
        <v>720</v>
      </c>
      <c r="L505">
        <v>1301</v>
      </c>
      <c r="N505">
        <v>1003</v>
      </c>
      <c r="O505" t="s">
        <v>507</v>
      </c>
      <c r="P505" t="s">
        <v>507</v>
      </c>
      <c r="Q505">
        <v>1</v>
      </c>
      <c r="W505">
        <v>0</v>
      </c>
      <c r="X505">
        <v>1431666801</v>
      </c>
      <c r="Y505">
        <v>105</v>
      </c>
      <c r="AA505">
        <v>29.34</v>
      </c>
      <c r="AB505">
        <v>0</v>
      </c>
      <c r="AC505">
        <v>0</v>
      </c>
      <c r="AD505">
        <v>0</v>
      </c>
      <c r="AE505">
        <v>7.07</v>
      </c>
      <c r="AF505">
        <v>0</v>
      </c>
      <c r="AG505">
        <v>0</v>
      </c>
      <c r="AH505">
        <v>0</v>
      </c>
      <c r="AI505">
        <v>4.1500000000000004</v>
      </c>
      <c r="AJ505">
        <v>1</v>
      </c>
      <c r="AK505">
        <v>1</v>
      </c>
      <c r="AL505">
        <v>1</v>
      </c>
      <c r="AN505">
        <v>0</v>
      </c>
      <c r="AO505">
        <v>1</v>
      </c>
      <c r="AP505">
        <v>0</v>
      </c>
      <c r="AQ505">
        <v>0</v>
      </c>
      <c r="AR505">
        <v>0</v>
      </c>
      <c r="AS505" t="s">
        <v>3</v>
      </c>
      <c r="AT505">
        <v>105</v>
      </c>
      <c r="AU505" t="s">
        <v>3</v>
      </c>
      <c r="AV505">
        <v>0</v>
      </c>
      <c r="AW505">
        <v>2</v>
      </c>
      <c r="AX505">
        <v>68192957</v>
      </c>
      <c r="AY505">
        <v>1</v>
      </c>
      <c r="AZ505">
        <v>0</v>
      </c>
      <c r="BA505">
        <v>494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CX505">
        <f>Y505*Source!I332</f>
        <v>50.4</v>
      </c>
      <c r="CY505">
        <f>AA505</f>
        <v>29.34</v>
      </c>
      <c r="CZ505">
        <f>AE505</f>
        <v>7.07</v>
      </c>
      <c r="DA505">
        <f>AI505</f>
        <v>4.1500000000000004</v>
      </c>
      <c r="DB505">
        <f>ROUND(ROUND(AT505*CZ505,2),6)</f>
        <v>742.35</v>
      </c>
      <c r="DC505">
        <f>ROUND(ROUND(AT505*AG505,2),6)</f>
        <v>0</v>
      </c>
    </row>
    <row r="506" spans="1:107" x14ac:dyDescent="0.4">
      <c r="A506">
        <f>ROW(Source!A333)</f>
        <v>333</v>
      </c>
      <c r="B506">
        <v>68187018</v>
      </c>
      <c r="C506">
        <v>68192958</v>
      </c>
      <c r="D506">
        <v>18413593</v>
      </c>
      <c r="E506">
        <v>1</v>
      </c>
      <c r="F506">
        <v>1</v>
      </c>
      <c r="G506">
        <v>1</v>
      </c>
      <c r="H506">
        <v>1</v>
      </c>
      <c r="I506" t="s">
        <v>721</v>
      </c>
      <c r="J506" t="s">
        <v>3</v>
      </c>
      <c r="K506" t="s">
        <v>722</v>
      </c>
      <c r="L506">
        <v>1369</v>
      </c>
      <c r="N506">
        <v>1013</v>
      </c>
      <c r="O506" t="s">
        <v>665</v>
      </c>
      <c r="P506" t="s">
        <v>665</v>
      </c>
      <c r="Q506">
        <v>1</v>
      </c>
      <c r="W506">
        <v>0</v>
      </c>
      <c r="X506">
        <v>770741471</v>
      </c>
      <c r="Y506">
        <v>373.54300000000001</v>
      </c>
      <c r="AA506">
        <v>0</v>
      </c>
      <c r="AB506">
        <v>0</v>
      </c>
      <c r="AC506">
        <v>0</v>
      </c>
      <c r="AD506">
        <v>10.06</v>
      </c>
      <c r="AE506">
        <v>0</v>
      </c>
      <c r="AF506">
        <v>0</v>
      </c>
      <c r="AG506">
        <v>0</v>
      </c>
      <c r="AH506">
        <v>10.06</v>
      </c>
      <c r="AI506">
        <v>1</v>
      </c>
      <c r="AJ506">
        <v>1</v>
      </c>
      <c r="AK506">
        <v>1</v>
      </c>
      <c r="AL506">
        <v>1</v>
      </c>
      <c r="AN506">
        <v>0</v>
      </c>
      <c r="AO506">
        <v>1</v>
      </c>
      <c r="AP506">
        <v>1</v>
      </c>
      <c r="AQ506">
        <v>0</v>
      </c>
      <c r="AR506">
        <v>0</v>
      </c>
      <c r="AS506" t="s">
        <v>3</v>
      </c>
      <c r="AT506">
        <v>324.82</v>
      </c>
      <c r="AU506" t="s">
        <v>21</v>
      </c>
      <c r="AV506">
        <v>1</v>
      </c>
      <c r="AW506">
        <v>2</v>
      </c>
      <c r="AX506">
        <v>68192969</v>
      </c>
      <c r="AY506">
        <v>1</v>
      </c>
      <c r="AZ506">
        <v>0</v>
      </c>
      <c r="BA506">
        <v>495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CX506">
        <f>Y506*Source!I333</f>
        <v>341.38094770000004</v>
      </c>
      <c r="CY506">
        <f>AD506</f>
        <v>10.06</v>
      </c>
      <c r="CZ506">
        <f>AH506</f>
        <v>10.06</v>
      </c>
      <c r="DA506">
        <f>AL506</f>
        <v>1</v>
      </c>
      <c r="DB506">
        <f>ROUND((ROUND(AT506*CZ506,2)*1.15),6)</f>
        <v>3757.8434999999999</v>
      </c>
      <c r="DC506">
        <f>ROUND((ROUND(AT506*AG506,2)*1.15),6)</f>
        <v>0</v>
      </c>
    </row>
    <row r="507" spans="1:107" x14ac:dyDescent="0.4">
      <c r="A507">
        <f>ROW(Source!A333)</f>
        <v>333</v>
      </c>
      <c r="B507">
        <v>68187018</v>
      </c>
      <c r="C507">
        <v>68192958</v>
      </c>
      <c r="D507">
        <v>121548</v>
      </c>
      <c r="E507">
        <v>1</v>
      </c>
      <c r="F507">
        <v>1</v>
      </c>
      <c r="G507">
        <v>1</v>
      </c>
      <c r="H507">
        <v>1</v>
      </c>
      <c r="I507" t="s">
        <v>44</v>
      </c>
      <c r="J507" t="s">
        <v>3</v>
      </c>
      <c r="K507" t="s">
        <v>723</v>
      </c>
      <c r="L507">
        <v>608254</v>
      </c>
      <c r="N507">
        <v>1013</v>
      </c>
      <c r="O507" t="s">
        <v>724</v>
      </c>
      <c r="P507" t="s">
        <v>724</v>
      </c>
      <c r="Q507">
        <v>1</v>
      </c>
      <c r="W507">
        <v>0</v>
      </c>
      <c r="X507">
        <v>-185737400</v>
      </c>
      <c r="Y507">
        <v>2.75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1</v>
      </c>
      <c r="AJ507">
        <v>1</v>
      </c>
      <c r="AK507">
        <v>1</v>
      </c>
      <c r="AL507">
        <v>1</v>
      </c>
      <c r="AN507">
        <v>0</v>
      </c>
      <c r="AO507">
        <v>1</v>
      </c>
      <c r="AP507">
        <v>1</v>
      </c>
      <c r="AQ507">
        <v>0</v>
      </c>
      <c r="AR507">
        <v>0</v>
      </c>
      <c r="AS507" t="s">
        <v>3</v>
      </c>
      <c r="AT507">
        <v>2.2000000000000002</v>
      </c>
      <c r="AU507" t="s">
        <v>20</v>
      </c>
      <c r="AV507">
        <v>2</v>
      </c>
      <c r="AW507">
        <v>2</v>
      </c>
      <c r="AX507">
        <v>68192970</v>
      </c>
      <c r="AY507">
        <v>1</v>
      </c>
      <c r="AZ507">
        <v>0</v>
      </c>
      <c r="BA507">
        <v>496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CX507">
        <f>Y507*Source!I333</f>
        <v>2.5132250000000003</v>
      </c>
      <c r="CY507">
        <f>AD507</f>
        <v>0</v>
      </c>
      <c r="CZ507">
        <f>AH507</f>
        <v>0</v>
      </c>
      <c r="DA507">
        <f>AL507</f>
        <v>1</v>
      </c>
      <c r="DB507">
        <f>ROUND((ROUND(AT507*CZ507,2)*1.25),6)</f>
        <v>0</v>
      </c>
      <c r="DC507">
        <f>ROUND((ROUND(AT507*AG507,2)*1.25),6)</f>
        <v>0</v>
      </c>
    </row>
    <row r="508" spans="1:107" x14ac:dyDescent="0.4">
      <c r="A508">
        <f>ROW(Source!A333)</f>
        <v>333</v>
      </c>
      <c r="B508">
        <v>68187018</v>
      </c>
      <c r="C508">
        <v>68192958</v>
      </c>
      <c r="D508">
        <v>64871277</v>
      </c>
      <c r="E508">
        <v>1</v>
      </c>
      <c r="F508">
        <v>1</v>
      </c>
      <c r="G508">
        <v>1</v>
      </c>
      <c r="H508">
        <v>2</v>
      </c>
      <c r="I508" t="s">
        <v>725</v>
      </c>
      <c r="J508" t="s">
        <v>726</v>
      </c>
      <c r="K508" t="s">
        <v>727</v>
      </c>
      <c r="L508">
        <v>1368</v>
      </c>
      <c r="N508">
        <v>1011</v>
      </c>
      <c r="O508" t="s">
        <v>669</v>
      </c>
      <c r="P508" t="s">
        <v>669</v>
      </c>
      <c r="Q508">
        <v>1</v>
      </c>
      <c r="W508">
        <v>0</v>
      </c>
      <c r="X508">
        <v>1106923569</v>
      </c>
      <c r="Y508">
        <v>2.75</v>
      </c>
      <c r="AA508">
        <v>0</v>
      </c>
      <c r="AB508">
        <v>1000.16</v>
      </c>
      <c r="AC508">
        <v>383.81</v>
      </c>
      <c r="AD508">
        <v>0</v>
      </c>
      <c r="AE508">
        <v>0</v>
      </c>
      <c r="AF508">
        <v>112</v>
      </c>
      <c r="AG508">
        <v>13.5</v>
      </c>
      <c r="AH508">
        <v>0</v>
      </c>
      <c r="AI508">
        <v>1</v>
      </c>
      <c r="AJ508">
        <v>8.93</v>
      </c>
      <c r="AK508">
        <v>28.43</v>
      </c>
      <c r="AL508">
        <v>1</v>
      </c>
      <c r="AN508">
        <v>0</v>
      </c>
      <c r="AO508">
        <v>1</v>
      </c>
      <c r="AP508">
        <v>1</v>
      </c>
      <c r="AQ508">
        <v>0</v>
      </c>
      <c r="AR508">
        <v>0</v>
      </c>
      <c r="AS508" t="s">
        <v>3</v>
      </c>
      <c r="AT508">
        <v>2.2000000000000002</v>
      </c>
      <c r="AU508" t="s">
        <v>20</v>
      </c>
      <c r="AV508">
        <v>0</v>
      </c>
      <c r="AW508">
        <v>2</v>
      </c>
      <c r="AX508">
        <v>68192971</v>
      </c>
      <c r="AY508">
        <v>1</v>
      </c>
      <c r="AZ508">
        <v>0</v>
      </c>
      <c r="BA508">
        <v>497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CX508">
        <f>Y508*Source!I333</f>
        <v>2.5132250000000003</v>
      </c>
      <c r="CY508">
        <f>AB508</f>
        <v>1000.16</v>
      </c>
      <c r="CZ508">
        <f>AF508</f>
        <v>112</v>
      </c>
      <c r="DA508">
        <f>AJ508</f>
        <v>8.93</v>
      </c>
      <c r="DB508">
        <f>ROUND((ROUND(AT508*CZ508,2)*1.25),6)</f>
        <v>308</v>
      </c>
      <c r="DC508">
        <f>ROUND((ROUND(AT508*AG508,2)*1.25),6)</f>
        <v>37.125</v>
      </c>
    </row>
    <row r="509" spans="1:107" x14ac:dyDescent="0.4">
      <c r="A509">
        <f>ROW(Source!A333)</f>
        <v>333</v>
      </c>
      <c r="B509">
        <v>68187018</v>
      </c>
      <c r="C509">
        <v>68192958</v>
      </c>
      <c r="D509">
        <v>64871376</v>
      </c>
      <c r="E509">
        <v>1</v>
      </c>
      <c r="F509">
        <v>1</v>
      </c>
      <c r="G509">
        <v>1</v>
      </c>
      <c r="H509">
        <v>2</v>
      </c>
      <c r="I509" t="s">
        <v>728</v>
      </c>
      <c r="J509" t="s">
        <v>729</v>
      </c>
      <c r="K509" t="s">
        <v>730</v>
      </c>
      <c r="L509">
        <v>1368</v>
      </c>
      <c r="N509">
        <v>1011</v>
      </c>
      <c r="O509" t="s">
        <v>669</v>
      </c>
      <c r="P509" t="s">
        <v>669</v>
      </c>
      <c r="Q509">
        <v>1</v>
      </c>
      <c r="W509">
        <v>0</v>
      </c>
      <c r="X509">
        <v>1843081982</v>
      </c>
      <c r="Y509">
        <v>54.875</v>
      </c>
      <c r="AA509">
        <v>0</v>
      </c>
      <c r="AB509">
        <v>72.040000000000006</v>
      </c>
      <c r="AC509">
        <v>0</v>
      </c>
      <c r="AD509">
        <v>0</v>
      </c>
      <c r="AE509">
        <v>0</v>
      </c>
      <c r="AF509">
        <v>6.9</v>
      </c>
      <c r="AG509">
        <v>0</v>
      </c>
      <c r="AH509">
        <v>0</v>
      </c>
      <c r="AI509">
        <v>1</v>
      </c>
      <c r="AJ509">
        <v>10.44</v>
      </c>
      <c r="AK509">
        <v>28.43</v>
      </c>
      <c r="AL509">
        <v>1</v>
      </c>
      <c r="AN509">
        <v>0</v>
      </c>
      <c r="AO509">
        <v>1</v>
      </c>
      <c r="AP509">
        <v>1</v>
      </c>
      <c r="AQ509">
        <v>0</v>
      </c>
      <c r="AR509">
        <v>0</v>
      </c>
      <c r="AS509" t="s">
        <v>3</v>
      </c>
      <c r="AT509">
        <v>43.9</v>
      </c>
      <c r="AU509" t="s">
        <v>20</v>
      </c>
      <c r="AV509">
        <v>0</v>
      </c>
      <c r="AW509">
        <v>2</v>
      </c>
      <c r="AX509">
        <v>68192972</v>
      </c>
      <c r="AY509">
        <v>1</v>
      </c>
      <c r="AZ509">
        <v>0</v>
      </c>
      <c r="BA509">
        <v>498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CX509">
        <f>Y509*Source!I333</f>
        <v>50.150262500000004</v>
      </c>
      <c r="CY509">
        <f>AB509</f>
        <v>72.040000000000006</v>
      </c>
      <c r="CZ509">
        <f>AF509</f>
        <v>6.9</v>
      </c>
      <c r="DA509">
        <f>AJ509</f>
        <v>10.44</v>
      </c>
      <c r="DB509">
        <f>ROUND((ROUND(AT509*CZ509,2)*1.25),6)</f>
        <v>378.63749999999999</v>
      </c>
      <c r="DC509">
        <f>ROUND((ROUND(AT509*AG509,2)*1.25),6)</f>
        <v>0</v>
      </c>
    </row>
    <row r="510" spans="1:107" x14ac:dyDescent="0.4">
      <c r="A510">
        <f>ROW(Source!A333)</f>
        <v>333</v>
      </c>
      <c r="B510">
        <v>68187018</v>
      </c>
      <c r="C510">
        <v>68192958</v>
      </c>
      <c r="D510">
        <v>64873129</v>
      </c>
      <c r="E510">
        <v>1</v>
      </c>
      <c r="F510">
        <v>1</v>
      </c>
      <c r="G510">
        <v>1</v>
      </c>
      <c r="H510">
        <v>2</v>
      </c>
      <c r="I510" t="s">
        <v>715</v>
      </c>
      <c r="J510" t="s">
        <v>716</v>
      </c>
      <c r="K510" t="s">
        <v>717</v>
      </c>
      <c r="L510">
        <v>1368</v>
      </c>
      <c r="N510">
        <v>1011</v>
      </c>
      <c r="O510" t="s">
        <v>669</v>
      </c>
      <c r="P510" t="s">
        <v>669</v>
      </c>
      <c r="Q510">
        <v>1</v>
      </c>
      <c r="W510">
        <v>0</v>
      </c>
      <c r="X510">
        <v>1230759911</v>
      </c>
      <c r="Y510">
        <v>0.35</v>
      </c>
      <c r="AA510">
        <v>0</v>
      </c>
      <c r="AB510">
        <v>851.65</v>
      </c>
      <c r="AC510">
        <v>329.79</v>
      </c>
      <c r="AD510">
        <v>0</v>
      </c>
      <c r="AE510">
        <v>0</v>
      </c>
      <c r="AF510">
        <v>87.17</v>
      </c>
      <c r="AG510">
        <v>11.6</v>
      </c>
      <c r="AH510">
        <v>0</v>
      </c>
      <c r="AI510">
        <v>1</v>
      </c>
      <c r="AJ510">
        <v>9.77</v>
      </c>
      <c r="AK510">
        <v>28.43</v>
      </c>
      <c r="AL510">
        <v>1</v>
      </c>
      <c r="AN510">
        <v>0</v>
      </c>
      <c r="AO510">
        <v>1</v>
      </c>
      <c r="AP510">
        <v>1</v>
      </c>
      <c r="AQ510">
        <v>0</v>
      </c>
      <c r="AR510">
        <v>0</v>
      </c>
      <c r="AS510" t="s">
        <v>3</v>
      </c>
      <c r="AT510">
        <v>0.28000000000000003</v>
      </c>
      <c r="AU510" t="s">
        <v>20</v>
      </c>
      <c r="AV510">
        <v>0</v>
      </c>
      <c r="AW510">
        <v>2</v>
      </c>
      <c r="AX510">
        <v>68192973</v>
      </c>
      <c r="AY510">
        <v>1</v>
      </c>
      <c r="AZ510">
        <v>0</v>
      </c>
      <c r="BA510">
        <v>499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CX510">
        <f>Y510*Source!I333</f>
        <v>0.31986500000000001</v>
      </c>
      <c r="CY510">
        <f>AB510</f>
        <v>851.65</v>
      </c>
      <c r="CZ510">
        <f>AF510</f>
        <v>87.17</v>
      </c>
      <c r="DA510">
        <f>AJ510</f>
        <v>9.77</v>
      </c>
      <c r="DB510">
        <f>ROUND((ROUND(AT510*CZ510,2)*1.25),6)</f>
        <v>30.512499999999999</v>
      </c>
      <c r="DC510">
        <f>ROUND((ROUND(AT510*AG510,2)*1.25),6)</f>
        <v>4.0625</v>
      </c>
    </row>
    <row r="511" spans="1:107" x14ac:dyDescent="0.4">
      <c r="A511">
        <f>ROW(Source!A333)</f>
        <v>333</v>
      </c>
      <c r="B511">
        <v>68187018</v>
      </c>
      <c r="C511">
        <v>68192958</v>
      </c>
      <c r="D511">
        <v>64807528</v>
      </c>
      <c r="E511">
        <v>1</v>
      </c>
      <c r="F511">
        <v>1</v>
      </c>
      <c r="G511">
        <v>1</v>
      </c>
      <c r="H511">
        <v>3</v>
      </c>
      <c r="I511" t="s">
        <v>731</v>
      </c>
      <c r="J511" t="s">
        <v>732</v>
      </c>
      <c r="K511" t="s">
        <v>733</v>
      </c>
      <c r="L511">
        <v>1348</v>
      </c>
      <c r="N511">
        <v>1009</v>
      </c>
      <c r="O511" t="s">
        <v>133</v>
      </c>
      <c r="P511" t="s">
        <v>133</v>
      </c>
      <c r="Q511">
        <v>1000</v>
      </c>
      <c r="W511">
        <v>0</v>
      </c>
      <c r="X511">
        <v>-399561490</v>
      </c>
      <c r="Y511">
        <v>1.15E-3</v>
      </c>
      <c r="AA511">
        <v>190637</v>
      </c>
      <c r="AB511">
        <v>0</v>
      </c>
      <c r="AC511">
        <v>0</v>
      </c>
      <c r="AD511">
        <v>0</v>
      </c>
      <c r="AE511">
        <v>37900</v>
      </c>
      <c r="AF511">
        <v>0</v>
      </c>
      <c r="AG511">
        <v>0</v>
      </c>
      <c r="AH511">
        <v>0</v>
      </c>
      <c r="AI511">
        <v>5.03</v>
      </c>
      <c r="AJ511">
        <v>1</v>
      </c>
      <c r="AK511">
        <v>1</v>
      </c>
      <c r="AL511">
        <v>1</v>
      </c>
      <c r="AN511">
        <v>0</v>
      </c>
      <c r="AO511">
        <v>1</v>
      </c>
      <c r="AP511">
        <v>0</v>
      </c>
      <c r="AQ511">
        <v>0</v>
      </c>
      <c r="AR511">
        <v>0</v>
      </c>
      <c r="AS511" t="s">
        <v>3</v>
      </c>
      <c r="AT511">
        <v>1.15E-3</v>
      </c>
      <c r="AU511" t="s">
        <v>3</v>
      </c>
      <c r="AV511">
        <v>0</v>
      </c>
      <c r="AW511">
        <v>2</v>
      </c>
      <c r="AX511">
        <v>68192974</v>
      </c>
      <c r="AY511">
        <v>1</v>
      </c>
      <c r="AZ511">
        <v>0</v>
      </c>
      <c r="BA511">
        <v>500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CX511">
        <f>Y511*Source!I333</f>
        <v>1.0509849999999999E-3</v>
      </c>
      <c r="CY511">
        <f>AA511</f>
        <v>190637</v>
      </c>
      <c r="CZ511">
        <f>AE511</f>
        <v>37900</v>
      </c>
      <c r="DA511">
        <f>AI511</f>
        <v>5.03</v>
      </c>
      <c r="DB511">
        <f>ROUND(ROUND(AT511*CZ511,2),6)</f>
        <v>43.59</v>
      </c>
      <c r="DC511">
        <f>ROUND(ROUND(AT511*AG511,2),6)</f>
        <v>0</v>
      </c>
    </row>
    <row r="512" spans="1:107" x14ac:dyDescent="0.4">
      <c r="A512">
        <f>ROW(Source!A333)</f>
        <v>333</v>
      </c>
      <c r="B512">
        <v>68187018</v>
      </c>
      <c r="C512">
        <v>68192958</v>
      </c>
      <c r="D512">
        <v>64811625</v>
      </c>
      <c r="E512">
        <v>1</v>
      </c>
      <c r="F512">
        <v>1</v>
      </c>
      <c r="G512">
        <v>1</v>
      </c>
      <c r="H512">
        <v>3</v>
      </c>
      <c r="I512" t="s">
        <v>59</v>
      </c>
      <c r="J512" t="s">
        <v>61</v>
      </c>
      <c r="K512" t="s">
        <v>60</v>
      </c>
      <c r="L512">
        <v>1327</v>
      </c>
      <c r="N512">
        <v>1005</v>
      </c>
      <c r="O512" t="s">
        <v>31</v>
      </c>
      <c r="P512" t="s">
        <v>31</v>
      </c>
      <c r="Q512">
        <v>1</v>
      </c>
      <c r="W512">
        <v>0</v>
      </c>
      <c r="X512">
        <v>1857014117</v>
      </c>
      <c r="Y512">
        <v>200</v>
      </c>
      <c r="AA512">
        <v>738.34</v>
      </c>
      <c r="AB512">
        <v>0</v>
      </c>
      <c r="AC512">
        <v>0</v>
      </c>
      <c r="AD512">
        <v>0</v>
      </c>
      <c r="AE512">
        <v>109.06</v>
      </c>
      <c r="AF512">
        <v>0</v>
      </c>
      <c r="AG512">
        <v>0</v>
      </c>
      <c r="AH512">
        <v>0</v>
      </c>
      <c r="AI512">
        <v>6.77</v>
      </c>
      <c r="AJ512">
        <v>1</v>
      </c>
      <c r="AK512">
        <v>1</v>
      </c>
      <c r="AL512">
        <v>1</v>
      </c>
      <c r="AN512">
        <v>1</v>
      </c>
      <c r="AO512">
        <v>0</v>
      </c>
      <c r="AP512">
        <v>0</v>
      </c>
      <c r="AQ512">
        <v>0</v>
      </c>
      <c r="AR512">
        <v>0</v>
      </c>
      <c r="AS512" t="s">
        <v>3</v>
      </c>
      <c r="AT512">
        <v>200</v>
      </c>
      <c r="AU512" t="s">
        <v>3</v>
      </c>
      <c r="AV512">
        <v>0</v>
      </c>
      <c r="AW512">
        <v>1</v>
      </c>
      <c r="AX512">
        <v>-1</v>
      </c>
      <c r="AY512">
        <v>0</v>
      </c>
      <c r="AZ512">
        <v>0</v>
      </c>
      <c r="BA512" t="s">
        <v>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CX512">
        <f>Y512*Source!I333</f>
        <v>182.78</v>
      </c>
      <c r="CY512">
        <f>AA512</f>
        <v>738.34</v>
      </c>
      <c r="CZ512">
        <f>AE512</f>
        <v>109.06</v>
      </c>
      <c r="DA512">
        <f>AI512</f>
        <v>6.77</v>
      </c>
      <c r="DB512">
        <f>ROUND(ROUND(AT512*CZ512,2),6)</f>
        <v>21812</v>
      </c>
      <c r="DC512">
        <f>ROUND(ROUND(AT512*AG512,2),6)</f>
        <v>0</v>
      </c>
    </row>
    <row r="513" spans="1:107" x14ac:dyDescent="0.4">
      <c r="A513">
        <f>ROW(Source!A333)</f>
        <v>333</v>
      </c>
      <c r="B513">
        <v>68187018</v>
      </c>
      <c r="C513">
        <v>68192958</v>
      </c>
      <c r="D513">
        <v>64814679</v>
      </c>
      <c r="E513">
        <v>1</v>
      </c>
      <c r="F513">
        <v>1</v>
      </c>
      <c r="G513">
        <v>1</v>
      </c>
      <c r="H513">
        <v>3</v>
      </c>
      <c r="I513" t="s">
        <v>734</v>
      </c>
      <c r="J513" t="s">
        <v>735</v>
      </c>
      <c r="K513" t="s">
        <v>736</v>
      </c>
      <c r="L513">
        <v>1339</v>
      </c>
      <c r="N513">
        <v>1007</v>
      </c>
      <c r="O513" t="s">
        <v>712</v>
      </c>
      <c r="P513" t="s">
        <v>712</v>
      </c>
      <c r="Q513">
        <v>1</v>
      </c>
      <c r="W513">
        <v>0</v>
      </c>
      <c r="X513">
        <v>-312411735</v>
      </c>
      <c r="Y513">
        <v>0.04</v>
      </c>
      <c r="AA513">
        <v>8380.9500000000007</v>
      </c>
      <c r="AB513">
        <v>0</v>
      </c>
      <c r="AC513">
        <v>0</v>
      </c>
      <c r="AD513">
        <v>0</v>
      </c>
      <c r="AE513">
        <v>1699.99</v>
      </c>
      <c r="AF513">
        <v>0</v>
      </c>
      <c r="AG513">
        <v>0</v>
      </c>
      <c r="AH513">
        <v>0</v>
      </c>
      <c r="AI513">
        <v>4.93</v>
      </c>
      <c r="AJ513">
        <v>1</v>
      </c>
      <c r="AK513">
        <v>1</v>
      </c>
      <c r="AL513">
        <v>1</v>
      </c>
      <c r="AN513">
        <v>0</v>
      </c>
      <c r="AO513">
        <v>1</v>
      </c>
      <c r="AP513">
        <v>0</v>
      </c>
      <c r="AQ513">
        <v>0</v>
      </c>
      <c r="AR513">
        <v>0</v>
      </c>
      <c r="AS513" t="s">
        <v>3</v>
      </c>
      <c r="AT513">
        <v>0.04</v>
      </c>
      <c r="AU513" t="s">
        <v>3</v>
      </c>
      <c r="AV513">
        <v>0</v>
      </c>
      <c r="AW513">
        <v>2</v>
      </c>
      <c r="AX513">
        <v>68192978</v>
      </c>
      <c r="AY513">
        <v>1</v>
      </c>
      <c r="AZ513">
        <v>0</v>
      </c>
      <c r="BA513">
        <v>504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CX513">
        <f>Y513*Source!I333</f>
        <v>3.6556000000000005E-2</v>
      </c>
      <c r="CY513">
        <f>AA513</f>
        <v>8380.9500000000007</v>
      </c>
      <c r="CZ513">
        <f>AE513</f>
        <v>1699.99</v>
      </c>
      <c r="DA513">
        <f>AI513</f>
        <v>4.93</v>
      </c>
      <c r="DB513">
        <f>ROUND(ROUND(AT513*CZ513,2),6)</f>
        <v>68</v>
      </c>
      <c r="DC513">
        <f>ROUND(ROUND(AT513*AG513,2),6)</f>
        <v>0</v>
      </c>
    </row>
    <row r="514" spans="1:107" x14ac:dyDescent="0.4">
      <c r="A514">
        <f>ROW(Source!A333)</f>
        <v>333</v>
      </c>
      <c r="B514">
        <v>68187018</v>
      </c>
      <c r="C514">
        <v>68192958</v>
      </c>
      <c r="D514">
        <v>64827577</v>
      </c>
      <c r="E514">
        <v>1</v>
      </c>
      <c r="F514">
        <v>1</v>
      </c>
      <c r="G514">
        <v>1</v>
      </c>
      <c r="H514">
        <v>3</v>
      </c>
      <c r="I514" t="s">
        <v>737</v>
      </c>
      <c r="J514" t="s">
        <v>738</v>
      </c>
      <c r="K514" t="s">
        <v>739</v>
      </c>
      <c r="L514">
        <v>1348</v>
      </c>
      <c r="N514">
        <v>1009</v>
      </c>
      <c r="O514" t="s">
        <v>133</v>
      </c>
      <c r="P514" t="s">
        <v>133</v>
      </c>
      <c r="Q514">
        <v>1000</v>
      </c>
      <c r="W514">
        <v>0</v>
      </c>
      <c r="X514">
        <v>49960543</v>
      </c>
      <c r="Y514">
        <v>0.02</v>
      </c>
      <c r="AA514">
        <v>59073.919999999998</v>
      </c>
      <c r="AB514">
        <v>0</v>
      </c>
      <c r="AC514">
        <v>0</v>
      </c>
      <c r="AD514">
        <v>0</v>
      </c>
      <c r="AE514">
        <v>7712</v>
      </c>
      <c r="AF514">
        <v>0</v>
      </c>
      <c r="AG514">
        <v>0</v>
      </c>
      <c r="AH514">
        <v>0</v>
      </c>
      <c r="AI514">
        <v>7.66</v>
      </c>
      <c r="AJ514">
        <v>1</v>
      </c>
      <c r="AK514">
        <v>1</v>
      </c>
      <c r="AL514">
        <v>1</v>
      </c>
      <c r="AN514">
        <v>0</v>
      </c>
      <c r="AO514">
        <v>1</v>
      </c>
      <c r="AP514">
        <v>0</v>
      </c>
      <c r="AQ514">
        <v>0</v>
      </c>
      <c r="AR514">
        <v>0</v>
      </c>
      <c r="AS514" t="s">
        <v>3</v>
      </c>
      <c r="AT514">
        <v>0.02</v>
      </c>
      <c r="AU514" t="s">
        <v>3</v>
      </c>
      <c r="AV514">
        <v>0</v>
      </c>
      <c r="AW514">
        <v>2</v>
      </c>
      <c r="AX514">
        <v>68192979</v>
      </c>
      <c r="AY514">
        <v>1</v>
      </c>
      <c r="AZ514">
        <v>0</v>
      </c>
      <c r="BA514">
        <v>505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CX514">
        <f>Y514*Source!I333</f>
        <v>1.8278000000000003E-2</v>
      </c>
      <c r="CY514">
        <f>AA514</f>
        <v>59073.919999999998</v>
      </c>
      <c r="CZ514">
        <f>AE514</f>
        <v>7712</v>
      </c>
      <c r="DA514">
        <f>AI514</f>
        <v>7.66</v>
      </c>
      <c r="DB514">
        <f>ROUND(ROUND(AT514*CZ514,2),6)</f>
        <v>154.24</v>
      </c>
      <c r="DC514">
        <f>ROUND(ROUND(AT514*AG514,2),6)</f>
        <v>0</v>
      </c>
    </row>
    <row r="515" spans="1:107" x14ac:dyDescent="0.4">
      <c r="A515">
        <f>ROW(Source!A333)</f>
        <v>333</v>
      </c>
      <c r="B515">
        <v>68187018</v>
      </c>
      <c r="C515">
        <v>68192958</v>
      </c>
      <c r="D515">
        <v>64861666</v>
      </c>
      <c r="E515">
        <v>1</v>
      </c>
      <c r="F515">
        <v>1</v>
      </c>
      <c r="G515">
        <v>1</v>
      </c>
      <c r="H515">
        <v>3</v>
      </c>
      <c r="I515" t="s">
        <v>740</v>
      </c>
      <c r="J515" t="s">
        <v>741</v>
      </c>
      <c r="K515" t="s">
        <v>742</v>
      </c>
      <c r="L515">
        <v>1302</v>
      </c>
      <c r="N515">
        <v>1003</v>
      </c>
      <c r="O515" t="s">
        <v>288</v>
      </c>
      <c r="P515" t="s">
        <v>288</v>
      </c>
      <c r="Q515">
        <v>10</v>
      </c>
      <c r="W515">
        <v>0</v>
      </c>
      <c r="X515">
        <v>838327806</v>
      </c>
      <c r="Y515">
        <v>0.2</v>
      </c>
      <c r="AA515">
        <v>386.05</v>
      </c>
      <c r="AB515">
        <v>0</v>
      </c>
      <c r="AC515">
        <v>0</v>
      </c>
      <c r="AD515">
        <v>0</v>
      </c>
      <c r="AE515">
        <v>71.489999999999995</v>
      </c>
      <c r="AF515">
        <v>0</v>
      </c>
      <c r="AG515">
        <v>0</v>
      </c>
      <c r="AH515">
        <v>0</v>
      </c>
      <c r="AI515">
        <v>5.4</v>
      </c>
      <c r="AJ515">
        <v>1</v>
      </c>
      <c r="AK515">
        <v>1</v>
      </c>
      <c r="AL515">
        <v>1</v>
      </c>
      <c r="AN515">
        <v>0</v>
      </c>
      <c r="AO515">
        <v>1</v>
      </c>
      <c r="AP515">
        <v>0</v>
      </c>
      <c r="AQ515">
        <v>0</v>
      </c>
      <c r="AR515">
        <v>0</v>
      </c>
      <c r="AS515" t="s">
        <v>3</v>
      </c>
      <c r="AT515">
        <v>0.2</v>
      </c>
      <c r="AU515" t="s">
        <v>3</v>
      </c>
      <c r="AV515">
        <v>0</v>
      </c>
      <c r="AW515">
        <v>2</v>
      </c>
      <c r="AX515">
        <v>68192981</v>
      </c>
      <c r="AY515">
        <v>1</v>
      </c>
      <c r="AZ515">
        <v>0</v>
      </c>
      <c r="BA515">
        <v>507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CX515">
        <f>Y515*Source!I333</f>
        <v>0.18278000000000003</v>
      </c>
      <c r="CY515">
        <f>AA515</f>
        <v>386.05</v>
      </c>
      <c r="CZ515">
        <f>AE515</f>
        <v>71.489999999999995</v>
      </c>
      <c r="DA515">
        <f>AI515</f>
        <v>5.4</v>
      </c>
      <c r="DB515">
        <f>ROUND(ROUND(AT515*CZ515,2),6)</f>
        <v>14.3</v>
      </c>
      <c r="DC515">
        <f>ROUND(ROUND(AT515*AG515,2),6)</f>
        <v>0</v>
      </c>
    </row>
    <row r="516" spans="1:107" x14ac:dyDescent="0.4">
      <c r="A516">
        <f>ROW(Source!A335)</f>
        <v>335</v>
      </c>
      <c r="B516">
        <v>68187018</v>
      </c>
      <c r="C516">
        <v>68192983</v>
      </c>
      <c r="D516">
        <v>18410171</v>
      </c>
      <c r="E516">
        <v>1</v>
      </c>
      <c r="F516">
        <v>1</v>
      </c>
      <c r="G516">
        <v>1</v>
      </c>
      <c r="H516">
        <v>1</v>
      </c>
      <c r="I516" t="s">
        <v>713</v>
      </c>
      <c r="J516" t="s">
        <v>3</v>
      </c>
      <c r="K516" t="s">
        <v>714</v>
      </c>
      <c r="L516">
        <v>1369</v>
      </c>
      <c r="N516">
        <v>1013</v>
      </c>
      <c r="O516" t="s">
        <v>665</v>
      </c>
      <c r="P516" t="s">
        <v>665</v>
      </c>
      <c r="Q516">
        <v>1</v>
      </c>
      <c r="W516">
        <v>0</v>
      </c>
      <c r="X516">
        <v>1151098980</v>
      </c>
      <c r="Y516">
        <v>132.25</v>
      </c>
      <c r="AA516">
        <v>0</v>
      </c>
      <c r="AB516">
        <v>0</v>
      </c>
      <c r="AC516">
        <v>0</v>
      </c>
      <c r="AD516">
        <v>8.9700000000000006</v>
      </c>
      <c r="AE516">
        <v>0</v>
      </c>
      <c r="AF516">
        <v>0</v>
      </c>
      <c r="AG516">
        <v>0</v>
      </c>
      <c r="AH516">
        <v>8.9700000000000006</v>
      </c>
      <c r="AI516">
        <v>1</v>
      </c>
      <c r="AJ516">
        <v>1</v>
      </c>
      <c r="AK516">
        <v>1</v>
      </c>
      <c r="AL516">
        <v>1</v>
      </c>
      <c r="AN516">
        <v>0</v>
      </c>
      <c r="AO516">
        <v>1</v>
      </c>
      <c r="AP516">
        <v>1</v>
      </c>
      <c r="AQ516">
        <v>0</v>
      </c>
      <c r="AR516">
        <v>0</v>
      </c>
      <c r="AS516" t="s">
        <v>3</v>
      </c>
      <c r="AT516">
        <v>115</v>
      </c>
      <c r="AU516" t="s">
        <v>21</v>
      </c>
      <c r="AV516">
        <v>1</v>
      </c>
      <c r="AW516">
        <v>2</v>
      </c>
      <c r="AX516">
        <v>68192992</v>
      </c>
      <c r="AY516">
        <v>1</v>
      </c>
      <c r="AZ516">
        <v>0</v>
      </c>
      <c r="BA516">
        <v>508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CX516">
        <f>Y516*Source!I335</f>
        <v>14.282999999999999</v>
      </c>
      <c r="CY516">
        <f>AD516</f>
        <v>8.9700000000000006</v>
      </c>
      <c r="CZ516">
        <f>AH516</f>
        <v>8.9700000000000006</v>
      </c>
      <c r="DA516">
        <f>AL516</f>
        <v>1</v>
      </c>
      <c r="DB516">
        <f>ROUND((ROUND(AT516*CZ516,2)*1.15),6)</f>
        <v>1186.2825</v>
      </c>
      <c r="DC516">
        <f>ROUND((ROUND(AT516*AG516,2)*1.15),6)</f>
        <v>0</v>
      </c>
    </row>
    <row r="517" spans="1:107" x14ac:dyDescent="0.4">
      <c r="A517">
        <f>ROW(Source!A335)</f>
        <v>335</v>
      </c>
      <c r="B517">
        <v>68187018</v>
      </c>
      <c r="C517">
        <v>68192983</v>
      </c>
      <c r="D517">
        <v>64873129</v>
      </c>
      <c r="E517">
        <v>1</v>
      </c>
      <c r="F517">
        <v>1</v>
      </c>
      <c r="G517">
        <v>1</v>
      </c>
      <c r="H517">
        <v>2</v>
      </c>
      <c r="I517" t="s">
        <v>715</v>
      </c>
      <c r="J517" t="s">
        <v>716</v>
      </c>
      <c r="K517" t="s">
        <v>717</v>
      </c>
      <c r="L517">
        <v>1368</v>
      </c>
      <c r="N517">
        <v>1011</v>
      </c>
      <c r="O517" t="s">
        <v>669</v>
      </c>
      <c r="P517" t="s">
        <v>669</v>
      </c>
      <c r="Q517">
        <v>1</v>
      </c>
      <c r="W517">
        <v>0</v>
      </c>
      <c r="X517">
        <v>1230759911</v>
      </c>
      <c r="Y517">
        <v>4.875</v>
      </c>
      <c r="AA517">
        <v>0</v>
      </c>
      <c r="AB517">
        <v>851.65</v>
      </c>
      <c r="AC517">
        <v>329.79</v>
      </c>
      <c r="AD517">
        <v>0</v>
      </c>
      <c r="AE517">
        <v>0</v>
      </c>
      <c r="AF517">
        <v>87.17</v>
      </c>
      <c r="AG517">
        <v>11.6</v>
      </c>
      <c r="AH517">
        <v>0</v>
      </c>
      <c r="AI517">
        <v>1</v>
      </c>
      <c r="AJ517">
        <v>9.77</v>
      </c>
      <c r="AK517">
        <v>28.43</v>
      </c>
      <c r="AL517">
        <v>1</v>
      </c>
      <c r="AN517">
        <v>0</v>
      </c>
      <c r="AO517">
        <v>1</v>
      </c>
      <c r="AP517">
        <v>1</v>
      </c>
      <c r="AQ517">
        <v>0</v>
      </c>
      <c r="AR517">
        <v>0</v>
      </c>
      <c r="AS517" t="s">
        <v>3</v>
      </c>
      <c r="AT517">
        <v>3.9</v>
      </c>
      <c r="AU517" t="s">
        <v>20</v>
      </c>
      <c r="AV517">
        <v>0</v>
      </c>
      <c r="AW517">
        <v>2</v>
      </c>
      <c r="AX517">
        <v>68192993</v>
      </c>
      <c r="AY517">
        <v>1</v>
      </c>
      <c r="AZ517">
        <v>0</v>
      </c>
      <c r="BA517">
        <v>509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CX517">
        <f>Y517*Source!I335</f>
        <v>0.52649999999999997</v>
      </c>
      <c r="CY517">
        <f>AB517</f>
        <v>851.65</v>
      </c>
      <c r="CZ517">
        <f>AF517</f>
        <v>87.17</v>
      </c>
      <c r="DA517">
        <f>AJ517</f>
        <v>9.77</v>
      </c>
      <c r="DB517">
        <f>ROUND((ROUND(AT517*CZ517,2)*1.25),6)</f>
        <v>424.95</v>
      </c>
      <c r="DC517">
        <f>ROUND((ROUND(AT517*AG517,2)*1.25),6)</f>
        <v>56.55</v>
      </c>
    </row>
    <row r="518" spans="1:107" x14ac:dyDescent="0.4">
      <c r="A518">
        <f>ROW(Source!A335)</f>
        <v>335</v>
      </c>
      <c r="B518">
        <v>68187018</v>
      </c>
      <c r="C518">
        <v>68192983</v>
      </c>
      <c r="D518">
        <v>64808617</v>
      </c>
      <c r="E518">
        <v>1</v>
      </c>
      <c r="F518">
        <v>1</v>
      </c>
      <c r="G518">
        <v>1</v>
      </c>
      <c r="H518">
        <v>3</v>
      </c>
      <c r="I518" t="s">
        <v>761</v>
      </c>
      <c r="J518" t="s">
        <v>762</v>
      </c>
      <c r="K518" t="s">
        <v>763</v>
      </c>
      <c r="L518">
        <v>1346</v>
      </c>
      <c r="N518">
        <v>1009</v>
      </c>
      <c r="O518" t="s">
        <v>120</v>
      </c>
      <c r="P518" t="s">
        <v>120</v>
      </c>
      <c r="Q518">
        <v>1</v>
      </c>
      <c r="W518">
        <v>0</v>
      </c>
      <c r="X518">
        <v>-1980359651</v>
      </c>
      <c r="Y518">
        <v>108</v>
      </c>
      <c r="AA518">
        <v>86.42</v>
      </c>
      <c r="AB518">
        <v>0</v>
      </c>
      <c r="AC518">
        <v>0</v>
      </c>
      <c r="AD518">
        <v>0</v>
      </c>
      <c r="AE518">
        <v>9.0399999999999991</v>
      </c>
      <c r="AF518">
        <v>0</v>
      </c>
      <c r="AG518">
        <v>0</v>
      </c>
      <c r="AH518">
        <v>0</v>
      </c>
      <c r="AI518">
        <v>9.56</v>
      </c>
      <c r="AJ518">
        <v>1</v>
      </c>
      <c r="AK518">
        <v>1</v>
      </c>
      <c r="AL518">
        <v>1</v>
      </c>
      <c r="AN518">
        <v>0</v>
      </c>
      <c r="AO518">
        <v>1</v>
      </c>
      <c r="AP518">
        <v>0</v>
      </c>
      <c r="AQ518">
        <v>0</v>
      </c>
      <c r="AR518">
        <v>0</v>
      </c>
      <c r="AS518" t="s">
        <v>3</v>
      </c>
      <c r="AT518">
        <v>108</v>
      </c>
      <c r="AU518" t="s">
        <v>3</v>
      </c>
      <c r="AV518">
        <v>0</v>
      </c>
      <c r="AW518">
        <v>2</v>
      </c>
      <c r="AX518">
        <v>68192994</v>
      </c>
      <c r="AY518">
        <v>1</v>
      </c>
      <c r="AZ518">
        <v>0</v>
      </c>
      <c r="BA518">
        <v>510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CX518">
        <f>Y518*Source!I335</f>
        <v>11.664</v>
      </c>
      <c r="CY518">
        <f t="shared" ref="CY518:CY524" si="114">AA518</f>
        <v>86.42</v>
      </c>
      <c r="CZ518">
        <f t="shared" ref="CZ518:CZ524" si="115">AE518</f>
        <v>9.0399999999999991</v>
      </c>
      <c r="DA518">
        <f t="shared" ref="DA518:DA524" si="116">AI518</f>
        <v>9.56</v>
      </c>
      <c r="DB518">
        <f t="shared" ref="DB518:DB524" si="117">ROUND(ROUND(AT518*CZ518,2),6)</f>
        <v>976.32</v>
      </c>
      <c r="DC518">
        <f t="shared" ref="DC518:DC524" si="118">ROUND(ROUND(AT518*AG518,2),6)</f>
        <v>0</v>
      </c>
    </row>
    <row r="519" spans="1:107" x14ac:dyDescent="0.4">
      <c r="A519">
        <f>ROW(Source!A335)</f>
        <v>335</v>
      </c>
      <c r="B519">
        <v>68187018</v>
      </c>
      <c r="C519">
        <v>68192983</v>
      </c>
      <c r="D519">
        <v>64808704</v>
      </c>
      <c r="E519">
        <v>1</v>
      </c>
      <c r="F519">
        <v>1</v>
      </c>
      <c r="G519">
        <v>1</v>
      </c>
      <c r="H519">
        <v>3</v>
      </c>
      <c r="I519" t="s">
        <v>764</v>
      </c>
      <c r="J519" t="s">
        <v>765</v>
      </c>
      <c r="K519" t="s">
        <v>766</v>
      </c>
      <c r="L519">
        <v>1348</v>
      </c>
      <c r="N519">
        <v>1009</v>
      </c>
      <c r="O519" t="s">
        <v>133</v>
      </c>
      <c r="P519" t="s">
        <v>133</v>
      </c>
      <c r="Q519">
        <v>1000</v>
      </c>
      <c r="W519">
        <v>0</v>
      </c>
      <c r="X519">
        <v>1561117559</v>
      </c>
      <c r="Y519">
        <v>1.0120000000000001E-2</v>
      </c>
      <c r="AA519">
        <v>55098.8</v>
      </c>
      <c r="AB519">
        <v>0</v>
      </c>
      <c r="AC519">
        <v>0</v>
      </c>
      <c r="AD519">
        <v>0</v>
      </c>
      <c r="AE519">
        <v>11978</v>
      </c>
      <c r="AF519">
        <v>0</v>
      </c>
      <c r="AG519">
        <v>0</v>
      </c>
      <c r="AH519">
        <v>0</v>
      </c>
      <c r="AI519">
        <v>4.5999999999999996</v>
      </c>
      <c r="AJ519">
        <v>1</v>
      </c>
      <c r="AK519">
        <v>1</v>
      </c>
      <c r="AL519">
        <v>1</v>
      </c>
      <c r="AN519">
        <v>0</v>
      </c>
      <c r="AO519">
        <v>1</v>
      </c>
      <c r="AP519">
        <v>0</v>
      </c>
      <c r="AQ519">
        <v>0</v>
      </c>
      <c r="AR519">
        <v>0</v>
      </c>
      <c r="AS519" t="s">
        <v>3</v>
      </c>
      <c r="AT519">
        <v>1.0120000000000001E-2</v>
      </c>
      <c r="AU519" t="s">
        <v>3</v>
      </c>
      <c r="AV519">
        <v>0</v>
      </c>
      <c r="AW519">
        <v>2</v>
      </c>
      <c r="AX519">
        <v>68192995</v>
      </c>
      <c r="AY519">
        <v>1</v>
      </c>
      <c r="AZ519">
        <v>0</v>
      </c>
      <c r="BA519">
        <v>511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CX519">
        <f>Y519*Source!I335</f>
        <v>1.09296E-3</v>
      </c>
      <c r="CY519">
        <f t="shared" si="114"/>
        <v>55098.8</v>
      </c>
      <c r="CZ519">
        <f t="shared" si="115"/>
        <v>11978</v>
      </c>
      <c r="DA519">
        <f t="shared" si="116"/>
        <v>4.5999999999999996</v>
      </c>
      <c r="DB519">
        <f t="shared" si="117"/>
        <v>121.22</v>
      </c>
      <c r="DC519">
        <f t="shared" si="118"/>
        <v>0</v>
      </c>
    </row>
    <row r="520" spans="1:107" x14ac:dyDescent="0.4">
      <c r="A520">
        <f>ROW(Source!A335)</f>
        <v>335</v>
      </c>
      <c r="B520">
        <v>68187018</v>
      </c>
      <c r="C520">
        <v>68192983</v>
      </c>
      <c r="D520">
        <v>64814709</v>
      </c>
      <c r="E520">
        <v>1</v>
      </c>
      <c r="F520">
        <v>1</v>
      </c>
      <c r="G520">
        <v>1</v>
      </c>
      <c r="H520">
        <v>3</v>
      </c>
      <c r="I520" t="s">
        <v>767</v>
      </c>
      <c r="J520" t="s">
        <v>768</v>
      </c>
      <c r="K520" t="s">
        <v>769</v>
      </c>
      <c r="L520">
        <v>1339</v>
      </c>
      <c r="N520">
        <v>1007</v>
      </c>
      <c r="O520" t="s">
        <v>712</v>
      </c>
      <c r="P520" t="s">
        <v>712</v>
      </c>
      <c r="Q520">
        <v>1</v>
      </c>
      <c r="W520">
        <v>0</v>
      </c>
      <c r="X520">
        <v>455834906</v>
      </c>
      <c r="Y520">
        <v>0.08</v>
      </c>
      <c r="AA520">
        <v>5852</v>
      </c>
      <c r="AB520">
        <v>0</v>
      </c>
      <c r="AC520">
        <v>0</v>
      </c>
      <c r="AD520">
        <v>0</v>
      </c>
      <c r="AE520">
        <v>1100</v>
      </c>
      <c r="AF520">
        <v>0</v>
      </c>
      <c r="AG520">
        <v>0</v>
      </c>
      <c r="AH520">
        <v>0</v>
      </c>
      <c r="AI520">
        <v>5.32</v>
      </c>
      <c r="AJ520">
        <v>1</v>
      </c>
      <c r="AK520">
        <v>1</v>
      </c>
      <c r="AL520">
        <v>1</v>
      </c>
      <c r="AN520">
        <v>0</v>
      </c>
      <c r="AO520">
        <v>1</v>
      </c>
      <c r="AP520">
        <v>0</v>
      </c>
      <c r="AQ520">
        <v>0</v>
      </c>
      <c r="AR520">
        <v>0</v>
      </c>
      <c r="AS520" t="s">
        <v>3</v>
      </c>
      <c r="AT520">
        <v>0.08</v>
      </c>
      <c r="AU520" t="s">
        <v>3</v>
      </c>
      <c r="AV520">
        <v>0</v>
      </c>
      <c r="AW520">
        <v>2</v>
      </c>
      <c r="AX520">
        <v>68192997</v>
      </c>
      <c r="AY520">
        <v>1</v>
      </c>
      <c r="AZ520">
        <v>0</v>
      </c>
      <c r="BA520">
        <v>513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CX520">
        <f>Y520*Source!I335</f>
        <v>8.6400000000000001E-3</v>
      </c>
      <c r="CY520">
        <f t="shared" si="114"/>
        <v>5852</v>
      </c>
      <c r="CZ520">
        <f t="shared" si="115"/>
        <v>1100</v>
      </c>
      <c r="DA520">
        <f t="shared" si="116"/>
        <v>5.32</v>
      </c>
      <c r="DB520">
        <f t="shared" si="117"/>
        <v>88</v>
      </c>
      <c r="DC520">
        <f t="shared" si="118"/>
        <v>0</v>
      </c>
    </row>
    <row r="521" spans="1:107" x14ac:dyDescent="0.4">
      <c r="A521">
        <f>ROW(Source!A335)</f>
        <v>335</v>
      </c>
      <c r="B521">
        <v>68187018</v>
      </c>
      <c r="C521">
        <v>68192983</v>
      </c>
      <c r="D521">
        <v>64829165</v>
      </c>
      <c r="E521">
        <v>1</v>
      </c>
      <c r="F521">
        <v>1</v>
      </c>
      <c r="G521">
        <v>1</v>
      </c>
      <c r="H521">
        <v>3</v>
      </c>
      <c r="I521" t="s">
        <v>80</v>
      </c>
      <c r="J521" t="s">
        <v>82</v>
      </c>
      <c r="K521" t="s">
        <v>81</v>
      </c>
      <c r="L521">
        <v>1327</v>
      </c>
      <c r="N521">
        <v>1005</v>
      </c>
      <c r="O521" t="s">
        <v>31</v>
      </c>
      <c r="P521" t="s">
        <v>31</v>
      </c>
      <c r="Q521">
        <v>1</v>
      </c>
      <c r="W521">
        <v>1</v>
      </c>
      <c r="X521">
        <v>-1292989106</v>
      </c>
      <c r="Y521">
        <v>-100</v>
      </c>
      <c r="AA521">
        <v>832.14</v>
      </c>
      <c r="AB521">
        <v>0</v>
      </c>
      <c r="AC521">
        <v>0</v>
      </c>
      <c r="AD521">
        <v>0</v>
      </c>
      <c r="AE521">
        <v>207</v>
      </c>
      <c r="AF521">
        <v>0</v>
      </c>
      <c r="AG521">
        <v>0</v>
      </c>
      <c r="AH521">
        <v>0</v>
      </c>
      <c r="AI521">
        <v>4.0199999999999996</v>
      </c>
      <c r="AJ521">
        <v>1</v>
      </c>
      <c r="AK521">
        <v>1</v>
      </c>
      <c r="AL521">
        <v>1</v>
      </c>
      <c r="AN521">
        <v>0</v>
      </c>
      <c r="AO521">
        <v>1</v>
      </c>
      <c r="AP521">
        <v>0</v>
      </c>
      <c r="AQ521">
        <v>0</v>
      </c>
      <c r="AR521">
        <v>0</v>
      </c>
      <c r="AS521" t="s">
        <v>3</v>
      </c>
      <c r="AT521">
        <v>-100</v>
      </c>
      <c r="AU521" t="s">
        <v>3</v>
      </c>
      <c r="AV521">
        <v>0</v>
      </c>
      <c r="AW521">
        <v>2</v>
      </c>
      <c r="AX521">
        <v>68192998</v>
      </c>
      <c r="AY521">
        <v>1</v>
      </c>
      <c r="AZ521">
        <v>6144</v>
      </c>
      <c r="BA521">
        <v>514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CX521">
        <f>Y521*Source!I335</f>
        <v>-10.8</v>
      </c>
      <c r="CY521">
        <f t="shared" si="114"/>
        <v>832.14</v>
      </c>
      <c r="CZ521">
        <f t="shared" si="115"/>
        <v>207</v>
      </c>
      <c r="DA521">
        <f t="shared" si="116"/>
        <v>4.0199999999999996</v>
      </c>
      <c r="DB521">
        <f t="shared" si="117"/>
        <v>-20700</v>
      </c>
      <c r="DC521">
        <f t="shared" si="118"/>
        <v>0</v>
      </c>
    </row>
    <row r="522" spans="1:107" x14ac:dyDescent="0.4">
      <c r="A522">
        <f>ROW(Source!A335)</f>
        <v>335</v>
      </c>
      <c r="B522">
        <v>68187018</v>
      </c>
      <c r="C522">
        <v>68192983</v>
      </c>
      <c r="D522">
        <v>64829319</v>
      </c>
      <c r="E522">
        <v>1</v>
      </c>
      <c r="F522">
        <v>1</v>
      </c>
      <c r="G522">
        <v>1</v>
      </c>
      <c r="H522">
        <v>3</v>
      </c>
      <c r="I522" t="s">
        <v>770</v>
      </c>
      <c r="J522" t="s">
        <v>771</v>
      </c>
      <c r="K522" t="s">
        <v>772</v>
      </c>
      <c r="L522">
        <v>1301</v>
      </c>
      <c r="N522">
        <v>1003</v>
      </c>
      <c r="O522" t="s">
        <v>507</v>
      </c>
      <c r="P522" t="s">
        <v>507</v>
      </c>
      <c r="Q522">
        <v>1</v>
      </c>
      <c r="W522">
        <v>0</v>
      </c>
      <c r="X522">
        <v>-180984447</v>
      </c>
      <c r="Y522">
        <v>540</v>
      </c>
      <c r="AA522">
        <v>31.99</v>
      </c>
      <c r="AB522">
        <v>0</v>
      </c>
      <c r="AC522">
        <v>0</v>
      </c>
      <c r="AD522">
        <v>0</v>
      </c>
      <c r="AE522">
        <v>3.93</v>
      </c>
      <c r="AF522">
        <v>0</v>
      </c>
      <c r="AG522">
        <v>0</v>
      </c>
      <c r="AH522">
        <v>0</v>
      </c>
      <c r="AI522">
        <v>8.14</v>
      </c>
      <c r="AJ522">
        <v>1</v>
      </c>
      <c r="AK522">
        <v>1</v>
      </c>
      <c r="AL522">
        <v>1</v>
      </c>
      <c r="AN522">
        <v>0</v>
      </c>
      <c r="AO522">
        <v>1</v>
      </c>
      <c r="AP522">
        <v>0</v>
      </c>
      <c r="AQ522">
        <v>0</v>
      </c>
      <c r="AR522">
        <v>0</v>
      </c>
      <c r="AS522" t="s">
        <v>3</v>
      </c>
      <c r="AT522">
        <v>540</v>
      </c>
      <c r="AU522" t="s">
        <v>3</v>
      </c>
      <c r="AV522">
        <v>0</v>
      </c>
      <c r="AW522">
        <v>2</v>
      </c>
      <c r="AX522">
        <v>68192999</v>
      </c>
      <c r="AY522">
        <v>1</v>
      </c>
      <c r="AZ522">
        <v>0</v>
      </c>
      <c r="BA522">
        <v>515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CX522">
        <f>Y522*Source!I335</f>
        <v>58.32</v>
      </c>
      <c r="CY522">
        <f t="shared" si="114"/>
        <v>31.99</v>
      </c>
      <c r="CZ522">
        <f t="shared" si="115"/>
        <v>3.93</v>
      </c>
      <c r="DA522">
        <f t="shared" si="116"/>
        <v>8.14</v>
      </c>
      <c r="DB522">
        <f t="shared" si="117"/>
        <v>2122.1999999999998</v>
      </c>
      <c r="DC522">
        <f t="shared" si="118"/>
        <v>0</v>
      </c>
    </row>
    <row r="523" spans="1:107" x14ac:dyDescent="0.4">
      <c r="A523">
        <f>ROW(Source!A335)</f>
        <v>335</v>
      </c>
      <c r="B523">
        <v>68187018</v>
      </c>
      <c r="C523">
        <v>68192983</v>
      </c>
      <c r="D523">
        <v>64829437</v>
      </c>
      <c r="E523">
        <v>1</v>
      </c>
      <c r="F523">
        <v>1</v>
      </c>
      <c r="G523">
        <v>1</v>
      </c>
      <c r="H523">
        <v>3</v>
      </c>
      <c r="I523" t="s">
        <v>505</v>
      </c>
      <c r="J523" t="s">
        <v>508</v>
      </c>
      <c r="K523" t="s">
        <v>506</v>
      </c>
      <c r="L523">
        <v>1301</v>
      </c>
      <c r="N523">
        <v>1003</v>
      </c>
      <c r="O523" t="s">
        <v>507</v>
      </c>
      <c r="P523" t="s">
        <v>507</v>
      </c>
      <c r="Q523">
        <v>1</v>
      </c>
      <c r="W523">
        <v>0</v>
      </c>
      <c r="X523">
        <v>-1539749625</v>
      </c>
      <c r="Y523">
        <v>277.77777800000001</v>
      </c>
      <c r="AA523">
        <v>22.25</v>
      </c>
      <c r="AB523">
        <v>0</v>
      </c>
      <c r="AC523">
        <v>0</v>
      </c>
      <c r="AD523">
        <v>0</v>
      </c>
      <c r="AE523">
        <v>8.15</v>
      </c>
      <c r="AF523">
        <v>0</v>
      </c>
      <c r="AG523">
        <v>0</v>
      </c>
      <c r="AH523">
        <v>0</v>
      </c>
      <c r="AI523">
        <v>2.73</v>
      </c>
      <c r="AJ523">
        <v>1</v>
      </c>
      <c r="AK523">
        <v>1</v>
      </c>
      <c r="AL523">
        <v>1</v>
      </c>
      <c r="AN523">
        <v>0</v>
      </c>
      <c r="AO523">
        <v>0</v>
      </c>
      <c r="AP523">
        <v>0</v>
      </c>
      <c r="AQ523">
        <v>0</v>
      </c>
      <c r="AR523">
        <v>0</v>
      </c>
      <c r="AS523" t="s">
        <v>3</v>
      </c>
      <c r="AT523">
        <v>277.77777800000001</v>
      </c>
      <c r="AU523" t="s">
        <v>3</v>
      </c>
      <c r="AV523">
        <v>0</v>
      </c>
      <c r="AW523">
        <v>1</v>
      </c>
      <c r="AX523">
        <v>-1</v>
      </c>
      <c r="AY523">
        <v>0</v>
      </c>
      <c r="AZ523">
        <v>0</v>
      </c>
      <c r="BA523" t="s">
        <v>3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CX523">
        <f>Y523*Source!I335</f>
        <v>30.000000024000002</v>
      </c>
      <c r="CY523">
        <f t="shared" si="114"/>
        <v>22.25</v>
      </c>
      <c r="CZ523">
        <f t="shared" si="115"/>
        <v>8.15</v>
      </c>
      <c r="DA523">
        <f t="shared" si="116"/>
        <v>2.73</v>
      </c>
      <c r="DB523">
        <f t="shared" si="117"/>
        <v>2263.89</v>
      </c>
      <c r="DC523">
        <f t="shared" si="118"/>
        <v>0</v>
      </c>
    </row>
    <row r="524" spans="1:107" x14ac:dyDescent="0.4">
      <c r="A524">
        <f>ROW(Source!A335)</f>
        <v>335</v>
      </c>
      <c r="B524">
        <v>68187018</v>
      </c>
      <c r="C524">
        <v>68192983</v>
      </c>
      <c r="D524">
        <v>0</v>
      </c>
      <c r="E524">
        <v>0</v>
      </c>
      <c r="F524">
        <v>1</v>
      </c>
      <c r="G524">
        <v>1</v>
      </c>
      <c r="H524">
        <v>3</v>
      </c>
      <c r="I524" t="s">
        <v>221</v>
      </c>
      <c r="J524" t="s">
        <v>3</v>
      </c>
      <c r="K524" t="s">
        <v>502</v>
      </c>
      <c r="L524">
        <v>1354</v>
      </c>
      <c r="N524">
        <v>1010</v>
      </c>
      <c r="O524" t="s">
        <v>72</v>
      </c>
      <c r="P524" t="s">
        <v>72</v>
      </c>
      <c r="Q524">
        <v>1</v>
      </c>
      <c r="W524">
        <v>0</v>
      </c>
      <c r="X524">
        <v>992965380</v>
      </c>
      <c r="Y524">
        <v>55.555556000000003</v>
      </c>
      <c r="AA524">
        <v>1066.75</v>
      </c>
      <c r="AB524">
        <v>0</v>
      </c>
      <c r="AC524">
        <v>0</v>
      </c>
      <c r="AD524">
        <v>0</v>
      </c>
      <c r="AE524">
        <v>1066.75</v>
      </c>
      <c r="AF524">
        <v>0</v>
      </c>
      <c r="AG524">
        <v>0</v>
      </c>
      <c r="AH524">
        <v>0</v>
      </c>
      <c r="AI524">
        <v>1</v>
      </c>
      <c r="AJ524">
        <v>1</v>
      </c>
      <c r="AK524">
        <v>1</v>
      </c>
      <c r="AL524">
        <v>1</v>
      </c>
      <c r="AN524">
        <v>0</v>
      </c>
      <c r="AO524">
        <v>0</v>
      </c>
      <c r="AP524">
        <v>0</v>
      </c>
      <c r="AQ524">
        <v>0</v>
      </c>
      <c r="AR524">
        <v>0</v>
      </c>
      <c r="AS524" t="s">
        <v>3</v>
      </c>
      <c r="AT524">
        <v>55.555556000000003</v>
      </c>
      <c r="AU524" t="s">
        <v>3</v>
      </c>
      <c r="AV524">
        <v>0</v>
      </c>
      <c r="AW524">
        <v>1</v>
      </c>
      <c r="AX524">
        <v>-1</v>
      </c>
      <c r="AY524">
        <v>0</v>
      </c>
      <c r="AZ524">
        <v>0</v>
      </c>
      <c r="BA524" t="s">
        <v>3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CX524">
        <f>Y524*Source!I335</f>
        <v>6.0000000480000004</v>
      </c>
      <c r="CY524">
        <f t="shared" si="114"/>
        <v>1066.75</v>
      </c>
      <c r="CZ524">
        <f t="shared" si="115"/>
        <v>1066.75</v>
      </c>
      <c r="DA524">
        <f t="shared" si="116"/>
        <v>1</v>
      </c>
      <c r="DB524">
        <f t="shared" si="117"/>
        <v>59263.89</v>
      </c>
      <c r="DC524">
        <f t="shared" si="118"/>
        <v>0</v>
      </c>
    </row>
    <row r="525" spans="1:107" x14ac:dyDescent="0.4">
      <c r="A525">
        <f>ROW(Source!A339)</f>
        <v>339</v>
      </c>
      <c r="B525">
        <v>68187018</v>
      </c>
      <c r="C525">
        <v>68193058</v>
      </c>
      <c r="D525">
        <v>18413627</v>
      </c>
      <c r="E525">
        <v>1</v>
      </c>
      <c r="F525">
        <v>1</v>
      </c>
      <c r="G525">
        <v>1</v>
      </c>
      <c r="H525">
        <v>1</v>
      </c>
      <c r="I525" t="s">
        <v>773</v>
      </c>
      <c r="J525" t="s">
        <v>3</v>
      </c>
      <c r="K525" t="s">
        <v>774</v>
      </c>
      <c r="L525">
        <v>1369</v>
      </c>
      <c r="N525">
        <v>1013</v>
      </c>
      <c r="O525" t="s">
        <v>665</v>
      </c>
      <c r="P525" t="s">
        <v>665</v>
      </c>
      <c r="Q525">
        <v>1</v>
      </c>
      <c r="W525">
        <v>0</v>
      </c>
      <c r="X525">
        <v>-1366182279</v>
      </c>
      <c r="Y525">
        <v>2.76</v>
      </c>
      <c r="AA525">
        <v>0</v>
      </c>
      <c r="AB525">
        <v>0</v>
      </c>
      <c r="AC525">
        <v>0</v>
      </c>
      <c r="AD525">
        <v>9.92</v>
      </c>
      <c r="AE525">
        <v>0</v>
      </c>
      <c r="AF525">
        <v>0</v>
      </c>
      <c r="AG525">
        <v>0</v>
      </c>
      <c r="AH525">
        <v>9.92</v>
      </c>
      <c r="AI525">
        <v>1</v>
      </c>
      <c r="AJ525">
        <v>1</v>
      </c>
      <c r="AK525">
        <v>1</v>
      </c>
      <c r="AL525">
        <v>1</v>
      </c>
      <c r="AN525">
        <v>0</v>
      </c>
      <c r="AO525">
        <v>1</v>
      </c>
      <c r="AP525">
        <v>1</v>
      </c>
      <c r="AQ525">
        <v>0</v>
      </c>
      <c r="AR525">
        <v>0</v>
      </c>
      <c r="AS525" t="s">
        <v>3</v>
      </c>
      <c r="AT525">
        <v>2.4</v>
      </c>
      <c r="AU525" t="s">
        <v>21</v>
      </c>
      <c r="AV525">
        <v>1</v>
      </c>
      <c r="AW525">
        <v>2</v>
      </c>
      <c r="AX525">
        <v>68193070</v>
      </c>
      <c r="AY525">
        <v>1</v>
      </c>
      <c r="AZ525">
        <v>0</v>
      </c>
      <c r="BA525">
        <v>516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CX525">
        <f>Y525*Source!I339</f>
        <v>8.3903999999999996</v>
      </c>
      <c r="CY525">
        <f>AD525</f>
        <v>9.92</v>
      </c>
      <c r="CZ525">
        <f>AH525</f>
        <v>9.92</v>
      </c>
      <c r="DA525">
        <f>AL525</f>
        <v>1</v>
      </c>
      <c r="DB525">
        <f>ROUND((ROUND(AT525*CZ525,2)*1.15),6)</f>
        <v>27.381499999999999</v>
      </c>
      <c r="DC525">
        <f>ROUND((ROUND(AT525*AG525,2)*1.15),6)</f>
        <v>0</v>
      </c>
    </row>
    <row r="526" spans="1:107" x14ac:dyDescent="0.4">
      <c r="A526">
        <f>ROW(Source!A339)</f>
        <v>339</v>
      </c>
      <c r="B526">
        <v>68187018</v>
      </c>
      <c r="C526">
        <v>68193058</v>
      </c>
      <c r="D526">
        <v>64871481</v>
      </c>
      <c r="E526">
        <v>1</v>
      </c>
      <c r="F526">
        <v>1</v>
      </c>
      <c r="G526">
        <v>1</v>
      </c>
      <c r="H526">
        <v>2</v>
      </c>
      <c r="I526" t="s">
        <v>743</v>
      </c>
      <c r="J526" t="s">
        <v>744</v>
      </c>
      <c r="K526" t="s">
        <v>745</v>
      </c>
      <c r="L526">
        <v>1368</v>
      </c>
      <c r="N526">
        <v>1011</v>
      </c>
      <c r="O526" t="s">
        <v>669</v>
      </c>
      <c r="P526" t="s">
        <v>669</v>
      </c>
      <c r="Q526">
        <v>1</v>
      </c>
      <c r="W526">
        <v>0</v>
      </c>
      <c r="X526">
        <v>1474986261</v>
      </c>
      <c r="Y526">
        <v>0.5</v>
      </c>
      <c r="AA526">
        <v>0</v>
      </c>
      <c r="AB526">
        <v>56.7</v>
      </c>
      <c r="AC526">
        <v>0</v>
      </c>
      <c r="AD526">
        <v>0</v>
      </c>
      <c r="AE526">
        <v>0</v>
      </c>
      <c r="AF526">
        <v>8.1</v>
      </c>
      <c r="AG526">
        <v>0</v>
      </c>
      <c r="AH526">
        <v>0</v>
      </c>
      <c r="AI526">
        <v>1</v>
      </c>
      <c r="AJ526">
        <v>7</v>
      </c>
      <c r="AK526">
        <v>28.43</v>
      </c>
      <c r="AL526">
        <v>1</v>
      </c>
      <c r="AN526">
        <v>0</v>
      </c>
      <c r="AO526">
        <v>1</v>
      </c>
      <c r="AP526">
        <v>1</v>
      </c>
      <c r="AQ526">
        <v>0</v>
      </c>
      <c r="AR526">
        <v>0</v>
      </c>
      <c r="AS526" t="s">
        <v>3</v>
      </c>
      <c r="AT526">
        <v>0.4</v>
      </c>
      <c r="AU526" t="s">
        <v>20</v>
      </c>
      <c r="AV526">
        <v>0</v>
      </c>
      <c r="AW526">
        <v>2</v>
      </c>
      <c r="AX526">
        <v>68193071</v>
      </c>
      <c r="AY526">
        <v>1</v>
      </c>
      <c r="AZ526">
        <v>0</v>
      </c>
      <c r="BA526">
        <v>517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CX526">
        <f>Y526*Source!I339</f>
        <v>1.52</v>
      </c>
      <c r="CY526">
        <f>AB526</f>
        <v>56.7</v>
      </c>
      <c r="CZ526">
        <f>AF526</f>
        <v>8.1</v>
      </c>
      <c r="DA526">
        <f>AJ526</f>
        <v>7</v>
      </c>
      <c r="DB526">
        <f>ROUND((ROUND(AT526*CZ526,2)*1.25),6)</f>
        <v>4.05</v>
      </c>
      <c r="DC526">
        <f>ROUND((ROUND(AT526*AG526,2)*1.25),6)</f>
        <v>0</v>
      </c>
    </row>
    <row r="527" spans="1:107" x14ac:dyDescent="0.4">
      <c r="A527">
        <f>ROW(Source!A339)</f>
        <v>339</v>
      </c>
      <c r="B527">
        <v>68187018</v>
      </c>
      <c r="C527">
        <v>68193058</v>
      </c>
      <c r="D527">
        <v>64872805</v>
      </c>
      <c r="E527">
        <v>1</v>
      </c>
      <c r="F527">
        <v>1</v>
      </c>
      <c r="G527">
        <v>1</v>
      </c>
      <c r="H527">
        <v>2</v>
      </c>
      <c r="I527" t="s">
        <v>775</v>
      </c>
      <c r="J527" t="s">
        <v>776</v>
      </c>
      <c r="K527" t="s">
        <v>777</v>
      </c>
      <c r="L527">
        <v>1368</v>
      </c>
      <c r="N527">
        <v>1011</v>
      </c>
      <c r="O527" t="s">
        <v>669</v>
      </c>
      <c r="P527" t="s">
        <v>669</v>
      </c>
      <c r="Q527">
        <v>1</v>
      </c>
      <c r="W527">
        <v>0</v>
      </c>
      <c r="X527">
        <v>-144556207</v>
      </c>
      <c r="Y527">
        <v>0.15</v>
      </c>
      <c r="AA527">
        <v>0</v>
      </c>
      <c r="AB527">
        <v>17.850000000000001</v>
      </c>
      <c r="AC527">
        <v>0</v>
      </c>
      <c r="AD527">
        <v>0</v>
      </c>
      <c r="AE527">
        <v>0</v>
      </c>
      <c r="AF527">
        <v>5.13</v>
      </c>
      <c r="AG527">
        <v>0</v>
      </c>
      <c r="AH527">
        <v>0</v>
      </c>
      <c r="AI527">
        <v>1</v>
      </c>
      <c r="AJ527">
        <v>3.48</v>
      </c>
      <c r="AK527">
        <v>28.43</v>
      </c>
      <c r="AL527">
        <v>1</v>
      </c>
      <c r="AN527">
        <v>0</v>
      </c>
      <c r="AO527">
        <v>1</v>
      </c>
      <c r="AP527">
        <v>1</v>
      </c>
      <c r="AQ527">
        <v>0</v>
      </c>
      <c r="AR527">
        <v>0</v>
      </c>
      <c r="AS527" t="s">
        <v>3</v>
      </c>
      <c r="AT527">
        <v>0.12</v>
      </c>
      <c r="AU527" t="s">
        <v>20</v>
      </c>
      <c r="AV527">
        <v>0</v>
      </c>
      <c r="AW527">
        <v>2</v>
      </c>
      <c r="AX527">
        <v>68193072</v>
      </c>
      <c r="AY527">
        <v>1</v>
      </c>
      <c r="AZ527">
        <v>0</v>
      </c>
      <c r="BA527">
        <v>518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CX527">
        <f>Y527*Source!I339</f>
        <v>0.45599999999999996</v>
      </c>
      <c r="CY527">
        <f>AB527</f>
        <v>17.850000000000001</v>
      </c>
      <c r="CZ527">
        <f>AF527</f>
        <v>5.13</v>
      </c>
      <c r="DA527">
        <f>AJ527</f>
        <v>3.48</v>
      </c>
      <c r="DB527">
        <f>ROUND((ROUND(AT527*CZ527,2)*1.25),6)</f>
        <v>0.77500000000000002</v>
      </c>
      <c r="DC527">
        <f>ROUND((ROUND(AT527*AG527,2)*1.25),6)</f>
        <v>0</v>
      </c>
    </row>
    <row r="528" spans="1:107" x14ac:dyDescent="0.4">
      <c r="A528">
        <f>ROW(Source!A339)</f>
        <v>339</v>
      </c>
      <c r="B528">
        <v>68187018</v>
      </c>
      <c r="C528">
        <v>68193058</v>
      </c>
      <c r="D528">
        <v>64872869</v>
      </c>
      <c r="E528">
        <v>1</v>
      </c>
      <c r="F528">
        <v>1</v>
      </c>
      <c r="G528">
        <v>1</v>
      </c>
      <c r="H528">
        <v>2</v>
      </c>
      <c r="I528" t="s">
        <v>673</v>
      </c>
      <c r="J528" t="s">
        <v>674</v>
      </c>
      <c r="K528" t="s">
        <v>675</v>
      </c>
      <c r="L528">
        <v>1368</v>
      </c>
      <c r="N528">
        <v>1011</v>
      </c>
      <c r="O528" t="s">
        <v>669</v>
      </c>
      <c r="P528" t="s">
        <v>669</v>
      </c>
      <c r="Q528">
        <v>1</v>
      </c>
      <c r="W528">
        <v>0</v>
      </c>
      <c r="X528">
        <v>-991672839</v>
      </c>
      <c r="Y528">
        <v>0.23749999999999999</v>
      </c>
      <c r="AA528">
        <v>0</v>
      </c>
      <c r="AB528">
        <v>31.8</v>
      </c>
      <c r="AC528">
        <v>0</v>
      </c>
      <c r="AD528">
        <v>0</v>
      </c>
      <c r="AE528">
        <v>0</v>
      </c>
      <c r="AF528">
        <v>2.08</v>
      </c>
      <c r="AG528">
        <v>0</v>
      </c>
      <c r="AH528">
        <v>0</v>
      </c>
      <c r="AI528">
        <v>1</v>
      </c>
      <c r="AJ528">
        <v>15.29</v>
      </c>
      <c r="AK528">
        <v>28.43</v>
      </c>
      <c r="AL528">
        <v>1</v>
      </c>
      <c r="AN528">
        <v>0</v>
      </c>
      <c r="AO528">
        <v>1</v>
      </c>
      <c r="AP528">
        <v>1</v>
      </c>
      <c r="AQ528">
        <v>0</v>
      </c>
      <c r="AR528">
        <v>0</v>
      </c>
      <c r="AS528" t="s">
        <v>3</v>
      </c>
      <c r="AT528">
        <v>0.19</v>
      </c>
      <c r="AU528" t="s">
        <v>20</v>
      </c>
      <c r="AV528">
        <v>0</v>
      </c>
      <c r="AW528">
        <v>2</v>
      </c>
      <c r="AX528">
        <v>68193073</v>
      </c>
      <c r="AY528">
        <v>1</v>
      </c>
      <c r="AZ528">
        <v>0</v>
      </c>
      <c r="BA528">
        <v>519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CX528">
        <f>Y528*Source!I339</f>
        <v>0.72199999999999998</v>
      </c>
      <c r="CY528">
        <f>AB528</f>
        <v>31.8</v>
      </c>
      <c r="CZ528">
        <f>AF528</f>
        <v>2.08</v>
      </c>
      <c r="DA528">
        <f>AJ528</f>
        <v>15.29</v>
      </c>
      <c r="DB528">
        <f>ROUND((ROUND(AT528*CZ528,2)*1.25),6)</f>
        <v>0.5</v>
      </c>
      <c r="DC528">
        <f>ROUND((ROUND(AT528*AG528,2)*1.25),6)</f>
        <v>0</v>
      </c>
    </row>
    <row r="529" spans="1:107" x14ac:dyDescent="0.4">
      <c r="A529">
        <f>ROW(Source!A339)</f>
        <v>339</v>
      </c>
      <c r="B529">
        <v>68187018</v>
      </c>
      <c r="C529">
        <v>68193058</v>
      </c>
      <c r="D529">
        <v>64873129</v>
      </c>
      <c r="E529">
        <v>1</v>
      </c>
      <c r="F529">
        <v>1</v>
      </c>
      <c r="G529">
        <v>1</v>
      </c>
      <c r="H529">
        <v>2</v>
      </c>
      <c r="I529" t="s">
        <v>715</v>
      </c>
      <c r="J529" t="s">
        <v>716</v>
      </c>
      <c r="K529" t="s">
        <v>717</v>
      </c>
      <c r="L529">
        <v>1368</v>
      </c>
      <c r="N529">
        <v>1011</v>
      </c>
      <c r="O529" t="s">
        <v>669</v>
      </c>
      <c r="P529" t="s">
        <v>669</v>
      </c>
      <c r="Q529">
        <v>1</v>
      </c>
      <c r="W529">
        <v>0</v>
      </c>
      <c r="X529">
        <v>1230759911</v>
      </c>
      <c r="Y529">
        <v>0.21249999999999999</v>
      </c>
      <c r="AA529">
        <v>0</v>
      </c>
      <c r="AB529">
        <v>851.65</v>
      </c>
      <c r="AC529">
        <v>329.79</v>
      </c>
      <c r="AD529">
        <v>0</v>
      </c>
      <c r="AE529">
        <v>0</v>
      </c>
      <c r="AF529">
        <v>87.17</v>
      </c>
      <c r="AG529">
        <v>11.6</v>
      </c>
      <c r="AH529">
        <v>0</v>
      </c>
      <c r="AI529">
        <v>1</v>
      </c>
      <c r="AJ529">
        <v>9.77</v>
      </c>
      <c r="AK529">
        <v>28.43</v>
      </c>
      <c r="AL529">
        <v>1</v>
      </c>
      <c r="AN529">
        <v>0</v>
      </c>
      <c r="AO529">
        <v>1</v>
      </c>
      <c r="AP529">
        <v>1</v>
      </c>
      <c r="AQ529">
        <v>0</v>
      </c>
      <c r="AR529">
        <v>0</v>
      </c>
      <c r="AS529" t="s">
        <v>3</v>
      </c>
      <c r="AT529">
        <v>0.17</v>
      </c>
      <c r="AU529" t="s">
        <v>20</v>
      </c>
      <c r="AV529">
        <v>0</v>
      </c>
      <c r="AW529">
        <v>2</v>
      </c>
      <c r="AX529">
        <v>68193074</v>
      </c>
      <c r="AY529">
        <v>1</v>
      </c>
      <c r="AZ529">
        <v>0</v>
      </c>
      <c r="BA529">
        <v>520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CX529">
        <f>Y529*Source!I339</f>
        <v>0.64600000000000002</v>
      </c>
      <c r="CY529">
        <f>AB529</f>
        <v>851.65</v>
      </c>
      <c r="CZ529">
        <f>AF529</f>
        <v>87.17</v>
      </c>
      <c r="DA529">
        <f>AJ529</f>
        <v>9.77</v>
      </c>
      <c r="DB529">
        <f>ROUND((ROUND(AT529*CZ529,2)*1.25),6)</f>
        <v>18.524999999999999</v>
      </c>
      <c r="DC529">
        <f>ROUND((ROUND(AT529*AG529,2)*1.25),6)</f>
        <v>2.4624999999999999</v>
      </c>
    </row>
    <row r="530" spans="1:107" x14ac:dyDescent="0.4">
      <c r="A530">
        <f>ROW(Source!A339)</f>
        <v>339</v>
      </c>
      <c r="B530">
        <v>68187018</v>
      </c>
      <c r="C530">
        <v>68193058</v>
      </c>
      <c r="D530">
        <v>64807986</v>
      </c>
      <c r="E530">
        <v>1</v>
      </c>
      <c r="F530">
        <v>1</v>
      </c>
      <c r="G530">
        <v>1</v>
      </c>
      <c r="H530">
        <v>3</v>
      </c>
      <c r="I530" t="s">
        <v>101</v>
      </c>
      <c r="J530" t="s">
        <v>104</v>
      </c>
      <c r="K530" t="s">
        <v>102</v>
      </c>
      <c r="L530">
        <v>1035</v>
      </c>
      <c r="N530">
        <v>1013</v>
      </c>
      <c r="O530" t="s">
        <v>103</v>
      </c>
      <c r="P530" t="s">
        <v>103</v>
      </c>
      <c r="Q530">
        <v>1</v>
      </c>
      <c r="W530">
        <v>0</v>
      </c>
      <c r="X530">
        <v>-819682241</v>
      </c>
      <c r="Y530">
        <v>0.65789500000000001</v>
      </c>
      <c r="AA530">
        <v>152.44</v>
      </c>
      <c r="AB530">
        <v>0</v>
      </c>
      <c r="AC530">
        <v>0</v>
      </c>
      <c r="AD530">
        <v>0</v>
      </c>
      <c r="AE530">
        <v>109.67</v>
      </c>
      <c r="AF530">
        <v>0</v>
      </c>
      <c r="AG530">
        <v>0</v>
      </c>
      <c r="AH530">
        <v>0</v>
      </c>
      <c r="AI530">
        <v>1.39</v>
      </c>
      <c r="AJ530">
        <v>1</v>
      </c>
      <c r="AK530">
        <v>1</v>
      </c>
      <c r="AL530">
        <v>1</v>
      </c>
      <c r="AN530">
        <v>0</v>
      </c>
      <c r="AO530">
        <v>0</v>
      </c>
      <c r="AP530">
        <v>0</v>
      </c>
      <c r="AQ530">
        <v>0</v>
      </c>
      <c r="AR530">
        <v>0</v>
      </c>
      <c r="AS530" t="s">
        <v>3</v>
      </c>
      <c r="AT530">
        <v>0.65789500000000001</v>
      </c>
      <c r="AU530" t="s">
        <v>3</v>
      </c>
      <c r="AV530">
        <v>0</v>
      </c>
      <c r="AW530">
        <v>1</v>
      </c>
      <c r="AX530">
        <v>-1</v>
      </c>
      <c r="AY530">
        <v>0</v>
      </c>
      <c r="AZ530">
        <v>0</v>
      </c>
      <c r="BA530" t="s">
        <v>3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CX530">
        <f>Y530*Source!I339</f>
        <v>2.0000008</v>
      </c>
      <c r="CY530">
        <f t="shared" ref="CY530:CY535" si="119">AA530</f>
        <v>152.44</v>
      </c>
      <c r="CZ530">
        <f t="shared" ref="CZ530:CZ535" si="120">AE530</f>
        <v>109.67</v>
      </c>
      <c r="DA530">
        <f t="shared" ref="DA530:DA535" si="121">AI530</f>
        <v>1.39</v>
      </c>
      <c r="DB530">
        <f t="shared" ref="DB530:DB535" si="122">ROUND(ROUND(AT530*CZ530,2),6)</f>
        <v>72.150000000000006</v>
      </c>
      <c r="DC530">
        <f t="shared" ref="DC530:DC535" si="123">ROUND(ROUND(AT530*AG530,2),6)</f>
        <v>0</v>
      </c>
    </row>
    <row r="531" spans="1:107" x14ac:dyDescent="0.4">
      <c r="A531">
        <f>ROW(Source!A339)</f>
        <v>339</v>
      </c>
      <c r="B531">
        <v>68187018</v>
      </c>
      <c r="C531">
        <v>68193058</v>
      </c>
      <c r="D531">
        <v>64808448</v>
      </c>
      <c r="E531">
        <v>1</v>
      </c>
      <c r="F531">
        <v>1</v>
      </c>
      <c r="G531">
        <v>1</v>
      </c>
      <c r="H531">
        <v>3</v>
      </c>
      <c r="I531" t="s">
        <v>778</v>
      </c>
      <c r="J531" t="s">
        <v>779</v>
      </c>
      <c r="K531" t="s">
        <v>780</v>
      </c>
      <c r="L531">
        <v>1348</v>
      </c>
      <c r="N531">
        <v>1009</v>
      </c>
      <c r="O531" t="s">
        <v>133</v>
      </c>
      <c r="P531" t="s">
        <v>133</v>
      </c>
      <c r="Q531">
        <v>1000</v>
      </c>
      <c r="W531">
        <v>0</v>
      </c>
      <c r="X531">
        <v>-1319080431</v>
      </c>
      <c r="Y531">
        <v>1E-4</v>
      </c>
      <c r="AA531">
        <v>89992.41</v>
      </c>
      <c r="AB531">
        <v>0</v>
      </c>
      <c r="AC531">
        <v>0</v>
      </c>
      <c r="AD531">
        <v>0</v>
      </c>
      <c r="AE531">
        <v>9749.99</v>
      </c>
      <c r="AF531">
        <v>0</v>
      </c>
      <c r="AG531">
        <v>0</v>
      </c>
      <c r="AH531">
        <v>0</v>
      </c>
      <c r="AI531">
        <v>9.23</v>
      </c>
      <c r="AJ531">
        <v>1</v>
      </c>
      <c r="AK531">
        <v>1</v>
      </c>
      <c r="AL531">
        <v>1</v>
      </c>
      <c r="AN531">
        <v>0</v>
      </c>
      <c r="AO531">
        <v>1</v>
      </c>
      <c r="AP531">
        <v>0</v>
      </c>
      <c r="AQ531">
        <v>0</v>
      </c>
      <c r="AR531">
        <v>0</v>
      </c>
      <c r="AS531" t="s">
        <v>3</v>
      </c>
      <c r="AT531">
        <v>1E-4</v>
      </c>
      <c r="AU531" t="s">
        <v>3</v>
      </c>
      <c r="AV531">
        <v>0</v>
      </c>
      <c r="AW531">
        <v>2</v>
      </c>
      <c r="AX531">
        <v>68193075</v>
      </c>
      <c r="AY531">
        <v>1</v>
      </c>
      <c r="AZ531">
        <v>0</v>
      </c>
      <c r="BA531">
        <v>521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CX531">
        <f>Y531*Source!I339</f>
        <v>3.0400000000000002E-4</v>
      </c>
      <c r="CY531">
        <f t="shared" si="119"/>
        <v>89992.41</v>
      </c>
      <c r="CZ531">
        <f t="shared" si="120"/>
        <v>9749.99</v>
      </c>
      <c r="DA531">
        <f t="shared" si="121"/>
        <v>9.23</v>
      </c>
      <c r="DB531">
        <f t="shared" si="122"/>
        <v>0.97</v>
      </c>
      <c r="DC531">
        <f t="shared" si="123"/>
        <v>0</v>
      </c>
    </row>
    <row r="532" spans="1:107" x14ac:dyDescent="0.4">
      <c r="A532">
        <f>ROW(Source!A339)</f>
        <v>339</v>
      </c>
      <c r="B532">
        <v>68187018</v>
      </c>
      <c r="C532">
        <v>68193058</v>
      </c>
      <c r="D532">
        <v>64808806</v>
      </c>
      <c r="E532">
        <v>1</v>
      </c>
      <c r="F532">
        <v>1</v>
      </c>
      <c r="G532">
        <v>1</v>
      </c>
      <c r="H532">
        <v>3</v>
      </c>
      <c r="I532" t="s">
        <v>781</v>
      </c>
      <c r="J532" t="s">
        <v>782</v>
      </c>
      <c r="K532" t="s">
        <v>783</v>
      </c>
      <c r="L532">
        <v>1354</v>
      </c>
      <c r="N532">
        <v>1010</v>
      </c>
      <c r="O532" t="s">
        <v>72</v>
      </c>
      <c r="P532" t="s">
        <v>72</v>
      </c>
      <c r="Q532">
        <v>1</v>
      </c>
      <c r="W532">
        <v>0</v>
      </c>
      <c r="X532">
        <v>143065284</v>
      </c>
      <c r="Y532">
        <v>0.1</v>
      </c>
      <c r="AA532">
        <v>190.01</v>
      </c>
      <c r="AB532">
        <v>0</v>
      </c>
      <c r="AC532">
        <v>0</v>
      </c>
      <c r="AD532">
        <v>0</v>
      </c>
      <c r="AE532">
        <v>72.8</v>
      </c>
      <c r="AF532">
        <v>0</v>
      </c>
      <c r="AG532">
        <v>0</v>
      </c>
      <c r="AH532">
        <v>0</v>
      </c>
      <c r="AI532">
        <v>2.61</v>
      </c>
      <c r="AJ532">
        <v>1</v>
      </c>
      <c r="AK532">
        <v>1</v>
      </c>
      <c r="AL532">
        <v>1</v>
      </c>
      <c r="AN532">
        <v>0</v>
      </c>
      <c r="AO532">
        <v>1</v>
      </c>
      <c r="AP532">
        <v>0</v>
      </c>
      <c r="AQ532">
        <v>0</v>
      </c>
      <c r="AR532">
        <v>0</v>
      </c>
      <c r="AS532" t="s">
        <v>3</v>
      </c>
      <c r="AT532">
        <v>0.1</v>
      </c>
      <c r="AU532" t="s">
        <v>3</v>
      </c>
      <c r="AV532">
        <v>0</v>
      </c>
      <c r="AW532">
        <v>2</v>
      </c>
      <c r="AX532">
        <v>68193076</v>
      </c>
      <c r="AY532">
        <v>1</v>
      </c>
      <c r="AZ532">
        <v>0</v>
      </c>
      <c r="BA532">
        <v>522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CX532">
        <f>Y532*Source!I339</f>
        <v>0.30400000000000005</v>
      </c>
      <c r="CY532">
        <f t="shared" si="119"/>
        <v>190.01</v>
      </c>
      <c r="CZ532">
        <f t="shared" si="120"/>
        <v>72.8</v>
      </c>
      <c r="DA532">
        <f t="shared" si="121"/>
        <v>2.61</v>
      </c>
      <c r="DB532">
        <f t="shared" si="122"/>
        <v>7.28</v>
      </c>
      <c r="DC532">
        <f t="shared" si="123"/>
        <v>0</v>
      </c>
    </row>
    <row r="533" spans="1:107" x14ac:dyDescent="0.4">
      <c r="A533">
        <f>ROW(Source!A339)</f>
        <v>339</v>
      </c>
      <c r="B533">
        <v>68187018</v>
      </c>
      <c r="C533">
        <v>68193058</v>
      </c>
      <c r="D533">
        <v>64830358</v>
      </c>
      <c r="E533">
        <v>1</v>
      </c>
      <c r="F533">
        <v>1</v>
      </c>
      <c r="G533">
        <v>1</v>
      </c>
      <c r="H533">
        <v>3</v>
      </c>
      <c r="I533" t="s">
        <v>784</v>
      </c>
      <c r="J533" t="s">
        <v>785</v>
      </c>
      <c r="K533" t="s">
        <v>786</v>
      </c>
      <c r="L533">
        <v>1348</v>
      </c>
      <c r="N533">
        <v>1009</v>
      </c>
      <c r="O533" t="s">
        <v>133</v>
      </c>
      <c r="P533" t="s">
        <v>133</v>
      </c>
      <c r="Q533">
        <v>1000</v>
      </c>
      <c r="W533">
        <v>0</v>
      </c>
      <c r="X533">
        <v>1426677377</v>
      </c>
      <c r="Y533">
        <v>3.0000000000000001E-3</v>
      </c>
      <c r="AA533">
        <v>40105.64</v>
      </c>
      <c r="AB533">
        <v>0</v>
      </c>
      <c r="AC533">
        <v>0</v>
      </c>
      <c r="AD533">
        <v>0</v>
      </c>
      <c r="AE533">
        <v>5804</v>
      </c>
      <c r="AF533">
        <v>0</v>
      </c>
      <c r="AG533">
        <v>0</v>
      </c>
      <c r="AH533">
        <v>0</v>
      </c>
      <c r="AI533">
        <v>6.91</v>
      </c>
      <c r="AJ533">
        <v>1</v>
      </c>
      <c r="AK533">
        <v>1</v>
      </c>
      <c r="AL533">
        <v>1</v>
      </c>
      <c r="AN533">
        <v>0</v>
      </c>
      <c r="AO533">
        <v>1</v>
      </c>
      <c r="AP533">
        <v>0</v>
      </c>
      <c r="AQ533">
        <v>0</v>
      </c>
      <c r="AR533">
        <v>0</v>
      </c>
      <c r="AS533" t="s">
        <v>3</v>
      </c>
      <c r="AT533">
        <v>3.0000000000000001E-3</v>
      </c>
      <c r="AU533" t="s">
        <v>3</v>
      </c>
      <c r="AV533">
        <v>0</v>
      </c>
      <c r="AW533">
        <v>2</v>
      </c>
      <c r="AX533">
        <v>68193079</v>
      </c>
      <c r="AY533">
        <v>1</v>
      </c>
      <c r="AZ533">
        <v>0</v>
      </c>
      <c r="BA533">
        <v>525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CX533">
        <f>Y533*Source!I339</f>
        <v>9.1199999999999996E-3</v>
      </c>
      <c r="CY533">
        <f t="shared" si="119"/>
        <v>40105.64</v>
      </c>
      <c r="CZ533">
        <f t="shared" si="120"/>
        <v>5804</v>
      </c>
      <c r="DA533">
        <f t="shared" si="121"/>
        <v>6.91</v>
      </c>
      <c r="DB533">
        <f t="shared" si="122"/>
        <v>17.41</v>
      </c>
      <c r="DC533">
        <f t="shared" si="123"/>
        <v>0</v>
      </c>
    </row>
    <row r="534" spans="1:107" x14ac:dyDescent="0.4">
      <c r="A534">
        <f>ROW(Source!A339)</f>
        <v>339</v>
      </c>
      <c r="B534">
        <v>68187018</v>
      </c>
      <c r="C534">
        <v>68193058</v>
      </c>
      <c r="D534">
        <v>64830682</v>
      </c>
      <c r="E534">
        <v>1</v>
      </c>
      <c r="F534">
        <v>1</v>
      </c>
      <c r="G534">
        <v>1</v>
      </c>
      <c r="H534">
        <v>3</v>
      </c>
      <c r="I534" t="s">
        <v>97</v>
      </c>
      <c r="J534" t="s">
        <v>99</v>
      </c>
      <c r="K534" t="s">
        <v>98</v>
      </c>
      <c r="L534">
        <v>1354</v>
      </c>
      <c r="N534">
        <v>1010</v>
      </c>
      <c r="O534" t="s">
        <v>72</v>
      </c>
      <c r="P534" t="s">
        <v>72</v>
      </c>
      <c r="Q534">
        <v>1</v>
      </c>
      <c r="W534">
        <v>0</v>
      </c>
      <c r="X534">
        <v>934054201</v>
      </c>
      <c r="Y534">
        <v>0.65789500000000001</v>
      </c>
      <c r="AA534">
        <v>14832.54</v>
      </c>
      <c r="AB534">
        <v>0</v>
      </c>
      <c r="AC534">
        <v>0</v>
      </c>
      <c r="AD534">
        <v>0</v>
      </c>
      <c r="AE534">
        <v>2741.69</v>
      </c>
      <c r="AF534">
        <v>0</v>
      </c>
      <c r="AG534">
        <v>0</v>
      </c>
      <c r="AH534">
        <v>0</v>
      </c>
      <c r="AI534">
        <v>5.41</v>
      </c>
      <c r="AJ534">
        <v>1</v>
      </c>
      <c r="AK534">
        <v>1</v>
      </c>
      <c r="AL534">
        <v>1</v>
      </c>
      <c r="AN534">
        <v>0</v>
      </c>
      <c r="AO534">
        <v>0</v>
      </c>
      <c r="AP534">
        <v>0</v>
      </c>
      <c r="AQ534">
        <v>0</v>
      </c>
      <c r="AR534">
        <v>0</v>
      </c>
      <c r="AS534" t="s">
        <v>3</v>
      </c>
      <c r="AT534">
        <v>0.65789500000000001</v>
      </c>
      <c r="AU534" t="s">
        <v>3</v>
      </c>
      <c r="AV534">
        <v>0</v>
      </c>
      <c r="AW534">
        <v>1</v>
      </c>
      <c r="AX534">
        <v>-1</v>
      </c>
      <c r="AY534">
        <v>0</v>
      </c>
      <c r="AZ534">
        <v>0</v>
      </c>
      <c r="BA534" t="s">
        <v>3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CX534">
        <f>Y534*Source!I339</f>
        <v>2.0000008</v>
      </c>
      <c r="CY534">
        <f t="shared" si="119"/>
        <v>14832.54</v>
      </c>
      <c r="CZ534">
        <f t="shared" si="120"/>
        <v>2741.69</v>
      </c>
      <c r="DA534">
        <f t="shared" si="121"/>
        <v>5.41</v>
      </c>
      <c r="DB534">
        <f t="shared" si="122"/>
        <v>1803.74</v>
      </c>
      <c r="DC534">
        <f t="shared" si="123"/>
        <v>0</v>
      </c>
    </row>
    <row r="535" spans="1:107" x14ac:dyDescent="0.4">
      <c r="A535">
        <f>ROW(Source!A339)</f>
        <v>339</v>
      </c>
      <c r="B535">
        <v>68187018</v>
      </c>
      <c r="C535">
        <v>68193058</v>
      </c>
      <c r="D535">
        <v>64835581</v>
      </c>
      <c r="E535">
        <v>1</v>
      </c>
      <c r="F535">
        <v>1</v>
      </c>
      <c r="G535">
        <v>1</v>
      </c>
      <c r="H535">
        <v>3</v>
      </c>
      <c r="I535" t="s">
        <v>93</v>
      </c>
      <c r="J535" t="s">
        <v>95</v>
      </c>
      <c r="K535" t="s">
        <v>94</v>
      </c>
      <c r="L535">
        <v>1354</v>
      </c>
      <c r="N535">
        <v>1010</v>
      </c>
      <c r="O535" t="s">
        <v>72</v>
      </c>
      <c r="P535" t="s">
        <v>72</v>
      </c>
      <c r="Q535">
        <v>1</v>
      </c>
      <c r="W535">
        <v>0</v>
      </c>
      <c r="X535">
        <v>1393370204</v>
      </c>
      <c r="Y535">
        <v>0.65789500000000001</v>
      </c>
      <c r="AA535">
        <v>3329.89</v>
      </c>
      <c r="AB535">
        <v>0</v>
      </c>
      <c r="AC535">
        <v>0</v>
      </c>
      <c r="AD535">
        <v>0</v>
      </c>
      <c r="AE535">
        <v>525.22</v>
      </c>
      <c r="AF535">
        <v>0</v>
      </c>
      <c r="AG535">
        <v>0</v>
      </c>
      <c r="AH535">
        <v>0</v>
      </c>
      <c r="AI535">
        <v>6.34</v>
      </c>
      <c r="AJ535">
        <v>1</v>
      </c>
      <c r="AK535">
        <v>1</v>
      </c>
      <c r="AL535">
        <v>1</v>
      </c>
      <c r="AN535">
        <v>1</v>
      </c>
      <c r="AO535">
        <v>0</v>
      </c>
      <c r="AP535">
        <v>0</v>
      </c>
      <c r="AQ535">
        <v>0</v>
      </c>
      <c r="AR535">
        <v>0</v>
      </c>
      <c r="AS535" t="s">
        <v>3</v>
      </c>
      <c r="AT535">
        <v>0.65789500000000001</v>
      </c>
      <c r="AU535" t="s">
        <v>3</v>
      </c>
      <c r="AV535">
        <v>0</v>
      </c>
      <c r="AW535">
        <v>1</v>
      </c>
      <c r="AX535">
        <v>-1</v>
      </c>
      <c r="AY535">
        <v>0</v>
      </c>
      <c r="AZ535">
        <v>0</v>
      </c>
      <c r="BA535" t="s">
        <v>3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CX535">
        <f>Y535*Source!I339</f>
        <v>2.0000008</v>
      </c>
      <c r="CY535">
        <f t="shared" si="119"/>
        <v>3329.89</v>
      </c>
      <c r="CZ535">
        <f t="shared" si="120"/>
        <v>525.22</v>
      </c>
      <c r="DA535">
        <f t="shared" si="121"/>
        <v>6.34</v>
      </c>
      <c r="DB535">
        <f t="shared" si="122"/>
        <v>345.54</v>
      </c>
      <c r="DC535">
        <f t="shared" si="123"/>
        <v>0</v>
      </c>
    </row>
    <row r="536" spans="1:107" x14ac:dyDescent="0.4">
      <c r="A536">
        <f>ROW(Source!A343)</f>
        <v>343</v>
      </c>
      <c r="B536">
        <v>68187018</v>
      </c>
      <c r="C536">
        <v>68193107</v>
      </c>
      <c r="D536">
        <v>18410280</v>
      </c>
      <c r="E536">
        <v>1</v>
      </c>
      <c r="F536">
        <v>1</v>
      </c>
      <c r="G536">
        <v>1</v>
      </c>
      <c r="H536">
        <v>1</v>
      </c>
      <c r="I536" t="s">
        <v>787</v>
      </c>
      <c r="J536" t="s">
        <v>3</v>
      </c>
      <c r="K536" t="s">
        <v>788</v>
      </c>
      <c r="L536">
        <v>1369</v>
      </c>
      <c r="N536">
        <v>1013</v>
      </c>
      <c r="O536" t="s">
        <v>665</v>
      </c>
      <c r="P536" t="s">
        <v>665</v>
      </c>
      <c r="Q536">
        <v>1</v>
      </c>
      <c r="W536">
        <v>0</v>
      </c>
      <c r="X536">
        <v>-464685602</v>
      </c>
      <c r="Y536">
        <v>13.788500000000001</v>
      </c>
      <c r="AA536">
        <v>0</v>
      </c>
      <c r="AB536">
        <v>0</v>
      </c>
      <c r="AC536">
        <v>0</v>
      </c>
      <c r="AD536">
        <v>9.51</v>
      </c>
      <c r="AE536">
        <v>0</v>
      </c>
      <c r="AF536">
        <v>0</v>
      </c>
      <c r="AG536">
        <v>0</v>
      </c>
      <c r="AH536">
        <v>9.51</v>
      </c>
      <c r="AI536">
        <v>1</v>
      </c>
      <c r="AJ536">
        <v>1</v>
      </c>
      <c r="AK536">
        <v>1</v>
      </c>
      <c r="AL536">
        <v>1</v>
      </c>
      <c r="AN536">
        <v>0</v>
      </c>
      <c r="AO536">
        <v>1</v>
      </c>
      <c r="AP536">
        <v>1</v>
      </c>
      <c r="AQ536">
        <v>0</v>
      </c>
      <c r="AR536">
        <v>0</v>
      </c>
      <c r="AS536" t="s">
        <v>3</v>
      </c>
      <c r="AT536">
        <v>11.99</v>
      </c>
      <c r="AU536" t="s">
        <v>21</v>
      </c>
      <c r="AV536">
        <v>1</v>
      </c>
      <c r="AW536">
        <v>2</v>
      </c>
      <c r="AX536">
        <v>68193115</v>
      </c>
      <c r="AY536">
        <v>1</v>
      </c>
      <c r="AZ536">
        <v>0</v>
      </c>
      <c r="BA536">
        <v>526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CX536">
        <f>Y536*Source!I343</f>
        <v>51.375951000000001</v>
      </c>
      <c r="CY536">
        <f>AD536</f>
        <v>9.51</v>
      </c>
      <c r="CZ536">
        <f>AH536</f>
        <v>9.51</v>
      </c>
      <c r="DA536">
        <f>AL536</f>
        <v>1</v>
      </c>
      <c r="DB536">
        <f>ROUND((ROUND(AT536*CZ536,2)*1.15),6)</f>
        <v>131.12299999999999</v>
      </c>
      <c r="DC536">
        <f>ROUND((ROUND(AT536*AG536,2)*1.15),6)</f>
        <v>0</v>
      </c>
    </row>
    <row r="537" spans="1:107" x14ac:dyDescent="0.4">
      <c r="A537">
        <f>ROW(Source!A343)</f>
        <v>343</v>
      </c>
      <c r="B537">
        <v>68187018</v>
      </c>
      <c r="C537">
        <v>68193107</v>
      </c>
      <c r="D537">
        <v>121548</v>
      </c>
      <c r="E537">
        <v>1</v>
      </c>
      <c r="F537">
        <v>1</v>
      </c>
      <c r="G537">
        <v>1</v>
      </c>
      <c r="H537">
        <v>1</v>
      </c>
      <c r="I537" t="s">
        <v>44</v>
      </c>
      <c r="J537" t="s">
        <v>3</v>
      </c>
      <c r="K537" t="s">
        <v>723</v>
      </c>
      <c r="L537">
        <v>608254</v>
      </c>
      <c r="N537">
        <v>1013</v>
      </c>
      <c r="O537" t="s">
        <v>724</v>
      </c>
      <c r="P537" t="s">
        <v>724</v>
      </c>
      <c r="Q537">
        <v>1</v>
      </c>
      <c r="W537">
        <v>0</v>
      </c>
      <c r="X537">
        <v>-185737400</v>
      </c>
      <c r="Y537">
        <v>1.2500000000000001E-2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1</v>
      </c>
      <c r="AJ537">
        <v>1</v>
      </c>
      <c r="AK537">
        <v>1</v>
      </c>
      <c r="AL537">
        <v>1</v>
      </c>
      <c r="AN537">
        <v>0</v>
      </c>
      <c r="AO537">
        <v>1</v>
      </c>
      <c r="AP537">
        <v>1</v>
      </c>
      <c r="AQ537">
        <v>0</v>
      </c>
      <c r="AR537">
        <v>0</v>
      </c>
      <c r="AS537" t="s">
        <v>3</v>
      </c>
      <c r="AT537">
        <v>0.01</v>
      </c>
      <c r="AU537" t="s">
        <v>20</v>
      </c>
      <c r="AV537">
        <v>2</v>
      </c>
      <c r="AW537">
        <v>2</v>
      </c>
      <c r="AX537">
        <v>68193116</v>
      </c>
      <c r="AY537">
        <v>1</v>
      </c>
      <c r="AZ537">
        <v>0</v>
      </c>
      <c r="BA537">
        <v>527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CX537">
        <f>Y537*Source!I343</f>
        <v>4.6575000000000005E-2</v>
      </c>
      <c r="CY537">
        <f>AD537</f>
        <v>0</v>
      </c>
      <c r="CZ537">
        <f>AH537</f>
        <v>0</v>
      </c>
      <c r="DA537">
        <f>AL537</f>
        <v>1</v>
      </c>
      <c r="DB537">
        <f>ROUND((ROUND(AT537*CZ537,2)*1.25),6)</f>
        <v>0</v>
      </c>
      <c r="DC537">
        <f>ROUND((ROUND(AT537*AG537,2)*1.25),6)</f>
        <v>0</v>
      </c>
    </row>
    <row r="538" spans="1:107" x14ac:dyDescent="0.4">
      <c r="A538">
        <f>ROW(Source!A343)</f>
        <v>343</v>
      </c>
      <c r="B538">
        <v>68187018</v>
      </c>
      <c r="C538">
        <v>68193107</v>
      </c>
      <c r="D538">
        <v>64871408</v>
      </c>
      <c r="E538">
        <v>1</v>
      </c>
      <c r="F538">
        <v>1</v>
      </c>
      <c r="G538">
        <v>1</v>
      </c>
      <c r="H538">
        <v>2</v>
      </c>
      <c r="I538" t="s">
        <v>789</v>
      </c>
      <c r="J538" t="s">
        <v>790</v>
      </c>
      <c r="K538" t="s">
        <v>791</v>
      </c>
      <c r="L538">
        <v>1368</v>
      </c>
      <c r="N538">
        <v>1011</v>
      </c>
      <c r="O538" t="s">
        <v>669</v>
      </c>
      <c r="P538" t="s">
        <v>669</v>
      </c>
      <c r="Q538">
        <v>1</v>
      </c>
      <c r="W538">
        <v>0</v>
      </c>
      <c r="X538">
        <v>344519037</v>
      </c>
      <c r="Y538">
        <v>1.2500000000000001E-2</v>
      </c>
      <c r="AA538">
        <v>0</v>
      </c>
      <c r="AB538">
        <v>399.5</v>
      </c>
      <c r="AC538">
        <v>383.81</v>
      </c>
      <c r="AD538">
        <v>0</v>
      </c>
      <c r="AE538">
        <v>0</v>
      </c>
      <c r="AF538">
        <v>31.26</v>
      </c>
      <c r="AG538">
        <v>13.5</v>
      </c>
      <c r="AH538">
        <v>0</v>
      </c>
      <c r="AI538">
        <v>1</v>
      </c>
      <c r="AJ538">
        <v>12.78</v>
      </c>
      <c r="AK538">
        <v>28.43</v>
      </c>
      <c r="AL538">
        <v>1</v>
      </c>
      <c r="AN538">
        <v>0</v>
      </c>
      <c r="AO538">
        <v>1</v>
      </c>
      <c r="AP538">
        <v>1</v>
      </c>
      <c r="AQ538">
        <v>0</v>
      </c>
      <c r="AR538">
        <v>0</v>
      </c>
      <c r="AS538" t="s">
        <v>3</v>
      </c>
      <c r="AT538">
        <v>0.01</v>
      </c>
      <c r="AU538" t="s">
        <v>20</v>
      </c>
      <c r="AV538">
        <v>0</v>
      </c>
      <c r="AW538">
        <v>2</v>
      </c>
      <c r="AX538">
        <v>68193117</v>
      </c>
      <c r="AY538">
        <v>1</v>
      </c>
      <c r="AZ538">
        <v>0</v>
      </c>
      <c r="BA538">
        <v>528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CX538">
        <f>Y538*Source!I343</f>
        <v>4.6575000000000005E-2</v>
      </c>
      <c r="CY538">
        <f>AB538</f>
        <v>399.5</v>
      </c>
      <c r="CZ538">
        <f>AF538</f>
        <v>31.26</v>
      </c>
      <c r="DA538">
        <f>AJ538</f>
        <v>12.78</v>
      </c>
      <c r="DB538">
        <f>ROUND((ROUND(AT538*CZ538,2)*1.25),6)</f>
        <v>0.38750000000000001</v>
      </c>
      <c r="DC538">
        <f>ROUND((ROUND(AT538*AG538,2)*1.25),6)</f>
        <v>0.17499999999999999</v>
      </c>
    </row>
    <row r="539" spans="1:107" x14ac:dyDescent="0.4">
      <c r="A539">
        <f>ROW(Source!A343)</f>
        <v>343</v>
      </c>
      <c r="B539">
        <v>68187018</v>
      </c>
      <c r="C539">
        <v>68193107</v>
      </c>
      <c r="D539">
        <v>64873129</v>
      </c>
      <c r="E539">
        <v>1</v>
      </c>
      <c r="F539">
        <v>1</v>
      </c>
      <c r="G539">
        <v>1</v>
      </c>
      <c r="H539">
        <v>2</v>
      </c>
      <c r="I539" t="s">
        <v>715</v>
      </c>
      <c r="J539" t="s">
        <v>716</v>
      </c>
      <c r="K539" t="s">
        <v>717</v>
      </c>
      <c r="L539">
        <v>1368</v>
      </c>
      <c r="N539">
        <v>1011</v>
      </c>
      <c r="O539" t="s">
        <v>669</v>
      </c>
      <c r="P539" t="s">
        <v>669</v>
      </c>
      <c r="Q539">
        <v>1</v>
      </c>
      <c r="W539">
        <v>0</v>
      </c>
      <c r="X539">
        <v>1230759911</v>
      </c>
      <c r="Y539">
        <v>3.7499999999999999E-2</v>
      </c>
      <c r="AA539">
        <v>0</v>
      </c>
      <c r="AB539">
        <v>851.65</v>
      </c>
      <c r="AC539">
        <v>329.79</v>
      </c>
      <c r="AD539">
        <v>0</v>
      </c>
      <c r="AE539">
        <v>0</v>
      </c>
      <c r="AF539">
        <v>87.17</v>
      </c>
      <c r="AG539">
        <v>11.6</v>
      </c>
      <c r="AH539">
        <v>0</v>
      </c>
      <c r="AI539">
        <v>1</v>
      </c>
      <c r="AJ539">
        <v>9.77</v>
      </c>
      <c r="AK539">
        <v>28.43</v>
      </c>
      <c r="AL539">
        <v>1</v>
      </c>
      <c r="AN539">
        <v>0</v>
      </c>
      <c r="AO539">
        <v>1</v>
      </c>
      <c r="AP539">
        <v>1</v>
      </c>
      <c r="AQ539">
        <v>0</v>
      </c>
      <c r="AR539">
        <v>0</v>
      </c>
      <c r="AS539" t="s">
        <v>3</v>
      </c>
      <c r="AT539">
        <v>0.03</v>
      </c>
      <c r="AU539" t="s">
        <v>20</v>
      </c>
      <c r="AV539">
        <v>0</v>
      </c>
      <c r="AW539">
        <v>2</v>
      </c>
      <c r="AX539">
        <v>68193118</v>
      </c>
      <c r="AY539">
        <v>1</v>
      </c>
      <c r="AZ539">
        <v>0</v>
      </c>
      <c r="BA539">
        <v>529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CX539">
        <f>Y539*Source!I343</f>
        <v>0.13972499999999999</v>
      </c>
      <c r="CY539">
        <f>AB539</f>
        <v>851.65</v>
      </c>
      <c r="CZ539">
        <f>AF539</f>
        <v>87.17</v>
      </c>
      <c r="DA539">
        <f>AJ539</f>
        <v>9.77</v>
      </c>
      <c r="DB539">
        <f>ROUND((ROUND(AT539*CZ539,2)*1.25),6)</f>
        <v>3.2749999999999999</v>
      </c>
      <c r="DC539">
        <f>ROUND((ROUND(AT539*AG539,2)*1.25),6)</f>
        <v>0.4375</v>
      </c>
    </row>
    <row r="540" spans="1:107" x14ac:dyDescent="0.4">
      <c r="A540">
        <f>ROW(Source!A343)</f>
        <v>343</v>
      </c>
      <c r="B540">
        <v>68187018</v>
      </c>
      <c r="C540">
        <v>68193107</v>
      </c>
      <c r="D540">
        <v>64808516</v>
      </c>
      <c r="E540">
        <v>1</v>
      </c>
      <c r="F540">
        <v>1</v>
      </c>
      <c r="G540">
        <v>1</v>
      </c>
      <c r="H540">
        <v>3</v>
      </c>
      <c r="I540" t="s">
        <v>792</v>
      </c>
      <c r="J540" t="s">
        <v>793</v>
      </c>
      <c r="K540" t="s">
        <v>794</v>
      </c>
      <c r="L540">
        <v>1327</v>
      </c>
      <c r="N540">
        <v>1005</v>
      </c>
      <c r="O540" t="s">
        <v>31</v>
      </c>
      <c r="P540" t="s">
        <v>31</v>
      </c>
      <c r="Q540">
        <v>1</v>
      </c>
      <c r="W540">
        <v>0</v>
      </c>
      <c r="X540">
        <v>-1827594923</v>
      </c>
      <c r="Y540">
        <v>4.4000000000000004</v>
      </c>
      <c r="AA540">
        <v>153.30000000000001</v>
      </c>
      <c r="AB540">
        <v>0</v>
      </c>
      <c r="AC540">
        <v>0</v>
      </c>
      <c r="AD540">
        <v>0</v>
      </c>
      <c r="AE540">
        <v>72.31</v>
      </c>
      <c r="AF540">
        <v>0</v>
      </c>
      <c r="AG540">
        <v>0</v>
      </c>
      <c r="AH540">
        <v>0</v>
      </c>
      <c r="AI540">
        <v>2.12</v>
      </c>
      <c r="AJ540">
        <v>1</v>
      </c>
      <c r="AK540">
        <v>1</v>
      </c>
      <c r="AL540">
        <v>1</v>
      </c>
      <c r="AN540">
        <v>0</v>
      </c>
      <c r="AO540">
        <v>1</v>
      </c>
      <c r="AP540">
        <v>0</v>
      </c>
      <c r="AQ540">
        <v>0</v>
      </c>
      <c r="AR540">
        <v>0</v>
      </c>
      <c r="AS540" t="s">
        <v>3</v>
      </c>
      <c r="AT540">
        <v>4.4000000000000004</v>
      </c>
      <c r="AU540" t="s">
        <v>3</v>
      </c>
      <c r="AV540">
        <v>0</v>
      </c>
      <c r="AW540">
        <v>2</v>
      </c>
      <c r="AX540">
        <v>68193119</v>
      </c>
      <c r="AY540">
        <v>1</v>
      </c>
      <c r="AZ540">
        <v>0</v>
      </c>
      <c r="BA540">
        <v>530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CX540">
        <f>Y540*Source!I343</f>
        <v>16.394400000000001</v>
      </c>
      <c r="CY540">
        <f>AA540</f>
        <v>153.30000000000001</v>
      </c>
      <c r="CZ540">
        <f>AE540</f>
        <v>72.31</v>
      </c>
      <c r="DA540">
        <f>AI540</f>
        <v>2.12</v>
      </c>
      <c r="DB540">
        <f>ROUND(ROUND(AT540*CZ540,2),6)</f>
        <v>318.16000000000003</v>
      </c>
      <c r="DC540">
        <f>ROUND(ROUND(AT540*AG540,2),6)</f>
        <v>0</v>
      </c>
    </row>
    <row r="541" spans="1:107" x14ac:dyDescent="0.4">
      <c r="A541">
        <f>ROW(Source!A343)</f>
        <v>343</v>
      </c>
      <c r="B541">
        <v>68187018</v>
      </c>
      <c r="C541">
        <v>68193107</v>
      </c>
      <c r="D541">
        <v>64808584</v>
      </c>
      <c r="E541">
        <v>1</v>
      </c>
      <c r="F541">
        <v>1</v>
      </c>
      <c r="G541">
        <v>1</v>
      </c>
      <c r="H541">
        <v>3</v>
      </c>
      <c r="I541" t="s">
        <v>795</v>
      </c>
      <c r="J541" t="s">
        <v>796</v>
      </c>
      <c r="K541" t="s">
        <v>797</v>
      </c>
      <c r="L541">
        <v>1348</v>
      </c>
      <c r="N541">
        <v>1009</v>
      </c>
      <c r="O541" t="s">
        <v>133</v>
      </c>
      <c r="P541" t="s">
        <v>133</v>
      </c>
      <c r="Q541">
        <v>1000</v>
      </c>
      <c r="W541">
        <v>0</v>
      </c>
      <c r="X541">
        <v>-1330008606</v>
      </c>
      <c r="Y541">
        <v>2.9000000000000001E-2</v>
      </c>
      <c r="AA541">
        <v>19941.68</v>
      </c>
      <c r="AB541">
        <v>0</v>
      </c>
      <c r="AC541">
        <v>0</v>
      </c>
      <c r="AD541">
        <v>0</v>
      </c>
      <c r="AE541">
        <v>2898.5</v>
      </c>
      <c r="AF541">
        <v>0</v>
      </c>
      <c r="AG541">
        <v>0</v>
      </c>
      <c r="AH541">
        <v>0</v>
      </c>
      <c r="AI541">
        <v>6.88</v>
      </c>
      <c r="AJ541">
        <v>1</v>
      </c>
      <c r="AK541">
        <v>1</v>
      </c>
      <c r="AL541">
        <v>1</v>
      </c>
      <c r="AN541">
        <v>0</v>
      </c>
      <c r="AO541">
        <v>1</v>
      </c>
      <c r="AP541">
        <v>0</v>
      </c>
      <c r="AQ541">
        <v>0</v>
      </c>
      <c r="AR541">
        <v>0</v>
      </c>
      <c r="AS541" t="s">
        <v>3</v>
      </c>
      <c r="AT541">
        <v>2.9000000000000001E-2</v>
      </c>
      <c r="AU541" t="s">
        <v>3</v>
      </c>
      <c r="AV541">
        <v>0</v>
      </c>
      <c r="AW541">
        <v>2</v>
      </c>
      <c r="AX541">
        <v>68193120</v>
      </c>
      <c r="AY541">
        <v>1</v>
      </c>
      <c r="AZ541">
        <v>0</v>
      </c>
      <c r="BA541">
        <v>531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CX541">
        <f>Y541*Source!I343</f>
        <v>0.10805400000000001</v>
      </c>
      <c r="CY541">
        <f>AA541</f>
        <v>19941.68</v>
      </c>
      <c r="CZ541">
        <f>AE541</f>
        <v>2898.5</v>
      </c>
      <c r="DA541">
        <f>AI541</f>
        <v>6.88</v>
      </c>
      <c r="DB541">
        <f>ROUND(ROUND(AT541*CZ541,2),6)</f>
        <v>84.06</v>
      </c>
      <c r="DC541">
        <f>ROUND(ROUND(AT541*AG541,2),6)</f>
        <v>0</v>
      </c>
    </row>
    <row r="542" spans="1:107" x14ac:dyDescent="0.4">
      <c r="A542">
        <f>ROW(Source!A343)</f>
        <v>343</v>
      </c>
      <c r="B542">
        <v>68187018</v>
      </c>
      <c r="C542">
        <v>68193107</v>
      </c>
      <c r="D542">
        <v>64808665</v>
      </c>
      <c r="E542">
        <v>1</v>
      </c>
      <c r="F542">
        <v>1</v>
      </c>
      <c r="G542">
        <v>1</v>
      </c>
      <c r="H542">
        <v>3</v>
      </c>
      <c r="I542" t="s">
        <v>798</v>
      </c>
      <c r="J542" t="s">
        <v>799</v>
      </c>
      <c r="K542" t="s">
        <v>800</v>
      </c>
      <c r="L542">
        <v>1346</v>
      </c>
      <c r="N542">
        <v>1009</v>
      </c>
      <c r="O542" t="s">
        <v>120</v>
      </c>
      <c r="P542" t="s">
        <v>120</v>
      </c>
      <c r="Q542">
        <v>1</v>
      </c>
      <c r="W542">
        <v>0</v>
      </c>
      <c r="X542">
        <v>644139035</v>
      </c>
      <c r="Y542">
        <v>0.15</v>
      </c>
      <c r="AA542">
        <v>45.67</v>
      </c>
      <c r="AB542">
        <v>0</v>
      </c>
      <c r="AC542">
        <v>0</v>
      </c>
      <c r="AD542">
        <v>0</v>
      </c>
      <c r="AE542">
        <v>1.81</v>
      </c>
      <c r="AF542">
        <v>0</v>
      </c>
      <c r="AG542">
        <v>0</v>
      </c>
      <c r="AH542">
        <v>0</v>
      </c>
      <c r="AI542">
        <v>25.23</v>
      </c>
      <c r="AJ542">
        <v>1</v>
      </c>
      <c r="AK542">
        <v>1</v>
      </c>
      <c r="AL542">
        <v>1</v>
      </c>
      <c r="AN542">
        <v>0</v>
      </c>
      <c r="AO542">
        <v>1</v>
      </c>
      <c r="AP542">
        <v>0</v>
      </c>
      <c r="AQ542">
        <v>0</v>
      </c>
      <c r="AR542">
        <v>0</v>
      </c>
      <c r="AS542" t="s">
        <v>3</v>
      </c>
      <c r="AT542">
        <v>0.15</v>
      </c>
      <c r="AU542" t="s">
        <v>3</v>
      </c>
      <c r="AV542">
        <v>0</v>
      </c>
      <c r="AW542">
        <v>2</v>
      </c>
      <c r="AX542">
        <v>68193121</v>
      </c>
      <c r="AY542">
        <v>1</v>
      </c>
      <c r="AZ542">
        <v>0</v>
      </c>
      <c r="BA542">
        <v>532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CX542">
        <f>Y542*Source!I343</f>
        <v>0.55889999999999995</v>
      </c>
      <c r="CY542">
        <f>AA542</f>
        <v>45.67</v>
      </c>
      <c r="CZ542">
        <f>AE542</f>
        <v>1.81</v>
      </c>
      <c r="DA542">
        <f>AI542</f>
        <v>25.23</v>
      </c>
      <c r="DB542">
        <f>ROUND(ROUND(AT542*CZ542,2),6)</f>
        <v>0.27</v>
      </c>
      <c r="DC542">
        <f>ROUND(ROUND(AT542*AG542,2),6)</f>
        <v>0</v>
      </c>
    </row>
    <row r="543" spans="1:107" x14ac:dyDescent="0.4">
      <c r="A543">
        <f>ROW(Source!A344)</f>
        <v>344</v>
      </c>
      <c r="B543">
        <v>68187018</v>
      </c>
      <c r="C543">
        <v>68193122</v>
      </c>
      <c r="D543">
        <v>18411117</v>
      </c>
      <c r="E543">
        <v>1</v>
      </c>
      <c r="F543">
        <v>1</v>
      </c>
      <c r="G543">
        <v>1</v>
      </c>
      <c r="H543">
        <v>1</v>
      </c>
      <c r="I543" t="s">
        <v>801</v>
      </c>
      <c r="J543" t="s">
        <v>3</v>
      </c>
      <c r="K543" t="s">
        <v>802</v>
      </c>
      <c r="L543">
        <v>1369</v>
      </c>
      <c r="N543">
        <v>1013</v>
      </c>
      <c r="O543" t="s">
        <v>665</v>
      </c>
      <c r="P543" t="s">
        <v>665</v>
      </c>
      <c r="Q543">
        <v>1</v>
      </c>
      <c r="W543">
        <v>0</v>
      </c>
      <c r="X543">
        <v>-1739886638</v>
      </c>
      <c r="Y543">
        <v>7.5324999999999998</v>
      </c>
      <c r="AA543">
        <v>0</v>
      </c>
      <c r="AB543">
        <v>0</v>
      </c>
      <c r="AC543">
        <v>0</v>
      </c>
      <c r="AD543">
        <v>9.6199999999999992</v>
      </c>
      <c r="AE543">
        <v>0</v>
      </c>
      <c r="AF543">
        <v>0</v>
      </c>
      <c r="AG543">
        <v>0</v>
      </c>
      <c r="AH543">
        <v>9.6199999999999992</v>
      </c>
      <c r="AI543">
        <v>1</v>
      </c>
      <c r="AJ543">
        <v>1</v>
      </c>
      <c r="AK543">
        <v>1</v>
      </c>
      <c r="AL543">
        <v>1</v>
      </c>
      <c r="AN543">
        <v>0</v>
      </c>
      <c r="AO543">
        <v>1</v>
      </c>
      <c r="AP543">
        <v>1</v>
      </c>
      <c r="AQ543">
        <v>0</v>
      </c>
      <c r="AR543">
        <v>0</v>
      </c>
      <c r="AS543" t="s">
        <v>3</v>
      </c>
      <c r="AT543">
        <v>6.55</v>
      </c>
      <c r="AU543" t="s">
        <v>21</v>
      </c>
      <c r="AV543">
        <v>1</v>
      </c>
      <c r="AW543">
        <v>2</v>
      </c>
      <c r="AX543">
        <v>68193129</v>
      </c>
      <c r="AY543">
        <v>1</v>
      </c>
      <c r="AZ543">
        <v>0</v>
      </c>
      <c r="BA543">
        <v>533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CX543">
        <f>Y543*Source!I344</f>
        <v>28.066095000000001</v>
      </c>
      <c r="CY543">
        <f>AD543</f>
        <v>9.6199999999999992</v>
      </c>
      <c r="CZ543">
        <f>AH543</f>
        <v>9.6199999999999992</v>
      </c>
      <c r="DA543">
        <f>AL543</f>
        <v>1</v>
      </c>
      <c r="DB543">
        <f>ROUND((ROUND(AT543*CZ543,2)*1.15),6)</f>
        <v>72.461500000000001</v>
      </c>
      <c r="DC543">
        <f>ROUND((ROUND(AT543*AG543,2)*1.15),6)</f>
        <v>0</v>
      </c>
    </row>
    <row r="544" spans="1:107" x14ac:dyDescent="0.4">
      <c r="A544">
        <f>ROW(Source!A344)</f>
        <v>344</v>
      </c>
      <c r="B544">
        <v>68187018</v>
      </c>
      <c r="C544">
        <v>68193122</v>
      </c>
      <c r="D544">
        <v>121548</v>
      </c>
      <c r="E544">
        <v>1</v>
      </c>
      <c r="F544">
        <v>1</v>
      </c>
      <c r="G544">
        <v>1</v>
      </c>
      <c r="H544">
        <v>1</v>
      </c>
      <c r="I544" t="s">
        <v>44</v>
      </c>
      <c r="J544" t="s">
        <v>3</v>
      </c>
      <c r="K544" t="s">
        <v>723</v>
      </c>
      <c r="L544">
        <v>608254</v>
      </c>
      <c r="N544">
        <v>1013</v>
      </c>
      <c r="O544" t="s">
        <v>724</v>
      </c>
      <c r="P544" t="s">
        <v>724</v>
      </c>
      <c r="Q544">
        <v>1</v>
      </c>
      <c r="W544">
        <v>0</v>
      </c>
      <c r="X544">
        <v>-185737400</v>
      </c>
      <c r="Y544">
        <v>1.2500000000000001E-2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1</v>
      </c>
      <c r="AJ544">
        <v>1</v>
      </c>
      <c r="AK544">
        <v>1</v>
      </c>
      <c r="AL544">
        <v>1</v>
      </c>
      <c r="AN544">
        <v>0</v>
      </c>
      <c r="AO544">
        <v>1</v>
      </c>
      <c r="AP544">
        <v>1</v>
      </c>
      <c r="AQ544">
        <v>0</v>
      </c>
      <c r="AR544">
        <v>0</v>
      </c>
      <c r="AS544" t="s">
        <v>3</v>
      </c>
      <c r="AT544">
        <v>0.01</v>
      </c>
      <c r="AU544" t="s">
        <v>20</v>
      </c>
      <c r="AV544">
        <v>2</v>
      </c>
      <c r="AW544">
        <v>2</v>
      </c>
      <c r="AX544">
        <v>68193130</v>
      </c>
      <c r="AY544">
        <v>1</v>
      </c>
      <c r="AZ544">
        <v>0</v>
      </c>
      <c r="BA544">
        <v>534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CX544">
        <f>Y544*Source!I344</f>
        <v>4.6575000000000005E-2</v>
      </c>
      <c r="CY544">
        <f>AD544</f>
        <v>0</v>
      </c>
      <c r="CZ544">
        <f>AH544</f>
        <v>0</v>
      </c>
      <c r="DA544">
        <f>AL544</f>
        <v>1</v>
      </c>
      <c r="DB544">
        <f>ROUND((ROUND(AT544*CZ544,2)*1.25),6)</f>
        <v>0</v>
      </c>
      <c r="DC544">
        <f>ROUND((ROUND(AT544*AG544,2)*1.25),6)</f>
        <v>0</v>
      </c>
    </row>
    <row r="545" spans="1:107" x14ac:dyDescent="0.4">
      <c r="A545">
        <f>ROW(Source!A344)</f>
        <v>344</v>
      </c>
      <c r="B545">
        <v>68187018</v>
      </c>
      <c r="C545">
        <v>68193122</v>
      </c>
      <c r="D545">
        <v>64871408</v>
      </c>
      <c r="E545">
        <v>1</v>
      </c>
      <c r="F545">
        <v>1</v>
      </c>
      <c r="G545">
        <v>1</v>
      </c>
      <c r="H545">
        <v>2</v>
      </c>
      <c r="I545" t="s">
        <v>789</v>
      </c>
      <c r="J545" t="s">
        <v>790</v>
      </c>
      <c r="K545" t="s">
        <v>791</v>
      </c>
      <c r="L545">
        <v>1368</v>
      </c>
      <c r="N545">
        <v>1011</v>
      </c>
      <c r="O545" t="s">
        <v>669</v>
      </c>
      <c r="P545" t="s">
        <v>669</v>
      </c>
      <c r="Q545">
        <v>1</v>
      </c>
      <c r="W545">
        <v>0</v>
      </c>
      <c r="X545">
        <v>344519037</v>
      </c>
      <c r="Y545">
        <v>1.2500000000000001E-2</v>
      </c>
      <c r="AA545">
        <v>0</v>
      </c>
      <c r="AB545">
        <v>399.5</v>
      </c>
      <c r="AC545">
        <v>383.81</v>
      </c>
      <c r="AD545">
        <v>0</v>
      </c>
      <c r="AE545">
        <v>0</v>
      </c>
      <c r="AF545">
        <v>31.26</v>
      </c>
      <c r="AG545">
        <v>13.5</v>
      </c>
      <c r="AH545">
        <v>0</v>
      </c>
      <c r="AI545">
        <v>1</v>
      </c>
      <c r="AJ545">
        <v>12.78</v>
      </c>
      <c r="AK545">
        <v>28.43</v>
      </c>
      <c r="AL545">
        <v>1</v>
      </c>
      <c r="AN545">
        <v>0</v>
      </c>
      <c r="AO545">
        <v>1</v>
      </c>
      <c r="AP545">
        <v>1</v>
      </c>
      <c r="AQ545">
        <v>0</v>
      </c>
      <c r="AR545">
        <v>0</v>
      </c>
      <c r="AS545" t="s">
        <v>3</v>
      </c>
      <c r="AT545">
        <v>0.01</v>
      </c>
      <c r="AU545" t="s">
        <v>20</v>
      </c>
      <c r="AV545">
        <v>0</v>
      </c>
      <c r="AW545">
        <v>2</v>
      </c>
      <c r="AX545">
        <v>68193131</v>
      </c>
      <c r="AY545">
        <v>1</v>
      </c>
      <c r="AZ545">
        <v>0</v>
      </c>
      <c r="BA545">
        <v>535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CX545">
        <f>Y545*Source!I344</f>
        <v>4.6575000000000005E-2</v>
      </c>
      <c r="CY545">
        <f>AB545</f>
        <v>399.5</v>
      </c>
      <c r="CZ545">
        <f>AF545</f>
        <v>31.26</v>
      </c>
      <c r="DA545">
        <f>AJ545</f>
        <v>12.78</v>
      </c>
      <c r="DB545">
        <f>ROUND((ROUND(AT545*CZ545,2)*1.25),6)</f>
        <v>0.38750000000000001</v>
      </c>
      <c r="DC545">
        <f>ROUND((ROUND(AT545*AG545,2)*1.25),6)</f>
        <v>0.17499999999999999</v>
      </c>
    </row>
    <row r="546" spans="1:107" x14ac:dyDescent="0.4">
      <c r="A546">
        <f>ROW(Source!A344)</f>
        <v>344</v>
      </c>
      <c r="B546">
        <v>68187018</v>
      </c>
      <c r="C546">
        <v>68193122</v>
      </c>
      <c r="D546">
        <v>64873129</v>
      </c>
      <c r="E546">
        <v>1</v>
      </c>
      <c r="F546">
        <v>1</v>
      </c>
      <c r="G546">
        <v>1</v>
      </c>
      <c r="H546">
        <v>2</v>
      </c>
      <c r="I546" t="s">
        <v>715</v>
      </c>
      <c r="J546" t="s">
        <v>716</v>
      </c>
      <c r="K546" t="s">
        <v>717</v>
      </c>
      <c r="L546">
        <v>1368</v>
      </c>
      <c r="N546">
        <v>1011</v>
      </c>
      <c r="O546" t="s">
        <v>669</v>
      </c>
      <c r="P546" t="s">
        <v>669</v>
      </c>
      <c r="Q546">
        <v>1</v>
      </c>
      <c r="W546">
        <v>0</v>
      </c>
      <c r="X546">
        <v>1230759911</v>
      </c>
      <c r="Y546">
        <v>1.2500000000000001E-2</v>
      </c>
      <c r="AA546">
        <v>0</v>
      </c>
      <c r="AB546">
        <v>851.65</v>
      </c>
      <c r="AC546">
        <v>329.79</v>
      </c>
      <c r="AD546">
        <v>0</v>
      </c>
      <c r="AE546">
        <v>0</v>
      </c>
      <c r="AF546">
        <v>87.17</v>
      </c>
      <c r="AG546">
        <v>11.6</v>
      </c>
      <c r="AH546">
        <v>0</v>
      </c>
      <c r="AI546">
        <v>1</v>
      </c>
      <c r="AJ546">
        <v>9.77</v>
      </c>
      <c r="AK546">
        <v>28.43</v>
      </c>
      <c r="AL546">
        <v>1</v>
      </c>
      <c r="AN546">
        <v>0</v>
      </c>
      <c r="AO546">
        <v>1</v>
      </c>
      <c r="AP546">
        <v>1</v>
      </c>
      <c r="AQ546">
        <v>0</v>
      </c>
      <c r="AR546">
        <v>0</v>
      </c>
      <c r="AS546" t="s">
        <v>3</v>
      </c>
      <c r="AT546">
        <v>0.01</v>
      </c>
      <c r="AU546" t="s">
        <v>20</v>
      </c>
      <c r="AV546">
        <v>0</v>
      </c>
      <c r="AW546">
        <v>2</v>
      </c>
      <c r="AX546">
        <v>68193132</v>
      </c>
      <c r="AY546">
        <v>1</v>
      </c>
      <c r="AZ546">
        <v>0</v>
      </c>
      <c r="BA546">
        <v>536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CX546">
        <f>Y546*Source!I344</f>
        <v>4.6575000000000005E-2</v>
      </c>
      <c r="CY546">
        <f>AB546</f>
        <v>851.65</v>
      </c>
      <c r="CZ546">
        <f>AF546</f>
        <v>87.17</v>
      </c>
      <c r="DA546">
        <f>AJ546</f>
        <v>9.77</v>
      </c>
      <c r="DB546">
        <f>ROUND((ROUND(AT546*CZ546,2)*1.25),6)</f>
        <v>1.0874999999999999</v>
      </c>
      <c r="DC546">
        <f>ROUND((ROUND(AT546*AG546,2)*1.25),6)</f>
        <v>0.15</v>
      </c>
    </row>
    <row r="547" spans="1:107" x14ac:dyDescent="0.4">
      <c r="A547">
        <f>ROW(Source!A344)</f>
        <v>344</v>
      </c>
      <c r="B547">
        <v>68187018</v>
      </c>
      <c r="C547">
        <v>68193122</v>
      </c>
      <c r="D547">
        <v>64808665</v>
      </c>
      <c r="E547">
        <v>1</v>
      </c>
      <c r="F547">
        <v>1</v>
      </c>
      <c r="G547">
        <v>1</v>
      </c>
      <c r="H547">
        <v>3</v>
      </c>
      <c r="I547" t="s">
        <v>798</v>
      </c>
      <c r="J547" t="s">
        <v>799</v>
      </c>
      <c r="K547" t="s">
        <v>800</v>
      </c>
      <c r="L547">
        <v>1346</v>
      </c>
      <c r="N547">
        <v>1009</v>
      </c>
      <c r="O547" t="s">
        <v>120</v>
      </c>
      <c r="P547" t="s">
        <v>120</v>
      </c>
      <c r="Q547">
        <v>1</v>
      </c>
      <c r="W547">
        <v>0</v>
      </c>
      <c r="X547">
        <v>644139035</v>
      </c>
      <c r="Y547">
        <v>0.1</v>
      </c>
      <c r="AA547">
        <v>45.67</v>
      </c>
      <c r="AB547">
        <v>0</v>
      </c>
      <c r="AC547">
        <v>0</v>
      </c>
      <c r="AD547">
        <v>0</v>
      </c>
      <c r="AE547">
        <v>1.81</v>
      </c>
      <c r="AF547">
        <v>0</v>
      </c>
      <c r="AG547">
        <v>0</v>
      </c>
      <c r="AH547">
        <v>0</v>
      </c>
      <c r="AI547">
        <v>25.23</v>
      </c>
      <c r="AJ547">
        <v>1</v>
      </c>
      <c r="AK547">
        <v>1</v>
      </c>
      <c r="AL547">
        <v>1</v>
      </c>
      <c r="AN547">
        <v>0</v>
      </c>
      <c r="AO547">
        <v>1</v>
      </c>
      <c r="AP547">
        <v>0</v>
      </c>
      <c r="AQ547">
        <v>0</v>
      </c>
      <c r="AR547">
        <v>0</v>
      </c>
      <c r="AS547" t="s">
        <v>3</v>
      </c>
      <c r="AT547">
        <v>0.1</v>
      </c>
      <c r="AU547" t="s">
        <v>3</v>
      </c>
      <c r="AV547">
        <v>0</v>
      </c>
      <c r="AW547">
        <v>2</v>
      </c>
      <c r="AX547">
        <v>68193133</v>
      </c>
      <c r="AY547">
        <v>1</v>
      </c>
      <c r="AZ547">
        <v>0</v>
      </c>
      <c r="BA547">
        <v>537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CX547">
        <f>Y547*Source!I344</f>
        <v>0.37260000000000004</v>
      </c>
      <c r="CY547">
        <f>AA547</f>
        <v>45.67</v>
      </c>
      <c r="CZ547">
        <f>AE547</f>
        <v>1.81</v>
      </c>
      <c r="DA547">
        <f>AI547</f>
        <v>25.23</v>
      </c>
      <c r="DB547">
        <f t="shared" ref="DB547:DB555" si="124">ROUND(ROUND(AT547*CZ547,2),6)</f>
        <v>0.18</v>
      </c>
      <c r="DC547">
        <f t="shared" ref="DC547:DC555" si="125">ROUND(ROUND(AT547*AG547,2),6)</f>
        <v>0</v>
      </c>
    </row>
    <row r="548" spans="1:107" x14ac:dyDescent="0.4">
      <c r="A548">
        <f>ROW(Source!A344)</f>
        <v>344</v>
      </c>
      <c r="B548">
        <v>68187018</v>
      </c>
      <c r="C548">
        <v>68193122</v>
      </c>
      <c r="D548">
        <v>65751388</v>
      </c>
      <c r="E548">
        <v>1</v>
      </c>
      <c r="F548">
        <v>1</v>
      </c>
      <c r="G548">
        <v>1</v>
      </c>
      <c r="H548">
        <v>3</v>
      </c>
      <c r="I548" t="s">
        <v>118</v>
      </c>
      <c r="J548" t="s">
        <v>121</v>
      </c>
      <c r="K548" t="s">
        <v>119</v>
      </c>
      <c r="L548">
        <v>1346</v>
      </c>
      <c r="N548">
        <v>1009</v>
      </c>
      <c r="O548" t="s">
        <v>120</v>
      </c>
      <c r="P548" t="s">
        <v>120</v>
      </c>
      <c r="Q548">
        <v>1</v>
      </c>
      <c r="W548">
        <v>0</v>
      </c>
      <c r="X548">
        <v>1271950443</v>
      </c>
      <c r="Y548">
        <v>13</v>
      </c>
      <c r="AA548">
        <v>123.26</v>
      </c>
      <c r="AB548">
        <v>0</v>
      </c>
      <c r="AC548">
        <v>0</v>
      </c>
      <c r="AD548">
        <v>0</v>
      </c>
      <c r="AE548">
        <v>22.91</v>
      </c>
      <c r="AF548">
        <v>0</v>
      </c>
      <c r="AG548">
        <v>0</v>
      </c>
      <c r="AH548">
        <v>0</v>
      </c>
      <c r="AI548">
        <v>5.38</v>
      </c>
      <c r="AJ548">
        <v>1</v>
      </c>
      <c r="AK548">
        <v>1</v>
      </c>
      <c r="AL548">
        <v>1</v>
      </c>
      <c r="AN548">
        <v>0</v>
      </c>
      <c r="AO548">
        <v>0</v>
      </c>
      <c r="AP548">
        <v>0</v>
      </c>
      <c r="AQ548">
        <v>0</v>
      </c>
      <c r="AR548">
        <v>0</v>
      </c>
      <c r="AS548" t="s">
        <v>3</v>
      </c>
      <c r="AT548">
        <v>13</v>
      </c>
      <c r="AU548" t="s">
        <v>3</v>
      </c>
      <c r="AV548">
        <v>0</v>
      </c>
      <c r="AW548">
        <v>1</v>
      </c>
      <c r="AX548">
        <v>-1</v>
      </c>
      <c r="AY548">
        <v>0</v>
      </c>
      <c r="AZ548">
        <v>0</v>
      </c>
      <c r="BA548" t="s">
        <v>3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CX548">
        <f>Y548*Source!I344</f>
        <v>48.438000000000002</v>
      </c>
      <c r="CY548">
        <f>AA548</f>
        <v>123.26</v>
      </c>
      <c r="CZ548">
        <f>AE548</f>
        <v>22.91</v>
      </c>
      <c r="DA548">
        <f>AI548</f>
        <v>5.38</v>
      </c>
      <c r="DB548">
        <f t="shared" si="124"/>
        <v>297.83</v>
      </c>
      <c r="DC548">
        <f t="shared" si="125"/>
        <v>0</v>
      </c>
    </row>
    <row r="549" spans="1:107" x14ac:dyDescent="0.4">
      <c r="A549">
        <f>ROW(Source!A346)</f>
        <v>346</v>
      </c>
      <c r="B549">
        <v>68187018</v>
      </c>
      <c r="C549">
        <v>68193136</v>
      </c>
      <c r="D549">
        <v>18416200</v>
      </c>
      <c r="E549">
        <v>1</v>
      </c>
      <c r="F549">
        <v>1</v>
      </c>
      <c r="G549">
        <v>1</v>
      </c>
      <c r="H549">
        <v>1</v>
      </c>
      <c r="I549" t="s">
        <v>803</v>
      </c>
      <c r="J549" t="s">
        <v>3</v>
      </c>
      <c r="K549" t="s">
        <v>804</v>
      </c>
      <c r="L549">
        <v>1369</v>
      </c>
      <c r="N549">
        <v>1013</v>
      </c>
      <c r="O549" t="s">
        <v>665</v>
      </c>
      <c r="P549" t="s">
        <v>665</v>
      </c>
      <c r="Q549">
        <v>1</v>
      </c>
      <c r="W549">
        <v>0</v>
      </c>
      <c r="X549">
        <v>-1663475933</v>
      </c>
      <c r="Y549">
        <v>73.8</v>
      </c>
      <c r="AA549">
        <v>0</v>
      </c>
      <c r="AB549">
        <v>0</v>
      </c>
      <c r="AC549">
        <v>0</v>
      </c>
      <c r="AD549">
        <v>9.76</v>
      </c>
      <c r="AE549">
        <v>0</v>
      </c>
      <c r="AF549">
        <v>0</v>
      </c>
      <c r="AG549">
        <v>0</v>
      </c>
      <c r="AH549">
        <v>9.76</v>
      </c>
      <c r="AI549">
        <v>1</v>
      </c>
      <c r="AJ549">
        <v>1</v>
      </c>
      <c r="AK549">
        <v>1</v>
      </c>
      <c r="AL549">
        <v>1</v>
      </c>
      <c r="AN549">
        <v>0</v>
      </c>
      <c r="AO549">
        <v>1</v>
      </c>
      <c r="AP549">
        <v>0</v>
      </c>
      <c r="AQ549">
        <v>0</v>
      </c>
      <c r="AR549">
        <v>0</v>
      </c>
      <c r="AS549" t="s">
        <v>3</v>
      </c>
      <c r="AT549">
        <v>73.8</v>
      </c>
      <c r="AU549" t="s">
        <v>3</v>
      </c>
      <c r="AV549">
        <v>1</v>
      </c>
      <c r="AW549">
        <v>2</v>
      </c>
      <c r="AX549">
        <v>68193144</v>
      </c>
      <c r="AY549">
        <v>1</v>
      </c>
      <c r="AZ549">
        <v>0</v>
      </c>
      <c r="BA549">
        <v>539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CX549">
        <f>Y549*Source!I346</f>
        <v>17.712</v>
      </c>
      <c r="CY549">
        <f>AD549</f>
        <v>9.76</v>
      </c>
      <c r="CZ549">
        <f>AH549</f>
        <v>9.76</v>
      </c>
      <c r="DA549">
        <f>AL549</f>
        <v>1</v>
      </c>
      <c r="DB549">
        <f t="shared" si="124"/>
        <v>720.29</v>
      </c>
      <c r="DC549">
        <f t="shared" si="125"/>
        <v>0</v>
      </c>
    </row>
    <row r="550" spans="1:107" x14ac:dyDescent="0.4">
      <c r="A550">
        <f>ROW(Source!A346)</f>
        <v>346</v>
      </c>
      <c r="B550">
        <v>68187018</v>
      </c>
      <c r="C550">
        <v>68193136</v>
      </c>
      <c r="D550">
        <v>121548</v>
      </c>
      <c r="E550">
        <v>1</v>
      </c>
      <c r="F550">
        <v>1</v>
      </c>
      <c r="G550">
        <v>1</v>
      </c>
      <c r="H550">
        <v>1</v>
      </c>
      <c r="I550" t="s">
        <v>44</v>
      </c>
      <c r="J550" t="s">
        <v>3</v>
      </c>
      <c r="K550" t="s">
        <v>723</v>
      </c>
      <c r="L550">
        <v>608254</v>
      </c>
      <c r="N550">
        <v>1013</v>
      </c>
      <c r="O550" t="s">
        <v>724</v>
      </c>
      <c r="P550" t="s">
        <v>724</v>
      </c>
      <c r="Q550">
        <v>1</v>
      </c>
      <c r="W550">
        <v>0</v>
      </c>
      <c r="X550">
        <v>-185737400</v>
      </c>
      <c r="Y550">
        <v>1.9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1</v>
      </c>
      <c r="AJ550">
        <v>1</v>
      </c>
      <c r="AK550">
        <v>1</v>
      </c>
      <c r="AL550">
        <v>1</v>
      </c>
      <c r="AN550">
        <v>0</v>
      </c>
      <c r="AO550">
        <v>1</v>
      </c>
      <c r="AP550">
        <v>0</v>
      </c>
      <c r="AQ550">
        <v>0</v>
      </c>
      <c r="AR550">
        <v>0</v>
      </c>
      <c r="AS550" t="s">
        <v>3</v>
      </c>
      <c r="AT550">
        <v>1.9</v>
      </c>
      <c r="AU550" t="s">
        <v>3</v>
      </c>
      <c r="AV550">
        <v>2</v>
      </c>
      <c r="AW550">
        <v>2</v>
      </c>
      <c r="AX550">
        <v>68193145</v>
      </c>
      <c r="AY550">
        <v>1</v>
      </c>
      <c r="AZ550">
        <v>0</v>
      </c>
      <c r="BA550">
        <v>540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CX550">
        <f>Y550*Source!I346</f>
        <v>0.45599999999999996</v>
      </c>
      <c r="CY550">
        <f>AD550</f>
        <v>0</v>
      </c>
      <c r="CZ550">
        <f>AH550</f>
        <v>0</v>
      </c>
      <c r="DA550">
        <f>AL550</f>
        <v>1</v>
      </c>
      <c r="DB550">
        <f t="shared" si="124"/>
        <v>0</v>
      </c>
      <c r="DC550">
        <f t="shared" si="125"/>
        <v>0</v>
      </c>
    </row>
    <row r="551" spans="1:107" x14ac:dyDescent="0.4">
      <c r="A551">
        <f>ROW(Source!A346)</f>
        <v>346</v>
      </c>
      <c r="B551">
        <v>68187018</v>
      </c>
      <c r="C551">
        <v>68193136</v>
      </c>
      <c r="D551">
        <v>64871408</v>
      </c>
      <c r="E551">
        <v>1</v>
      </c>
      <c r="F551">
        <v>1</v>
      </c>
      <c r="G551">
        <v>1</v>
      </c>
      <c r="H551">
        <v>2</v>
      </c>
      <c r="I551" t="s">
        <v>789</v>
      </c>
      <c r="J551" t="s">
        <v>790</v>
      </c>
      <c r="K551" t="s">
        <v>791</v>
      </c>
      <c r="L551">
        <v>1368</v>
      </c>
      <c r="N551">
        <v>1011</v>
      </c>
      <c r="O551" t="s">
        <v>669</v>
      </c>
      <c r="P551" t="s">
        <v>669</v>
      </c>
      <c r="Q551">
        <v>1</v>
      </c>
      <c r="W551">
        <v>0</v>
      </c>
      <c r="X551">
        <v>344519037</v>
      </c>
      <c r="Y551">
        <v>0.46</v>
      </c>
      <c r="AA551">
        <v>0</v>
      </c>
      <c r="AB551">
        <v>399.5</v>
      </c>
      <c r="AC551">
        <v>383.81</v>
      </c>
      <c r="AD551">
        <v>0</v>
      </c>
      <c r="AE551">
        <v>0</v>
      </c>
      <c r="AF551">
        <v>31.26</v>
      </c>
      <c r="AG551">
        <v>13.5</v>
      </c>
      <c r="AH551">
        <v>0</v>
      </c>
      <c r="AI551">
        <v>1</v>
      </c>
      <c r="AJ551">
        <v>12.78</v>
      </c>
      <c r="AK551">
        <v>28.43</v>
      </c>
      <c r="AL551">
        <v>1</v>
      </c>
      <c r="AN551">
        <v>0</v>
      </c>
      <c r="AO551">
        <v>1</v>
      </c>
      <c r="AP551">
        <v>0</v>
      </c>
      <c r="AQ551">
        <v>0</v>
      </c>
      <c r="AR551">
        <v>0</v>
      </c>
      <c r="AS551" t="s">
        <v>3</v>
      </c>
      <c r="AT551">
        <v>0.46</v>
      </c>
      <c r="AU551" t="s">
        <v>3</v>
      </c>
      <c r="AV551">
        <v>0</v>
      </c>
      <c r="AW551">
        <v>2</v>
      </c>
      <c r="AX551">
        <v>68193146</v>
      </c>
      <c r="AY551">
        <v>1</v>
      </c>
      <c r="AZ551">
        <v>0</v>
      </c>
      <c r="BA551">
        <v>541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CX551">
        <f>Y551*Source!I346</f>
        <v>0.1104</v>
      </c>
      <c r="CY551">
        <f>AB551</f>
        <v>399.5</v>
      </c>
      <c r="CZ551">
        <f>AF551</f>
        <v>31.26</v>
      </c>
      <c r="DA551">
        <f>AJ551</f>
        <v>12.78</v>
      </c>
      <c r="DB551">
        <f t="shared" si="124"/>
        <v>14.38</v>
      </c>
      <c r="DC551">
        <f t="shared" si="125"/>
        <v>6.21</v>
      </c>
    </row>
    <row r="552" spans="1:107" x14ac:dyDescent="0.4">
      <c r="A552">
        <f>ROW(Source!A346)</f>
        <v>346</v>
      </c>
      <c r="B552">
        <v>68187018</v>
      </c>
      <c r="C552">
        <v>68193136</v>
      </c>
      <c r="D552">
        <v>64871816</v>
      </c>
      <c r="E552">
        <v>1</v>
      </c>
      <c r="F552">
        <v>1</v>
      </c>
      <c r="G552">
        <v>1</v>
      </c>
      <c r="H552">
        <v>2</v>
      </c>
      <c r="I552" t="s">
        <v>805</v>
      </c>
      <c r="J552" t="s">
        <v>806</v>
      </c>
      <c r="K552" t="s">
        <v>807</v>
      </c>
      <c r="L552">
        <v>1368</v>
      </c>
      <c r="N552">
        <v>1011</v>
      </c>
      <c r="O552" t="s">
        <v>669</v>
      </c>
      <c r="P552" t="s">
        <v>669</v>
      </c>
      <c r="Q552">
        <v>1</v>
      </c>
      <c r="W552">
        <v>0</v>
      </c>
      <c r="X552">
        <v>-1709160983</v>
      </c>
      <c r="Y552">
        <v>1.44</v>
      </c>
      <c r="AA552">
        <v>0</v>
      </c>
      <c r="AB552">
        <v>311.12</v>
      </c>
      <c r="AC552">
        <v>286.01</v>
      </c>
      <c r="AD552">
        <v>0</v>
      </c>
      <c r="AE552">
        <v>0</v>
      </c>
      <c r="AF552">
        <v>12.4</v>
      </c>
      <c r="AG552">
        <v>10.06</v>
      </c>
      <c r="AH552">
        <v>0</v>
      </c>
      <c r="AI552">
        <v>1</v>
      </c>
      <c r="AJ552">
        <v>25.09</v>
      </c>
      <c r="AK552">
        <v>28.43</v>
      </c>
      <c r="AL552">
        <v>1</v>
      </c>
      <c r="AN552">
        <v>0</v>
      </c>
      <c r="AO552">
        <v>1</v>
      </c>
      <c r="AP552">
        <v>0</v>
      </c>
      <c r="AQ552">
        <v>0</v>
      </c>
      <c r="AR552">
        <v>0</v>
      </c>
      <c r="AS552" t="s">
        <v>3</v>
      </c>
      <c r="AT552">
        <v>1.44</v>
      </c>
      <c r="AU552" t="s">
        <v>3</v>
      </c>
      <c r="AV552">
        <v>0</v>
      </c>
      <c r="AW552">
        <v>2</v>
      </c>
      <c r="AX552">
        <v>68193147</v>
      </c>
      <c r="AY552">
        <v>1</v>
      </c>
      <c r="AZ552">
        <v>0</v>
      </c>
      <c r="BA552">
        <v>542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CX552">
        <f>Y552*Source!I346</f>
        <v>0.34559999999999996</v>
      </c>
      <c r="CY552">
        <f>AB552</f>
        <v>311.12</v>
      </c>
      <c r="CZ552">
        <f>AF552</f>
        <v>12.4</v>
      </c>
      <c r="DA552">
        <f>AJ552</f>
        <v>25.09</v>
      </c>
      <c r="DB552">
        <f t="shared" si="124"/>
        <v>17.86</v>
      </c>
      <c r="DC552">
        <f t="shared" si="125"/>
        <v>14.49</v>
      </c>
    </row>
    <row r="553" spans="1:107" x14ac:dyDescent="0.4">
      <c r="A553">
        <f>ROW(Source!A346)</f>
        <v>346</v>
      </c>
      <c r="B553">
        <v>68187018</v>
      </c>
      <c r="C553">
        <v>68193136</v>
      </c>
      <c r="D553">
        <v>64808822</v>
      </c>
      <c r="E553">
        <v>1</v>
      </c>
      <c r="F553">
        <v>1</v>
      </c>
      <c r="G553">
        <v>1</v>
      </c>
      <c r="H553">
        <v>3</v>
      </c>
      <c r="I553" t="s">
        <v>808</v>
      </c>
      <c r="J553" t="s">
        <v>809</v>
      </c>
      <c r="K553" t="s">
        <v>810</v>
      </c>
      <c r="L553">
        <v>1348</v>
      </c>
      <c r="N553">
        <v>1009</v>
      </c>
      <c r="O553" t="s">
        <v>133</v>
      </c>
      <c r="P553" t="s">
        <v>133</v>
      </c>
      <c r="Q553">
        <v>1000</v>
      </c>
      <c r="W553">
        <v>0</v>
      </c>
      <c r="X553">
        <v>-43392483</v>
      </c>
      <c r="Y553">
        <v>0.01</v>
      </c>
      <c r="AA553">
        <v>68026.06</v>
      </c>
      <c r="AB553">
        <v>0</v>
      </c>
      <c r="AC553">
        <v>0</v>
      </c>
      <c r="AD553">
        <v>0</v>
      </c>
      <c r="AE553">
        <v>11300.01</v>
      </c>
      <c r="AF553">
        <v>0</v>
      </c>
      <c r="AG553">
        <v>0</v>
      </c>
      <c r="AH553">
        <v>0</v>
      </c>
      <c r="AI553">
        <v>6.02</v>
      </c>
      <c r="AJ553">
        <v>1</v>
      </c>
      <c r="AK553">
        <v>1</v>
      </c>
      <c r="AL553">
        <v>1</v>
      </c>
      <c r="AN553">
        <v>0</v>
      </c>
      <c r="AO553">
        <v>1</v>
      </c>
      <c r="AP553">
        <v>0</v>
      </c>
      <c r="AQ553">
        <v>0</v>
      </c>
      <c r="AR553">
        <v>0</v>
      </c>
      <c r="AS553" t="s">
        <v>3</v>
      </c>
      <c r="AT553">
        <v>0.01</v>
      </c>
      <c r="AU553" t="s">
        <v>3</v>
      </c>
      <c r="AV553">
        <v>0</v>
      </c>
      <c r="AW553">
        <v>2</v>
      </c>
      <c r="AX553">
        <v>68193148</v>
      </c>
      <c r="AY553">
        <v>1</v>
      </c>
      <c r="AZ553">
        <v>0</v>
      </c>
      <c r="BA553">
        <v>543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CX553">
        <f>Y553*Source!I346</f>
        <v>2.3999999999999998E-3</v>
      </c>
      <c r="CY553">
        <f>AA553</f>
        <v>68026.06</v>
      </c>
      <c r="CZ553">
        <f>AE553</f>
        <v>11300.01</v>
      </c>
      <c r="DA553">
        <f>AI553</f>
        <v>6.02</v>
      </c>
      <c r="DB553">
        <f t="shared" si="124"/>
        <v>113</v>
      </c>
      <c r="DC553">
        <f t="shared" si="125"/>
        <v>0</v>
      </c>
    </row>
    <row r="554" spans="1:107" x14ac:dyDescent="0.4">
      <c r="A554">
        <f>ROW(Source!A346)</f>
        <v>346</v>
      </c>
      <c r="B554">
        <v>68187018</v>
      </c>
      <c r="C554">
        <v>68193136</v>
      </c>
      <c r="D554">
        <v>64809850</v>
      </c>
      <c r="E554">
        <v>1</v>
      </c>
      <c r="F554">
        <v>1</v>
      </c>
      <c r="G554">
        <v>1</v>
      </c>
      <c r="H554">
        <v>3</v>
      </c>
      <c r="I554" t="s">
        <v>131</v>
      </c>
      <c r="J554" t="s">
        <v>134</v>
      </c>
      <c r="K554" t="s">
        <v>132</v>
      </c>
      <c r="L554">
        <v>1348</v>
      </c>
      <c r="N554">
        <v>1009</v>
      </c>
      <c r="O554" t="s">
        <v>133</v>
      </c>
      <c r="P554" t="s">
        <v>133</v>
      </c>
      <c r="Q554">
        <v>1000</v>
      </c>
      <c r="W554">
        <v>0</v>
      </c>
      <c r="X554">
        <v>-33711620</v>
      </c>
      <c r="Y554">
        <v>0.96</v>
      </c>
      <c r="AA554">
        <v>34219.279999999999</v>
      </c>
      <c r="AB554">
        <v>0</v>
      </c>
      <c r="AC554">
        <v>0</v>
      </c>
      <c r="AD554">
        <v>0</v>
      </c>
      <c r="AE554">
        <v>8245.61</v>
      </c>
      <c r="AF554">
        <v>0</v>
      </c>
      <c r="AG554">
        <v>0</v>
      </c>
      <c r="AH554">
        <v>0</v>
      </c>
      <c r="AI554">
        <v>4.1500000000000004</v>
      </c>
      <c r="AJ554">
        <v>1</v>
      </c>
      <c r="AK554">
        <v>1</v>
      </c>
      <c r="AL554">
        <v>1</v>
      </c>
      <c r="AN554">
        <v>0</v>
      </c>
      <c r="AO554">
        <v>0</v>
      </c>
      <c r="AP554">
        <v>0</v>
      </c>
      <c r="AQ554">
        <v>0</v>
      </c>
      <c r="AR554">
        <v>0</v>
      </c>
      <c r="AS554" t="s">
        <v>3</v>
      </c>
      <c r="AT554">
        <v>0.96</v>
      </c>
      <c r="AU554" t="s">
        <v>3</v>
      </c>
      <c r="AV554">
        <v>0</v>
      </c>
      <c r="AW554">
        <v>1</v>
      </c>
      <c r="AX554">
        <v>-1</v>
      </c>
      <c r="AY554">
        <v>0</v>
      </c>
      <c r="AZ554">
        <v>0</v>
      </c>
      <c r="BA554" t="s">
        <v>3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CX554">
        <f>Y554*Source!I346</f>
        <v>0.23039999999999999</v>
      </c>
      <c r="CY554">
        <f>AA554</f>
        <v>34219.279999999999</v>
      </c>
      <c r="CZ554">
        <f>AE554</f>
        <v>8245.61</v>
      </c>
      <c r="DA554">
        <f>AI554</f>
        <v>4.1500000000000004</v>
      </c>
      <c r="DB554">
        <f t="shared" si="124"/>
        <v>7915.79</v>
      </c>
      <c r="DC554">
        <f t="shared" si="125"/>
        <v>0</v>
      </c>
    </row>
    <row r="555" spans="1:107" x14ac:dyDescent="0.4">
      <c r="A555">
        <f>ROW(Source!A346)</f>
        <v>346</v>
      </c>
      <c r="B555">
        <v>68187018</v>
      </c>
      <c r="C555">
        <v>68193136</v>
      </c>
      <c r="D555">
        <v>64847311</v>
      </c>
      <c r="E555">
        <v>1</v>
      </c>
      <c r="F555">
        <v>1</v>
      </c>
      <c r="G555">
        <v>1</v>
      </c>
      <c r="H555">
        <v>3</v>
      </c>
      <c r="I555" t="s">
        <v>709</v>
      </c>
      <c r="J555" t="s">
        <v>710</v>
      </c>
      <c r="K555" t="s">
        <v>711</v>
      </c>
      <c r="L555">
        <v>1339</v>
      </c>
      <c r="N555">
        <v>1007</v>
      </c>
      <c r="O555" t="s">
        <v>712</v>
      </c>
      <c r="P555" t="s">
        <v>712</v>
      </c>
      <c r="Q555">
        <v>1</v>
      </c>
      <c r="W555">
        <v>0</v>
      </c>
      <c r="X555">
        <v>619799737</v>
      </c>
      <c r="Y555">
        <v>0.63</v>
      </c>
      <c r="AA555">
        <v>19.57</v>
      </c>
      <c r="AB555">
        <v>0</v>
      </c>
      <c r="AC555">
        <v>0</v>
      </c>
      <c r="AD555">
        <v>0</v>
      </c>
      <c r="AE555">
        <v>2.44</v>
      </c>
      <c r="AF555">
        <v>0</v>
      </c>
      <c r="AG555">
        <v>0</v>
      </c>
      <c r="AH555">
        <v>0</v>
      </c>
      <c r="AI555">
        <v>8.02</v>
      </c>
      <c r="AJ555">
        <v>1</v>
      </c>
      <c r="AK555">
        <v>1</v>
      </c>
      <c r="AL555">
        <v>1</v>
      </c>
      <c r="AN555">
        <v>0</v>
      </c>
      <c r="AO555">
        <v>1</v>
      </c>
      <c r="AP555">
        <v>0</v>
      </c>
      <c r="AQ555">
        <v>0</v>
      </c>
      <c r="AR555">
        <v>0</v>
      </c>
      <c r="AS555" t="s">
        <v>3</v>
      </c>
      <c r="AT555">
        <v>0.63</v>
      </c>
      <c r="AU555" t="s">
        <v>3</v>
      </c>
      <c r="AV555">
        <v>0</v>
      </c>
      <c r="AW555">
        <v>2</v>
      </c>
      <c r="AX555">
        <v>68193150</v>
      </c>
      <c r="AY555">
        <v>1</v>
      </c>
      <c r="AZ555">
        <v>0</v>
      </c>
      <c r="BA555">
        <v>545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CX555">
        <f>Y555*Source!I346</f>
        <v>0.1512</v>
      </c>
      <c r="CY555">
        <f>AA555</f>
        <v>19.57</v>
      </c>
      <c r="CZ555">
        <f>AE555</f>
        <v>2.44</v>
      </c>
      <c r="DA555">
        <f>AI555</f>
        <v>8.02</v>
      </c>
      <c r="DB555">
        <f t="shared" si="124"/>
        <v>1.54</v>
      </c>
      <c r="DC555">
        <f t="shared" si="125"/>
        <v>0</v>
      </c>
    </row>
    <row r="556" spans="1:107" x14ac:dyDescent="0.4">
      <c r="A556">
        <f>ROW(Source!A348)</f>
        <v>348</v>
      </c>
      <c r="B556">
        <v>68187018</v>
      </c>
      <c r="C556">
        <v>68193152</v>
      </c>
      <c r="D556">
        <v>18406785</v>
      </c>
      <c r="E556">
        <v>1</v>
      </c>
      <c r="F556">
        <v>1</v>
      </c>
      <c r="G556">
        <v>1</v>
      </c>
      <c r="H556">
        <v>1</v>
      </c>
      <c r="I556" t="s">
        <v>811</v>
      </c>
      <c r="J556" t="s">
        <v>3</v>
      </c>
      <c r="K556" t="s">
        <v>812</v>
      </c>
      <c r="L556">
        <v>1369</v>
      </c>
      <c r="N556">
        <v>1013</v>
      </c>
      <c r="O556" t="s">
        <v>665</v>
      </c>
      <c r="P556" t="s">
        <v>665</v>
      </c>
      <c r="Q556">
        <v>1</v>
      </c>
      <c r="W556">
        <v>0</v>
      </c>
      <c r="X556">
        <v>645971194</v>
      </c>
      <c r="Y556">
        <v>37.639499999999998</v>
      </c>
      <c r="AA556">
        <v>0</v>
      </c>
      <c r="AB556">
        <v>0</v>
      </c>
      <c r="AC556">
        <v>0</v>
      </c>
      <c r="AD556">
        <v>8.86</v>
      </c>
      <c r="AE556">
        <v>0</v>
      </c>
      <c r="AF556">
        <v>0</v>
      </c>
      <c r="AG556">
        <v>0</v>
      </c>
      <c r="AH556">
        <v>8.86</v>
      </c>
      <c r="AI556">
        <v>1</v>
      </c>
      <c r="AJ556">
        <v>1</v>
      </c>
      <c r="AK556">
        <v>1</v>
      </c>
      <c r="AL556">
        <v>1</v>
      </c>
      <c r="AN556">
        <v>0</v>
      </c>
      <c r="AO556">
        <v>1</v>
      </c>
      <c r="AP556">
        <v>1</v>
      </c>
      <c r="AQ556">
        <v>0</v>
      </c>
      <c r="AR556">
        <v>0</v>
      </c>
      <c r="AS556" t="s">
        <v>3</v>
      </c>
      <c r="AT556">
        <v>32.729999999999997</v>
      </c>
      <c r="AU556" t="s">
        <v>21</v>
      </c>
      <c r="AV556">
        <v>1</v>
      </c>
      <c r="AW556">
        <v>2</v>
      </c>
      <c r="AX556">
        <v>68193162</v>
      </c>
      <c r="AY556">
        <v>1</v>
      </c>
      <c r="AZ556">
        <v>0</v>
      </c>
      <c r="BA556">
        <v>546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CX556">
        <f>Y556*Source!I348</f>
        <v>140.244777</v>
      </c>
      <c r="CY556">
        <f>AD556</f>
        <v>8.86</v>
      </c>
      <c r="CZ556">
        <f>AH556</f>
        <v>8.86</v>
      </c>
      <c r="DA556">
        <f>AL556</f>
        <v>1</v>
      </c>
      <c r="DB556">
        <f>ROUND((ROUND(AT556*CZ556,2)*1.15),6)</f>
        <v>333.48849999999999</v>
      </c>
      <c r="DC556">
        <f>ROUND((ROUND(AT556*AG556,2)*1.15),6)</f>
        <v>0</v>
      </c>
    </row>
    <row r="557" spans="1:107" x14ac:dyDescent="0.4">
      <c r="A557">
        <f>ROW(Source!A348)</f>
        <v>348</v>
      </c>
      <c r="B557">
        <v>68187018</v>
      </c>
      <c r="C557">
        <v>68193152</v>
      </c>
      <c r="D557">
        <v>121548</v>
      </c>
      <c r="E557">
        <v>1</v>
      </c>
      <c r="F557">
        <v>1</v>
      </c>
      <c r="G557">
        <v>1</v>
      </c>
      <c r="H557">
        <v>1</v>
      </c>
      <c r="I557" t="s">
        <v>44</v>
      </c>
      <c r="J557" t="s">
        <v>3</v>
      </c>
      <c r="K557" t="s">
        <v>723</v>
      </c>
      <c r="L557">
        <v>608254</v>
      </c>
      <c r="N557">
        <v>1013</v>
      </c>
      <c r="O557" t="s">
        <v>724</v>
      </c>
      <c r="P557" t="s">
        <v>724</v>
      </c>
      <c r="Q557">
        <v>1</v>
      </c>
      <c r="W557">
        <v>0</v>
      </c>
      <c r="X557">
        <v>-185737400</v>
      </c>
      <c r="Y557">
        <v>1.2500000000000001E-2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1</v>
      </c>
      <c r="AJ557">
        <v>1</v>
      </c>
      <c r="AK557">
        <v>1</v>
      </c>
      <c r="AL557">
        <v>1</v>
      </c>
      <c r="AN557">
        <v>0</v>
      </c>
      <c r="AO557">
        <v>1</v>
      </c>
      <c r="AP557">
        <v>1</v>
      </c>
      <c r="AQ557">
        <v>0</v>
      </c>
      <c r="AR557">
        <v>0</v>
      </c>
      <c r="AS557" t="s">
        <v>3</v>
      </c>
      <c r="AT557">
        <v>0.01</v>
      </c>
      <c r="AU557" t="s">
        <v>20</v>
      </c>
      <c r="AV557">
        <v>2</v>
      </c>
      <c r="AW557">
        <v>2</v>
      </c>
      <c r="AX557">
        <v>68193163</v>
      </c>
      <c r="AY557">
        <v>1</v>
      </c>
      <c r="AZ557">
        <v>0</v>
      </c>
      <c r="BA557">
        <v>547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CX557">
        <f>Y557*Source!I348</f>
        <v>4.6575000000000005E-2</v>
      </c>
      <c r="CY557">
        <f>AD557</f>
        <v>0</v>
      </c>
      <c r="CZ557">
        <f>AH557</f>
        <v>0</v>
      </c>
      <c r="DA557">
        <f>AL557</f>
        <v>1</v>
      </c>
      <c r="DB557">
        <f>ROUND((ROUND(AT557*CZ557,2)*1.25),6)</f>
        <v>0</v>
      </c>
      <c r="DC557">
        <f>ROUND((ROUND(AT557*AG557,2)*1.25),6)</f>
        <v>0</v>
      </c>
    </row>
    <row r="558" spans="1:107" x14ac:dyDescent="0.4">
      <c r="A558">
        <f>ROW(Source!A348)</f>
        <v>348</v>
      </c>
      <c r="B558">
        <v>68187018</v>
      </c>
      <c r="C558">
        <v>68193152</v>
      </c>
      <c r="D558">
        <v>64871406</v>
      </c>
      <c r="E558">
        <v>1</v>
      </c>
      <c r="F558">
        <v>1</v>
      </c>
      <c r="G558">
        <v>1</v>
      </c>
      <c r="H558">
        <v>2</v>
      </c>
      <c r="I558" t="s">
        <v>813</v>
      </c>
      <c r="J558" t="s">
        <v>814</v>
      </c>
      <c r="K558" t="s">
        <v>815</v>
      </c>
      <c r="L558">
        <v>1368</v>
      </c>
      <c r="N558">
        <v>1011</v>
      </c>
      <c r="O558" t="s">
        <v>669</v>
      </c>
      <c r="P558" t="s">
        <v>669</v>
      </c>
      <c r="Q558">
        <v>1</v>
      </c>
      <c r="W558">
        <v>0</v>
      </c>
      <c r="X558">
        <v>-1902254956</v>
      </c>
      <c r="Y558">
        <v>1.2500000000000001E-2</v>
      </c>
      <c r="AA558">
        <v>0</v>
      </c>
      <c r="AB558">
        <v>371.75</v>
      </c>
      <c r="AC558">
        <v>329.79</v>
      </c>
      <c r="AD558">
        <v>0</v>
      </c>
      <c r="AE558">
        <v>0</v>
      </c>
      <c r="AF558">
        <v>27.66</v>
      </c>
      <c r="AG558">
        <v>11.6</v>
      </c>
      <c r="AH558">
        <v>0</v>
      </c>
      <c r="AI558">
        <v>1</v>
      </c>
      <c r="AJ558">
        <v>13.44</v>
      </c>
      <c r="AK558">
        <v>28.43</v>
      </c>
      <c r="AL558">
        <v>1</v>
      </c>
      <c r="AN558">
        <v>0</v>
      </c>
      <c r="AO558">
        <v>1</v>
      </c>
      <c r="AP558">
        <v>1</v>
      </c>
      <c r="AQ558">
        <v>0</v>
      </c>
      <c r="AR558">
        <v>0</v>
      </c>
      <c r="AS558" t="s">
        <v>3</v>
      </c>
      <c r="AT558">
        <v>0.01</v>
      </c>
      <c r="AU558" t="s">
        <v>20</v>
      </c>
      <c r="AV558">
        <v>0</v>
      </c>
      <c r="AW558">
        <v>2</v>
      </c>
      <c r="AX558">
        <v>68193164</v>
      </c>
      <c r="AY558">
        <v>1</v>
      </c>
      <c r="AZ558">
        <v>0</v>
      </c>
      <c r="BA558">
        <v>548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CX558">
        <f>Y558*Source!I348</f>
        <v>4.6575000000000005E-2</v>
      </c>
      <c r="CY558">
        <f>AB558</f>
        <v>371.75</v>
      </c>
      <c r="CZ558">
        <f>AF558</f>
        <v>27.66</v>
      </c>
      <c r="DA558">
        <f>AJ558</f>
        <v>13.44</v>
      </c>
      <c r="DB558">
        <f>ROUND((ROUND(AT558*CZ558,2)*1.25),6)</f>
        <v>0.35</v>
      </c>
      <c r="DC558">
        <f>ROUND((ROUND(AT558*AG558,2)*1.25),6)</f>
        <v>0.15</v>
      </c>
    </row>
    <row r="559" spans="1:107" x14ac:dyDescent="0.4">
      <c r="A559">
        <f>ROW(Source!A348)</f>
        <v>348</v>
      </c>
      <c r="B559">
        <v>68187018</v>
      </c>
      <c r="C559">
        <v>68193152</v>
      </c>
      <c r="D559">
        <v>64873129</v>
      </c>
      <c r="E559">
        <v>1</v>
      </c>
      <c r="F559">
        <v>1</v>
      </c>
      <c r="G559">
        <v>1</v>
      </c>
      <c r="H559">
        <v>2</v>
      </c>
      <c r="I559" t="s">
        <v>715</v>
      </c>
      <c r="J559" t="s">
        <v>716</v>
      </c>
      <c r="K559" t="s">
        <v>717</v>
      </c>
      <c r="L559">
        <v>1368</v>
      </c>
      <c r="N559">
        <v>1011</v>
      </c>
      <c r="O559" t="s">
        <v>669</v>
      </c>
      <c r="P559" t="s">
        <v>669</v>
      </c>
      <c r="Q559">
        <v>1</v>
      </c>
      <c r="W559">
        <v>0</v>
      </c>
      <c r="X559">
        <v>1230759911</v>
      </c>
      <c r="Y559">
        <v>0.125</v>
      </c>
      <c r="AA559">
        <v>0</v>
      </c>
      <c r="AB559">
        <v>851.65</v>
      </c>
      <c r="AC559">
        <v>329.79</v>
      </c>
      <c r="AD559">
        <v>0</v>
      </c>
      <c r="AE559">
        <v>0</v>
      </c>
      <c r="AF559">
        <v>87.17</v>
      </c>
      <c r="AG559">
        <v>11.6</v>
      </c>
      <c r="AH559">
        <v>0</v>
      </c>
      <c r="AI559">
        <v>1</v>
      </c>
      <c r="AJ559">
        <v>9.77</v>
      </c>
      <c r="AK559">
        <v>28.43</v>
      </c>
      <c r="AL559">
        <v>1</v>
      </c>
      <c r="AN559">
        <v>0</v>
      </c>
      <c r="AO559">
        <v>1</v>
      </c>
      <c r="AP559">
        <v>1</v>
      </c>
      <c r="AQ559">
        <v>0</v>
      </c>
      <c r="AR559">
        <v>0</v>
      </c>
      <c r="AS559" t="s">
        <v>3</v>
      </c>
      <c r="AT559">
        <v>0.1</v>
      </c>
      <c r="AU559" t="s">
        <v>20</v>
      </c>
      <c r="AV559">
        <v>0</v>
      </c>
      <c r="AW559">
        <v>2</v>
      </c>
      <c r="AX559">
        <v>68193165</v>
      </c>
      <c r="AY559">
        <v>1</v>
      </c>
      <c r="AZ559">
        <v>0</v>
      </c>
      <c r="BA559">
        <v>549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CX559">
        <f>Y559*Source!I348</f>
        <v>0.46575</v>
      </c>
      <c r="CY559">
        <f>AB559</f>
        <v>851.65</v>
      </c>
      <c r="CZ559">
        <f>AF559</f>
        <v>87.17</v>
      </c>
      <c r="DA559">
        <f>AJ559</f>
        <v>9.77</v>
      </c>
      <c r="DB559">
        <f>ROUND((ROUND(AT559*CZ559,2)*1.25),6)</f>
        <v>10.9</v>
      </c>
      <c r="DC559">
        <f>ROUND((ROUND(AT559*AG559,2)*1.25),6)</f>
        <v>1.45</v>
      </c>
    </row>
    <row r="560" spans="1:107" x14ac:dyDescent="0.4">
      <c r="A560">
        <f>ROW(Source!A348)</f>
        <v>348</v>
      </c>
      <c r="B560">
        <v>68187018</v>
      </c>
      <c r="C560">
        <v>68193152</v>
      </c>
      <c r="D560">
        <v>64808516</v>
      </c>
      <c r="E560">
        <v>1</v>
      </c>
      <c r="F560">
        <v>1</v>
      </c>
      <c r="G560">
        <v>1</v>
      </c>
      <c r="H560">
        <v>3</v>
      </c>
      <c r="I560" t="s">
        <v>792</v>
      </c>
      <c r="J560" t="s">
        <v>793</v>
      </c>
      <c r="K560" t="s">
        <v>794</v>
      </c>
      <c r="L560">
        <v>1327</v>
      </c>
      <c r="N560">
        <v>1005</v>
      </c>
      <c r="O560" t="s">
        <v>31</v>
      </c>
      <c r="P560" t="s">
        <v>31</v>
      </c>
      <c r="Q560">
        <v>1</v>
      </c>
      <c r="W560">
        <v>0</v>
      </c>
      <c r="X560">
        <v>-1827594923</v>
      </c>
      <c r="Y560">
        <v>0.84</v>
      </c>
      <c r="AA560">
        <v>153.30000000000001</v>
      </c>
      <c r="AB560">
        <v>0</v>
      </c>
      <c r="AC560">
        <v>0</v>
      </c>
      <c r="AD560">
        <v>0</v>
      </c>
      <c r="AE560">
        <v>72.31</v>
      </c>
      <c r="AF560">
        <v>0</v>
      </c>
      <c r="AG560">
        <v>0</v>
      </c>
      <c r="AH560">
        <v>0</v>
      </c>
      <c r="AI560">
        <v>2.12</v>
      </c>
      <c r="AJ560">
        <v>1</v>
      </c>
      <c r="AK560">
        <v>1</v>
      </c>
      <c r="AL560">
        <v>1</v>
      </c>
      <c r="AN560">
        <v>0</v>
      </c>
      <c r="AO560">
        <v>1</v>
      </c>
      <c r="AP560">
        <v>0</v>
      </c>
      <c r="AQ560">
        <v>0</v>
      </c>
      <c r="AR560">
        <v>0</v>
      </c>
      <c r="AS560" t="s">
        <v>3</v>
      </c>
      <c r="AT560">
        <v>0.84</v>
      </c>
      <c r="AU560" t="s">
        <v>3</v>
      </c>
      <c r="AV560">
        <v>0</v>
      </c>
      <c r="AW560">
        <v>2</v>
      </c>
      <c r="AX560">
        <v>68193166</v>
      </c>
      <c r="AY560">
        <v>1</v>
      </c>
      <c r="AZ560">
        <v>0</v>
      </c>
      <c r="BA560">
        <v>550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CX560">
        <f>Y560*Source!I348</f>
        <v>3.1298399999999997</v>
      </c>
      <c r="CY560">
        <f>AA560</f>
        <v>153.30000000000001</v>
      </c>
      <c r="CZ560">
        <f>AE560</f>
        <v>72.31</v>
      </c>
      <c r="DA560">
        <f>AI560</f>
        <v>2.12</v>
      </c>
      <c r="DB560">
        <f>ROUND(ROUND(AT560*CZ560,2),6)</f>
        <v>60.74</v>
      </c>
      <c r="DC560">
        <f>ROUND(ROUND(AT560*AG560,2),6)</f>
        <v>0</v>
      </c>
    </row>
    <row r="561" spans="1:107" x14ac:dyDescent="0.4">
      <c r="A561">
        <f>ROW(Source!A348)</f>
        <v>348</v>
      </c>
      <c r="B561">
        <v>68187018</v>
      </c>
      <c r="C561">
        <v>68193152</v>
      </c>
      <c r="D561">
        <v>64808665</v>
      </c>
      <c r="E561">
        <v>1</v>
      </c>
      <c r="F561">
        <v>1</v>
      </c>
      <c r="G561">
        <v>1</v>
      </c>
      <c r="H561">
        <v>3</v>
      </c>
      <c r="I561" t="s">
        <v>798</v>
      </c>
      <c r="J561" t="s">
        <v>799</v>
      </c>
      <c r="K561" t="s">
        <v>800</v>
      </c>
      <c r="L561">
        <v>1346</v>
      </c>
      <c r="N561">
        <v>1009</v>
      </c>
      <c r="O561" t="s">
        <v>120</v>
      </c>
      <c r="P561" t="s">
        <v>120</v>
      </c>
      <c r="Q561">
        <v>1</v>
      </c>
      <c r="W561">
        <v>0</v>
      </c>
      <c r="X561">
        <v>644139035</v>
      </c>
      <c r="Y561">
        <v>0.31</v>
      </c>
      <c r="AA561">
        <v>45.67</v>
      </c>
      <c r="AB561">
        <v>0</v>
      </c>
      <c r="AC561">
        <v>0</v>
      </c>
      <c r="AD561">
        <v>0</v>
      </c>
      <c r="AE561">
        <v>1.81</v>
      </c>
      <c r="AF561">
        <v>0</v>
      </c>
      <c r="AG561">
        <v>0</v>
      </c>
      <c r="AH561">
        <v>0</v>
      </c>
      <c r="AI561">
        <v>25.23</v>
      </c>
      <c r="AJ561">
        <v>1</v>
      </c>
      <c r="AK561">
        <v>1</v>
      </c>
      <c r="AL561">
        <v>1</v>
      </c>
      <c r="AN561">
        <v>0</v>
      </c>
      <c r="AO561">
        <v>1</v>
      </c>
      <c r="AP561">
        <v>0</v>
      </c>
      <c r="AQ561">
        <v>0</v>
      </c>
      <c r="AR561">
        <v>0</v>
      </c>
      <c r="AS561" t="s">
        <v>3</v>
      </c>
      <c r="AT561">
        <v>0.31</v>
      </c>
      <c r="AU561" t="s">
        <v>3</v>
      </c>
      <c r="AV561">
        <v>0</v>
      </c>
      <c r="AW561">
        <v>2</v>
      </c>
      <c r="AX561">
        <v>68193167</v>
      </c>
      <c r="AY561">
        <v>1</v>
      </c>
      <c r="AZ561">
        <v>0</v>
      </c>
      <c r="BA561">
        <v>551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CX561">
        <f>Y561*Source!I348</f>
        <v>1.15506</v>
      </c>
      <c r="CY561">
        <f>AA561</f>
        <v>45.67</v>
      </c>
      <c r="CZ561">
        <f>AE561</f>
        <v>1.81</v>
      </c>
      <c r="DA561">
        <f>AI561</f>
        <v>25.23</v>
      </c>
      <c r="DB561">
        <f>ROUND(ROUND(AT561*CZ561,2),6)</f>
        <v>0.56000000000000005</v>
      </c>
      <c r="DC561">
        <f>ROUND(ROUND(AT561*AG561,2),6)</f>
        <v>0</v>
      </c>
    </row>
    <row r="562" spans="1:107" x14ac:dyDescent="0.4">
      <c r="A562">
        <f>ROW(Source!A348)</f>
        <v>348</v>
      </c>
      <c r="B562">
        <v>68187018</v>
      </c>
      <c r="C562">
        <v>68193152</v>
      </c>
      <c r="D562">
        <v>64810078</v>
      </c>
      <c r="E562">
        <v>1</v>
      </c>
      <c r="F562">
        <v>1</v>
      </c>
      <c r="G562">
        <v>1</v>
      </c>
      <c r="H562">
        <v>3</v>
      </c>
      <c r="I562" t="s">
        <v>816</v>
      </c>
      <c r="J562" t="s">
        <v>817</v>
      </c>
      <c r="K562" t="s">
        <v>818</v>
      </c>
      <c r="L562">
        <v>1348</v>
      </c>
      <c r="N562">
        <v>1009</v>
      </c>
      <c r="O562" t="s">
        <v>133</v>
      </c>
      <c r="P562" t="s">
        <v>133</v>
      </c>
      <c r="Q562">
        <v>1000</v>
      </c>
      <c r="W562">
        <v>0</v>
      </c>
      <c r="X562">
        <v>2076838230</v>
      </c>
      <c r="Y562">
        <v>0.03</v>
      </c>
      <c r="AA562">
        <v>45882.44</v>
      </c>
      <c r="AB562">
        <v>0</v>
      </c>
      <c r="AC562">
        <v>0</v>
      </c>
      <c r="AD562">
        <v>0</v>
      </c>
      <c r="AE562">
        <v>4615.9399999999996</v>
      </c>
      <c r="AF562">
        <v>0</v>
      </c>
      <c r="AG562">
        <v>0</v>
      </c>
      <c r="AH562">
        <v>0</v>
      </c>
      <c r="AI562">
        <v>9.94</v>
      </c>
      <c r="AJ562">
        <v>1</v>
      </c>
      <c r="AK562">
        <v>1</v>
      </c>
      <c r="AL562">
        <v>1</v>
      </c>
      <c r="AN562">
        <v>0</v>
      </c>
      <c r="AO562">
        <v>1</v>
      </c>
      <c r="AP562">
        <v>0</v>
      </c>
      <c r="AQ562">
        <v>0</v>
      </c>
      <c r="AR562">
        <v>0</v>
      </c>
      <c r="AS562" t="s">
        <v>3</v>
      </c>
      <c r="AT562">
        <v>0.03</v>
      </c>
      <c r="AU562" t="s">
        <v>3</v>
      </c>
      <c r="AV562">
        <v>0</v>
      </c>
      <c r="AW562">
        <v>2</v>
      </c>
      <c r="AX562">
        <v>68193168</v>
      </c>
      <c r="AY562">
        <v>1</v>
      </c>
      <c r="AZ562">
        <v>0</v>
      </c>
      <c r="BA562">
        <v>552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CX562">
        <f>Y562*Source!I348</f>
        <v>0.11177999999999999</v>
      </c>
      <c r="CY562">
        <f>AA562</f>
        <v>45882.44</v>
      </c>
      <c r="CZ562">
        <f>AE562</f>
        <v>4615.9399999999996</v>
      </c>
      <c r="DA562">
        <f>AI562</f>
        <v>9.94</v>
      </c>
      <c r="DB562">
        <f>ROUND(ROUND(AT562*CZ562,2),6)</f>
        <v>138.47999999999999</v>
      </c>
      <c r="DC562">
        <f>ROUND(ROUND(AT562*AG562,2),6)</f>
        <v>0</v>
      </c>
    </row>
    <row r="563" spans="1:107" x14ac:dyDescent="0.4">
      <c r="A563">
        <f>ROW(Source!A348)</f>
        <v>348</v>
      </c>
      <c r="B563">
        <v>68187018</v>
      </c>
      <c r="C563">
        <v>68193152</v>
      </c>
      <c r="D563">
        <v>64810131</v>
      </c>
      <c r="E563">
        <v>1</v>
      </c>
      <c r="F563">
        <v>1</v>
      </c>
      <c r="G563">
        <v>1</v>
      </c>
      <c r="H563">
        <v>3</v>
      </c>
      <c r="I563" t="s">
        <v>819</v>
      </c>
      <c r="J563" t="s">
        <v>820</v>
      </c>
      <c r="K563" t="s">
        <v>821</v>
      </c>
      <c r="L563">
        <v>1348</v>
      </c>
      <c r="N563">
        <v>1009</v>
      </c>
      <c r="O563" t="s">
        <v>133</v>
      </c>
      <c r="P563" t="s">
        <v>133</v>
      </c>
      <c r="Q563">
        <v>1000</v>
      </c>
      <c r="W563">
        <v>0</v>
      </c>
      <c r="X563">
        <v>1268898367</v>
      </c>
      <c r="Y563">
        <v>5.0000000000000001E-3</v>
      </c>
      <c r="AA563">
        <v>44966.64</v>
      </c>
      <c r="AB563">
        <v>0</v>
      </c>
      <c r="AC563">
        <v>0</v>
      </c>
      <c r="AD563">
        <v>0</v>
      </c>
      <c r="AE563">
        <v>11927.49</v>
      </c>
      <c r="AF563">
        <v>0</v>
      </c>
      <c r="AG563">
        <v>0</v>
      </c>
      <c r="AH563">
        <v>0</v>
      </c>
      <c r="AI563">
        <v>3.77</v>
      </c>
      <c r="AJ563">
        <v>1</v>
      </c>
      <c r="AK563">
        <v>1</v>
      </c>
      <c r="AL563">
        <v>1</v>
      </c>
      <c r="AN563">
        <v>0</v>
      </c>
      <c r="AO563">
        <v>1</v>
      </c>
      <c r="AP563">
        <v>0</v>
      </c>
      <c r="AQ563">
        <v>0</v>
      </c>
      <c r="AR563">
        <v>0</v>
      </c>
      <c r="AS563" t="s">
        <v>3</v>
      </c>
      <c r="AT563">
        <v>5.0000000000000001E-3</v>
      </c>
      <c r="AU563" t="s">
        <v>3</v>
      </c>
      <c r="AV563">
        <v>0</v>
      </c>
      <c r="AW563">
        <v>2</v>
      </c>
      <c r="AX563">
        <v>68193169</v>
      </c>
      <c r="AY563">
        <v>1</v>
      </c>
      <c r="AZ563">
        <v>0</v>
      </c>
      <c r="BA563">
        <v>553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CX563">
        <f>Y563*Source!I348</f>
        <v>1.8630000000000001E-2</v>
      </c>
      <c r="CY563">
        <f>AA563</f>
        <v>44966.64</v>
      </c>
      <c r="CZ563">
        <f>AE563</f>
        <v>11927.49</v>
      </c>
      <c r="DA563">
        <f>AI563</f>
        <v>3.77</v>
      </c>
      <c r="DB563">
        <f>ROUND(ROUND(AT563*CZ563,2),6)</f>
        <v>59.64</v>
      </c>
      <c r="DC563">
        <f>ROUND(ROUND(AT563*AG563,2),6)</f>
        <v>0</v>
      </c>
    </row>
    <row r="564" spans="1:107" x14ac:dyDescent="0.4">
      <c r="A564">
        <f>ROW(Source!A348)</f>
        <v>348</v>
      </c>
      <c r="B564">
        <v>68187018</v>
      </c>
      <c r="C564">
        <v>68193152</v>
      </c>
      <c r="D564">
        <v>64810636</v>
      </c>
      <c r="E564">
        <v>1</v>
      </c>
      <c r="F564">
        <v>1</v>
      </c>
      <c r="G564">
        <v>1</v>
      </c>
      <c r="H564">
        <v>3</v>
      </c>
      <c r="I564" t="s">
        <v>822</v>
      </c>
      <c r="J564" t="s">
        <v>823</v>
      </c>
      <c r="K564" t="s">
        <v>824</v>
      </c>
      <c r="L564">
        <v>1346</v>
      </c>
      <c r="N564">
        <v>1009</v>
      </c>
      <c r="O564" t="s">
        <v>120</v>
      </c>
      <c r="P564" t="s">
        <v>120</v>
      </c>
      <c r="Q564">
        <v>1</v>
      </c>
      <c r="W564">
        <v>0</v>
      </c>
      <c r="X564">
        <v>-1042179355</v>
      </c>
      <c r="Y564">
        <v>20</v>
      </c>
      <c r="AA564">
        <v>106.06</v>
      </c>
      <c r="AB564">
        <v>0</v>
      </c>
      <c r="AC564">
        <v>0</v>
      </c>
      <c r="AD564">
        <v>0</v>
      </c>
      <c r="AE564">
        <v>15.26</v>
      </c>
      <c r="AF564">
        <v>0</v>
      </c>
      <c r="AG564">
        <v>0</v>
      </c>
      <c r="AH564">
        <v>0</v>
      </c>
      <c r="AI564">
        <v>6.95</v>
      </c>
      <c r="AJ564">
        <v>1</v>
      </c>
      <c r="AK564">
        <v>1</v>
      </c>
      <c r="AL564">
        <v>1</v>
      </c>
      <c r="AN564">
        <v>0</v>
      </c>
      <c r="AO564">
        <v>1</v>
      </c>
      <c r="AP564">
        <v>0</v>
      </c>
      <c r="AQ564">
        <v>0</v>
      </c>
      <c r="AR564">
        <v>0</v>
      </c>
      <c r="AS564" t="s">
        <v>3</v>
      </c>
      <c r="AT564">
        <v>20</v>
      </c>
      <c r="AU564" t="s">
        <v>3</v>
      </c>
      <c r="AV564">
        <v>0</v>
      </c>
      <c r="AW564">
        <v>2</v>
      </c>
      <c r="AX564">
        <v>68193170</v>
      </c>
      <c r="AY564">
        <v>1</v>
      </c>
      <c r="AZ564">
        <v>0</v>
      </c>
      <c r="BA564">
        <v>554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CX564">
        <f>Y564*Source!I348</f>
        <v>74.52</v>
      </c>
      <c r="CY564">
        <f>AA564</f>
        <v>106.06</v>
      </c>
      <c r="CZ564">
        <f>AE564</f>
        <v>15.26</v>
      </c>
      <c r="DA564">
        <f>AI564</f>
        <v>6.95</v>
      </c>
      <c r="DB564">
        <f>ROUND(ROUND(AT564*CZ564,2),6)</f>
        <v>305.2</v>
      </c>
      <c r="DC564">
        <f>ROUND(ROUND(AT564*AG564,2),6)</f>
        <v>0</v>
      </c>
    </row>
    <row r="565" spans="1:107" x14ac:dyDescent="0.4">
      <c r="A565">
        <f>ROW(Source!A349)</f>
        <v>349</v>
      </c>
      <c r="B565">
        <v>68187018</v>
      </c>
      <c r="C565">
        <v>68193171</v>
      </c>
      <c r="D565">
        <v>18413230</v>
      </c>
      <c r="E565">
        <v>1</v>
      </c>
      <c r="F565">
        <v>1</v>
      </c>
      <c r="G565">
        <v>1</v>
      </c>
      <c r="H565">
        <v>1</v>
      </c>
      <c r="I565" t="s">
        <v>825</v>
      </c>
      <c r="J565" t="s">
        <v>3</v>
      </c>
      <c r="K565" t="s">
        <v>826</v>
      </c>
      <c r="L565">
        <v>1369</v>
      </c>
      <c r="N565">
        <v>1013</v>
      </c>
      <c r="O565" t="s">
        <v>665</v>
      </c>
      <c r="P565" t="s">
        <v>665</v>
      </c>
      <c r="Q565">
        <v>1</v>
      </c>
      <c r="W565">
        <v>0</v>
      </c>
      <c r="X565">
        <v>355262106</v>
      </c>
      <c r="Y565">
        <v>262.2</v>
      </c>
      <c r="AA565">
        <v>0</v>
      </c>
      <c r="AB565">
        <v>0</v>
      </c>
      <c r="AC565">
        <v>0</v>
      </c>
      <c r="AD565">
        <v>9.18</v>
      </c>
      <c r="AE565">
        <v>0</v>
      </c>
      <c r="AF565">
        <v>0</v>
      </c>
      <c r="AG565">
        <v>0</v>
      </c>
      <c r="AH565">
        <v>9.18</v>
      </c>
      <c r="AI565">
        <v>1</v>
      </c>
      <c r="AJ565">
        <v>1</v>
      </c>
      <c r="AK565">
        <v>1</v>
      </c>
      <c r="AL565">
        <v>1</v>
      </c>
      <c r="AN565">
        <v>0</v>
      </c>
      <c r="AO565">
        <v>1</v>
      </c>
      <c r="AP565">
        <v>1</v>
      </c>
      <c r="AQ565">
        <v>0</v>
      </c>
      <c r="AR565">
        <v>0</v>
      </c>
      <c r="AS565" t="s">
        <v>3</v>
      </c>
      <c r="AT565">
        <v>228</v>
      </c>
      <c r="AU565" t="s">
        <v>21</v>
      </c>
      <c r="AV565">
        <v>1</v>
      </c>
      <c r="AW565">
        <v>2</v>
      </c>
      <c r="AX565">
        <v>68193182</v>
      </c>
      <c r="AY565">
        <v>1</v>
      </c>
      <c r="AZ565">
        <v>0</v>
      </c>
      <c r="BA565">
        <v>555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CX565">
        <f>Y565*Source!I349</f>
        <v>155.3535</v>
      </c>
      <c r="CY565">
        <f>AD565</f>
        <v>9.18</v>
      </c>
      <c r="CZ565">
        <f>AH565</f>
        <v>9.18</v>
      </c>
      <c r="DA565">
        <f>AL565</f>
        <v>1</v>
      </c>
      <c r="DB565">
        <f>ROUND((ROUND(AT565*CZ565,2)*1.15),6)</f>
        <v>2406.9960000000001</v>
      </c>
      <c r="DC565">
        <f>ROUND((ROUND(AT565*AG565,2)*1.15),6)</f>
        <v>0</v>
      </c>
    </row>
    <row r="566" spans="1:107" x14ac:dyDescent="0.4">
      <c r="A566">
        <f>ROW(Source!A349)</f>
        <v>349</v>
      </c>
      <c r="B566">
        <v>68187018</v>
      </c>
      <c r="C566">
        <v>68193171</v>
      </c>
      <c r="D566">
        <v>121548</v>
      </c>
      <c r="E566">
        <v>1</v>
      </c>
      <c r="F566">
        <v>1</v>
      </c>
      <c r="G566">
        <v>1</v>
      </c>
      <c r="H566">
        <v>1</v>
      </c>
      <c r="I566" t="s">
        <v>44</v>
      </c>
      <c r="J566" t="s">
        <v>3</v>
      </c>
      <c r="K566" t="s">
        <v>723</v>
      </c>
      <c r="L566">
        <v>608254</v>
      </c>
      <c r="N566">
        <v>1013</v>
      </c>
      <c r="O566" t="s">
        <v>724</v>
      </c>
      <c r="P566" t="s">
        <v>724</v>
      </c>
      <c r="Q566">
        <v>1</v>
      </c>
      <c r="W566">
        <v>0</v>
      </c>
      <c r="X566">
        <v>-185737400</v>
      </c>
      <c r="Y566">
        <v>1.075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1</v>
      </c>
      <c r="AJ566">
        <v>1</v>
      </c>
      <c r="AK566">
        <v>1</v>
      </c>
      <c r="AL566">
        <v>1</v>
      </c>
      <c r="AN566">
        <v>0</v>
      </c>
      <c r="AO566">
        <v>1</v>
      </c>
      <c r="AP566">
        <v>1</v>
      </c>
      <c r="AQ566">
        <v>0</v>
      </c>
      <c r="AR566">
        <v>0</v>
      </c>
      <c r="AS566" t="s">
        <v>3</v>
      </c>
      <c r="AT566">
        <v>0.86</v>
      </c>
      <c r="AU566" t="s">
        <v>20</v>
      </c>
      <c r="AV566">
        <v>2</v>
      </c>
      <c r="AW566">
        <v>2</v>
      </c>
      <c r="AX566">
        <v>68193183</v>
      </c>
      <c r="AY566">
        <v>1</v>
      </c>
      <c r="AZ566">
        <v>0</v>
      </c>
      <c r="BA566">
        <v>556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CX566">
        <f>Y566*Source!I349</f>
        <v>0.63693750000000005</v>
      </c>
      <c r="CY566">
        <f>AD566</f>
        <v>0</v>
      </c>
      <c r="CZ566">
        <f>AH566</f>
        <v>0</v>
      </c>
      <c r="DA566">
        <f>AL566</f>
        <v>1</v>
      </c>
      <c r="DB566">
        <f>ROUND((ROUND(AT566*CZ566,2)*1.25),6)</f>
        <v>0</v>
      </c>
      <c r="DC566">
        <f>ROUND((ROUND(AT566*AG566,2)*1.25),6)</f>
        <v>0</v>
      </c>
    </row>
    <row r="567" spans="1:107" x14ac:dyDescent="0.4">
      <c r="A567">
        <f>ROW(Source!A349)</f>
        <v>349</v>
      </c>
      <c r="B567">
        <v>68187018</v>
      </c>
      <c r="C567">
        <v>68193171</v>
      </c>
      <c r="D567">
        <v>64871349</v>
      </c>
      <c r="E567">
        <v>1</v>
      </c>
      <c r="F567">
        <v>1</v>
      </c>
      <c r="G567">
        <v>1</v>
      </c>
      <c r="H567">
        <v>2</v>
      </c>
      <c r="I567" t="s">
        <v>827</v>
      </c>
      <c r="J567" t="s">
        <v>828</v>
      </c>
      <c r="K567" t="s">
        <v>829</v>
      </c>
      <c r="L567">
        <v>1368</v>
      </c>
      <c r="N567">
        <v>1011</v>
      </c>
      <c r="O567" t="s">
        <v>669</v>
      </c>
      <c r="P567" t="s">
        <v>669</v>
      </c>
      <c r="Q567">
        <v>1</v>
      </c>
      <c r="W567">
        <v>0</v>
      </c>
      <c r="X567">
        <v>1549832887</v>
      </c>
      <c r="Y567">
        <v>6.25E-2</v>
      </c>
      <c r="AA567">
        <v>0</v>
      </c>
      <c r="AB567">
        <v>790.13</v>
      </c>
      <c r="AC567">
        <v>286.01</v>
      </c>
      <c r="AD567">
        <v>0</v>
      </c>
      <c r="AE567">
        <v>0</v>
      </c>
      <c r="AF567">
        <v>99.89</v>
      </c>
      <c r="AG567">
        <v>10.06</v>
      </c>
      <c r="AH567">
        <v>0</v>
      </c>
      <c r="AI567">
        <v>1</v>
      </c>
      <c r="AJ567">
        <v>7.91</v>
      </c>
      <c r="AK567">
        <v>28.43</v>
      </c>
      <c r="AL567">
        <v>1</v>
      </c>
      <c r="AN567">
        <v>0</v>
      </c>
      <c r="AO567">
        <v>1</v>
      </c>
      <c r="AP567">
        <v>1</v>
      </c>
      <c r="AQ567">
        <v>0</v>
      </c>
      <c r="AR567">
        <v>0</v>
      </c>
      <c r="AS567" t="s">
        <v>3</v>
      </c>
      <c r="AT567">
        <v>0.05</v>
      </c>
      <c r="AU567" t="s">
        <v>20</v>
      </c>
      <c r="AV567">
        <v>0</v>
      </c>
      <c r="AW567">
        <v>2</v>
      </c>
      <c r="AX567">
        <v>68193184</v>
      </c>
      <c r="AY567">
        <v>1</v>
      </c>
      <c r="AZ567">
        <v>0</v>
      </c>
      <c r="BA567">
        <v>557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CX567">
        <f>Y567*Source!I349</f>
        <v>3.7031250000000002E-2</v>
      </c>
      <c r="CY567">
        <f>AB567</f>
        <v>790.13</v>
      </c>
      <c r="CZ567">
        <f>AF567</f>
        <v>99.89</v>
      </c>
      <c r="DA567">
        <f>AJ567</f>
        <v>7.91</v>
      </c>
      <c r="DB567">
        <f>ROUND((ROUND(AT567*CZ567,2)*1.25),6)</f>
        <v>6.2374999999999998</v>
      </c>
      <c r="DC567">
        <f>ROUND((ROUND(AT567*AG567,2)*1.25),6)</f>
        <v>0.625</v>
      </c>
    </row>
    <row r="568" spans="1:107" x14ac:dyDescent="0.4">
      <c r="A568">
        <f>ROW(Source!A349)</f>
        <v>349</v>
      </c>
      <c r="B568">
        <v>68187018</v>
      </c>
      <c r="C568">
        <v>68193171</v>
      </c>
      <c r="D568">
        <v>64871408</v>
      </c>
      <c r="E568">
        <v>1</v>
      </c>
      <c r="F568">
        <v>1</v>
      </c>
      <c r="G568">
        <v>1</v>
      </c>
      <c r="H568">
        <v>2</v>
      </c>
      <c r="I568" t="s">
        <v>789</v>
      </c>
      <c r="J568" t="s">
        <v>790</v>
      </c>
      <c r="K568" t="s">
        <v>791</v>
      </c>
      <c r="L568">
        <v>1368</v>
      </c>
      <c r="N568">
        <v>1011</v>
      </c>
      <c r="O568" t="s">
        <v>669</v>
      </c>
      <c r="P568" t="s">
        <v>669</v>
      </c>
      <c r="Q568">
        <v>1</v>
      </c>
      <c r="W568">
        <v>0</v>
      </c>
      <c r="X568">
        <v>344519037</v>
      </c>
      <c r="Y568">
        <v>1.0125</v>
      </c>
      <c r="AA568">
        <v>0</v>
      </c>
      <c r="AB568">
        <v>399.5</v>
      </c>
      <c r="AC568">
        <v>383.81</v>
      </c>
      <c r="AD568">
        <v>0</v>
      </c>
      <c r="AE568">
        <v>0</v>
      </c>
      <c r="AF568">
        <v>31.26</v>
      </c>
      <c r="AG568">
        <v>13.5</v>
      </c>
      <c r="AH568">
        <v>0</v>
      </c>
      <c r="AI568">
        <v>1</v>
      </c>
      <c r="AJ568">
        <v>12.78</v>
      </c>
      <c r="AK568">
        <v>28.43</v>
      </c>
      <c r="AL568">
        <v>1</v>
      </c>
      <c r="AN568">
        <v>0</v>
      </c>
      <c r="AO568">
        <v>1</v>
      </c>
      <c r="AP568">
        <v>1</v>
      </c>
      <c r="AQ568">
        <v>0</v>
      </c>
      <c r="AR568">
        <v>0</v>
      </c>
      <c r="AS568" t="s">
        <v>3</v>
      </c>
      <c r="AT568">
        <v>0.81</v>
      </c>
      <c r="AU568" t="s">
        <v>20</v>
      </c>
      <c r="AV568">
        <v>0</v>
      </c>
      <c r="AW568">
        <v>2</v>
      </c>
      <c r="AX568">
        <v>68193185</v>
      </c>
      <c r="AY568">
        <v>1</v>
      </c>
      <c r="AZ568">
        <v>0</v>
      </c>
      <c r="BA568">
        <v>558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CX568">
        <f>Y568*Source!I349</f>
        <v>0.59990624999999997</v>
      </c>
      <c r="CY568">
        <f>AB568</f>
        <v>399.5</v>
      </c>
      <c r="CZ568">
        <f>AF568</f>
        <v>31.26</v>
      </c>
      <c r="DA568">
        <f>AJ568</f>
        <v>12.78</v>
      </c>
      <c r="DB568">
        <f>ROUND((ROUND(AT568*CZ568,2)*1.25),6)</f>
        <v>31.65</v>
      </c>
      <c r="DC568">
        <f>ROUND((ROUND(AT568*AG568,2)*1.25),6)</f>
        <v>13.675000000000001</v>
      </c>
    </row>
    <row r="569" spans="1:107" x14ac:dyDescent="0.4">
      <c r="A569">
        <f>ROW(Source!A349)</f>
        <v>349</v>
      </c>
      <c r="B569">
        <v>68187018</v>
      </c>
      <c r="C569">
        <v>68193171</v>
      </c>
      <c r="D569">
        <v>64807476</v>
      </c>
      <c r="E569">
        <v>1</v>
      </c>
      <c r="F569">
        <v>1</v>
      </c>
      <c r="G569">
        <v>1</v>
      </c>
      <c r="H569">
        <v>3</v>
      </c>
      <c r="I569" t="s">
        <v>830</v>
      </c>
      <c r="J569" t="s">
        <v>831</v>
      </c>
      <c r="K569" t="s">
        <v>832</v>
      </c>
      <c r="L569">
        <v>1327</v>
      </c>
      <c r="N569">
        <v>1005</v>
      </c>
      <c r="O569" t="s">
        <v>31</v>
      </c>
      <c r="P569" t="s">
        <v>31</v>
      </c>
      <c r="Q569">
        <v>1</v>
      </c>
      <c r="W569">
        <v>0</v>
      </c>
      <c r="X569">
        <v>-554123694</v>
      </c>
      <c r="Y569">
        <v>100</v>
      </c>
      <c r="AA569">
        <v>333.12</v>
      </c>
      <c r="AB569">
        <v>0</v>
      </c>
      <c r="AC569">
        <v>0</v>
      </c>
      <c r="AD569">
        <v>0</v>
      </c>
      <c r="AE569">
        <v>71.180000000000007</v>
      </c>
      <c r="AF569">
        <v>0</v>
      </c>
      <c r="AG569">
        <v>0</v>
      </c>
      <c r="AH569">
        <v>0</v>
      </c>
      <c r="AI569">
        <v>4.68</v>
      </c>
      <c r="AJ569">
        <v>1</v>
      </c>
      <c r="AK569">
        <v>1</v>
      </c>
      <c r="AL569">
        <v>1</v>
      </c>
      <c r="AN569">
        <v>0</v>
      </c>
      <c r="AO569">
        <v>1</v>
      </c>
      <c r="AP569">
        <v>0</v>
      </c>
      <c r="AQ569">
        <v>0</v>
      </c>
      <c r="AR569">
        <v>0</v>
      </c>
      <c r="AS569" t="s">
        <v>3</v>
      </c>
      <c r="AT569">
        <v>100</v>
      </c>
      <c r="AU569" t="s">
        <v>3</v>
      </c>
      <c r="AV569">
        <v>0</v>
      </c>
      <c r="AW569">
        <v>2</v>
      </c>
      <c r="AX569">
        <v>68193186</v>
      </c>
      <c r="AY569">
        <v>1</v>
      </c>
      <c r="AZ569">
        <v>0</v>
      </c>
      <c r="BA569">
        <v>559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CX569">
        <f>Y569*Source!I349</f>
        <v>59.25</v>
      </c>
      <c r="CY569">
        <f t="shared" ref="CY569:CY574" si="126">AA569</f>
        <v>333.12</v>
      </c>
      <c r="CZ569">
        <f t="shared" ref="CZ569:CZ574" si="127">AE569</f>
        <v>71.180000000000007</v>
      </c>
      <c r="DA569">
        <f t="shared" ref="DA569:DA574" si="128">AI569</f>
        <v>4.68</v>
      </c>
      <c r="DB569">
        <f t="shared" ref="DB569:DB574" si="129">ROUND(ROUND(AT569*CZ569,2),6)</f>
        <v>7118</v>
      </c>
      <c r="DC569">
        <f t="shared" ref="DC569:DC574" si="130">ROUND(ROUND(AT569*AG569,2),6)</f>
        <v>0</v>
      </c>
    </row>
    <row r="570" spans="1:107" x14ac:dyDescent="0.4">
      <c r="A570">
        <f>ROW(Source!A349)</f>
        <v>349</v>
      </c>
      <c r="B570">
        <v>68187018</v>
      </c>
      <c r="C570">
        <v>68193171</v>
      </c>
      <c r="D570">
        <v>64807750</v>
      </c>
      <c r="E570">
        <v>1</v>
      </c>
      <c r="F570">
        <v>1</v>
      </c>
      <c r="G570">
        <v>1</v>
      </c>
      <c r="H570">
        <v>3</v>
      </c>
      <c r="I570" t="s">
        <v>833</v>
      </c>
      <c r="J570" t="s">
        <v>834</v>
      </c>
      <c r="K570" t="s">
        <v>835</v>
      </c>
      <c r="L570">
        <v>1339</v>
      </c>
      <c r="N570">
        <v>1007</v>
      </c>
      <c r="O570" t="s">
        <v>712</v>
      </c>
      <c r="P570" t="s">
        <v>712</v>
      </c>
      <c r="Q570">
        <v>1</v>
      </c>
      <c r="W570">
        <v>0</v>
      </c>
      <c r="X570">
        <v>-1158792968</v>
      </c>
      <c r="Y570">
        <v>0.1</v>
      </c>
      <c r="AA570">
        <v>412.41</v>
      </c>
      <c r="AB570">
        <v>0</v>
      </c>
      <c r="AC570">
        <v>0</v>
      </c>
      <c r="AD570">
        <v>0</v>
      </c>
      <c r="AE570">
        <v>34.92</v>
      </c>
      <c r="AF570">
        <v>0</v>
      </c>
      <c r="AG570">
        <v>0</v>
      </c>
      <c r="AH570">
        <v>0</v>
      </c>
      <c r="AI570">
        <v>11.81</v>
      </c>
      <c r="AJ570">
        <v>1</v>
      </c>
      <c r="AK570">
        <v>1</v>
      </c>
      <c r="AL570">
        <v>1</v>
      </c>
      <c r="AN570">
        <v>0</v>
      </c>
      <c r="AO570">
        <v>1</v>
      </c>
      <c r="AP570">
        <v>0</v>
      </c>
      <c r="AQ570">
        <v>0</v>
      </c>
      <c r="AR570">
        <v>0</v>
      </c>
      <c r="AS570" t="s">
        <v>3</v>
      </c>
      <c r="AT570">
        <v>0.1</v>
      </c>
      <c r="AU570" t="s">
        <v>3</v>
      </c>
      <c r="AV570">
        <v>0</v>
      </c>
      <c r="AW570">
        <v>2</v>
      </c>
      <c r="AX570">
        <v>68193187</v>
      </c>
      <c r="AY570">
        <v>1</v>
      </c>
      <c r="AZ570">
        <v>0</v>
      </c>
      <c r="BA570">
        <v>560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CX570">
        <f>Y570*Source!I349</f>
        <v>5.9250000000000004E-2</v>
      </c>
      <c r="CY570">
        <f t="shared" si="126"/>
        <v>412.41</v>
      </c>
      <c r="CZ570">
        <f t="shared" si="127"/>
        <v>34.92</v>
      </c>
      <c r="DA570">
        <f t="shared" si="128"/>
        <v>11.81</v>
      </c>
      <c r="DB570">
        <f t="shared" si="129"/>
        <v>3.49</v>
      </c>
      <c r="DC570">
        <f t="shared" si="130"/>
        <v>0</v>
      </c>
    </row>
    <row r="571" spans="1:107" x14ac:dyDescent="0.4">
      <c r="A571">
        <f>ROW(Source!A349)</f>
        <v>349</v>
      </c>
      <c r="B571">
        <v>68187018</v>
      </c>
      <c r="C571">
        <v>68193171</v>
      </c>
      <c r="D571">
        <v>64808247</v>
      </c>
      <c r="E571">
        <v>1</v>
      </c>
      <c r="F571">
        <v>1</v>
      </c>
      <c r="G571">
        <v>1</v>
      </c>
      <c r="H571">
        <v>3</v>
      </c>
      <c r="I571" t="s">
        <v>836</v>
      </c>
      <c r="J571" t="s">
        <v>837</v>
      </c>
      <c r="K571" t="s">
        <v>838</v>
      </c>
      <c r="L571">
        <v>1348</v>
      </c>
      <c r="N571">
        <v>1009</v>
      </c>
      <c r="O571" t="s">
        <v>133</v>
      </c>
      <c r="P571" t="s">
        <v>133</v>
      </c>
      <c r="Q571">
        <v>1000</v>
      </c>
      <c r="W571">
        <v>0</v>
      </c>
      <c r="X571">
        <v>-1746258587</v>
      </c>
      <c r="Y571">
        <v>0.04</v>
      </c>
      <c r="AA571">
        <v>3691.61</v>
      </c>
      <c r="AB571">
        <v>0</v>
      </c>
      <c r="AC571">
        <v>0</v>
      </c>
      <c r="AD571">
        <v>0</v>
      </c>
      <c r="AE571">
        <v>412.01</v>
      </c>
      <c r="AF571">
        <v>0</v>
      </c>
      <c r="AG571">
        <v>0</v>
      </c>
      <c r="AH571">
        <v>0</v>
      </c>
      <c r="AI571">
        <v>8.9600000000000009</v>
      </c>
      <c r="AJ571">
        <v>1</v>
      </c>
      <c r="AK571">
        <v>1</v>
      </c>
      <c r="AL571">
        <v>1</v>
      </c>
      <c r="AN571">
        <v>0</v>
      </c>
      <c r="AO571">
        <v>1</v>
      </c>
      <c r="AP571">
        <v>0</v>
      </c>
      <c r="AQ571">
        <v>0</v>
      </c>
      <c r="AR571">
        <v>0</v>
      </c>
      <c r="AS571" t="s">
        <v>3</v>
      </c>
      <c r="AT571">
        <v>0.04</v>
      </c>
      <c r="AU571" t="s">
        <v>3</v>
      </c>
      <c r="AV571">
        <v>0</v>
      </c>
      <c r="AW571">
        <v>2</v>
      </c>
      <c r="AX571">
        <v>68193188</v>
      </c>
      <c r="AY571">
        <v>1</v>
      </c>
      <c r="AZ571">
        <v>0</v>
      </c>
      <c r="BA571">
        <v>561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CX571">
        <f>Y571*Source!I349</f>
        <v>2.3700000000000002E-2</v>
      </c>
      <c r="CY571">
        <f t="shared" si="126"/>
        <v>3691.61</v>
      </c>
      <c r="CZ571">
        <f t="shared" si="127"/>
        <v>412.01</v>
      </c>
      <c r="DA571">
        <f t="shared" si="128"/>
        <v>8.9600000000000009</v>
      </c>
      <c r="DB571">
        <f t="shared" si="129"/>
        <v>16.48</v>
      </c>
      <c r="DC571">
        <f t="shared" si="130"/>
        <v>0</v>
      </c>
    </row>
    <row r="572" spans="1:107" x14ac:dyDescent="0.4">
      <c r="A572">
        <f>ROW(Source!A349)</f>
        <v>349</v>
      </c>
      <c r="B572">
        <v>68187018</v>
      </c>
      <c r="C572">
        <v>68193171</v>
      </c>
      <c r="D572">
        <v>64808665</v>
      </c>
      <c r="E572">
        <v>1</v>
      </c>
      <c r="F572">
        <v>1</v>
      </c>
      <c r="G572">
        <v>1</v>
      </c>
      <c r="H572">
        <v>3</v>
      </c>
      <c r="I572" t="s">
        <v>798</v>
      </c>
      <c r="J572" t="s">
        <v>799</v>
      </c>
      <c r="K572" t="s">
        <v>800</v>
      </c>
      <c r="L572">
        <v>1346</v>
      </c>
      <c r="N572">
        <v>1009</v>
      </c>
      <c r="O572" t="s">
        <v>120</v>
      </c>
      <c r="P572" t="s">
        <v>120</v>
      </c>
      <c r="Q572">
        <v>1</v>
      </c>
      <c r="W572">
        <v>0</v>
      </c>
      <c r="X572">
        <v>644139035</v>
      </c>
      <c r="Y572">
        <v>0.5</v>
      </c>
      <c r="AA572">
        <v>45.67</v>
      </c>
      <c r="AB572">
        <v>0</v>
      </c>
      <c r="AC572">
        <v>0</v>
      </c>
      <c r="AD572">
        <v>0</v>
      </c>
      <c r="AE572">
        <v>1.81</v>
      </c>
      <c r="AF572">
        <v>0</v>
      </c>
      <c r="AG572">
        <v>0</v>
      </c>
      <c r="AH572">
        <v>0</v>
      </c>
      <c r="AI572">
        <v>25.23</v>
      </c>
      <c r="AJ572">
        <v>1</v>
      </c>
      <c r="AK572">
        <v>1</v>
      </c>
      <c r="AL572">
        <v>1</v>
      </c>
      <c r="AN572">
        <v>0</v>
      </c>
      <c r="AO572">
        <v>1</v>
      </c>
      <c r="AP572">
        <v>0</v>
      </c>
      <c r="AQ572">
        <v>0</v>
      </c>
      <c r="AR572">
        <v>0</v>
      </c>
      <c r="AS572" t="s">
        <v>3</v>
      </c>
      <c r="AT572">
        <v>0.5</v>
      </c>
      <c r="AU572" t="s">
        <v>3</v>
      </c>
      <c r="AV572">
        <v>0</v>
      </c>
      <c r="AW572">
        <v>2</v>
      </c>
      <c r="AX572">
        <v>68193189</v>
      </c>
      <c r="AY572">
        <v>1</v>
      </c>
      <c r="AZ572">
        <v>0</v>
      </c>
      <c r="BA572">
        <v>562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CX572">
        <f>Y572*Source!I349</f>
        <v>0.29625000000000001</v>
      </c>
      <c r="CY572">
        <f t="shared" si="126"/>
        <v>45.67</v>
      </c>
      <c r="CZ572">
        <f t="shared" si="127"/>
        <v>1.81</v>
      </c>
      <c r="DA572">
        <f t="shared" si="128"/>
        <v>25.23</v>
      </c>
      <c r="DB572">
        <f t="shared" si="129"/>
        <v>0.91</v>
      </c>
      <c r="DC572">
        <f t="shared" si="130"/>
        <v>0</v>
      </c>
    </row>
    <row r="573" spans="1:107" x14ac:dyDescent="0.4">
      <c r="A573">
        <f>ROW(Source!A349)</f>
        <v>349</v>
      </c>
      <c r="B573">
        <v>68187018</v>
      </c>
      <c r="C573">
        <v>68193171</v>
      </c>
      <c r="D573">
        <v>64842795</v>
      </c>
      <c r="E573">
        <v>1</v>
      </c>
      <c r="F573">
        <v>1</v>
      </c>
      <c r="G573">
        <v>1</v>
      </c>
      <c r="H573">
        <v>3</v>
      </c>
      <c r="I573" t="s">
        <v>839</v>
      </c>
      <c r="J573" t="s">
        <v>840</v>
      </c>
      <c r="K573" t="s">
        <v>841</v>
      </c>
      <c r="L573">
        <v>1339</v>
      </c>
      <c r="N573">
        <v>1007</v>
      </c>
      <c r="O573" t="s">
        <v>712</v>
      </c>
      <c r="P573" t="s">
        <v>712</v>
      </c>
      <c r="Q573">
        <v>1</v>
      </c>
      <c r="W573">
        <v>0</v>
      </c>
      <c r="X573">
        <v>-364114852</v>
      </c>
      <c r="Y573">
        <v>1.5</v>
      </c>
      <c r="AA573">
        <v>3280.2</v>
      </c>
      <c r="AB573">
        <v>0</v>
      </c>
      <c r="AC573">
        <v>0</v>
      </c>
      <c r="AD573">
        <v>0</v>
      </c>
      <c r="AE573">
        <v>497</v>
      </c>
      <c r="AF573">
        <v>0</v>
      </c>
      <c r="AG573">
        <v>0</v>
      </c>
      <c r="AH573">
        <v>0</v>
      </c>
      <c r="AI573">
        <v>6.6</v>
      </c>
      <c r="AJ573">
        <v>1</v>
      </c>
      <c r="AK573">
        <v>1</v>
      </c>
      <c r="AL573">
        <v>1</v>
      </c>
      <c r="AN573">
        <v>0</v>
      </c>
      <c r="AO573">
        <v>1</v>
      </c>
      <c r="AP573">
        <v>0</v>
      </c>
      <c r="AQ573">
        <v>0</v>
      </c>
      <c r="AR573">
        <v>0</v>
      </c>
      <c r="AS573" t="s">
        <v>3</v>
      </c>
      <c r="AT573">
        <v>1.5</v>
      </c>
      <c r="AU573" t="s">
        <v>3</v>
      </c>
      <c r="AV573">
        <v>0</v>
      </c>
      <c r="AW573">
        <v>2</v>
      </c>
      <c r="AX573">
        <v>68193190</v>
      </c>
      <c r="AY573">
        <v>1</v>
      </c>
      <c r="AZ573">
        <v>0</v>
      </c>
      <c r="BA573">
        <v>563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CX573">
        <f>Y573*Source!I349</f>
        <v>0.88875000000000004</v>
      </c>
      <c r="CY573">
        <f t="shared" si="126"/>
        <v>3280.2</v>
      </c>
      <c r="CZ573">
        <f t="shared" si="127"/>
        <v>497</v>
      </c>
      <c r="DA573">
        <f t="shared" si="128"/>
        <v>6.6</v>
      </c>
      <c r="DB573">
        <f t="shared" si="129"/>
        <v>745.5</v>
      </c>
      <c r="DC573">
        <f t="shared" si="130"/>
        <v>0</v>
      </c>
    </row>
    <row r="574" spans="1:107" x14ac:dyDescent="0.4">
      <c r="A574">
        <f>ROW(Source!A349)</f>
        <v>349</v>
      </c>
      <c r="B574">
        <v>68187018</v>
      </c>
      <c r="C574">
        <v>68193171</v>
      </c>
      <c r="D574">
        <v>64847311</v>
      </c>
      <c r="E574">
        <v>1</v>
      </c>
      <c r="F574">
        <v>1</v>
      </c>
      <c r="G574">
        <v>1</v>
      </c>
      <c r="H574">
        <v>3</v>
      </c>
      <c r="I574" t="s">
        <v>709</v>
      </c>
      <c r="J574" t="s">
        <v>710</v>
      </c>
      <c r="K574" t="s">
        <v>711</v>
      </c>
      <c r="L574">
        <v>1339</v>
      </c>
      <c r="N574">
        <v>1007</v>
      </c>
      <c r="O574" t="s">
        <v>712</v>
      </c>
      <c r="P574" t="s">
        <v>712</v>
      </c>
      <c r="Q574">
        <v>1</v>
      </c>
      <c r="W574">
        <v>0</v>
      </c>
      <c r="X574">
        <v>619799737</v>
      </c>
      <c r="Y574">
        <v>0.46500000000000002</v>
      </c>
      <c r="AA574">
        <v>19.57</v>
      </c>
      <c r="AB574">
        <v>0</v>
      </c>
      <c r="AC574">
        <v>0</v>
      </c>
      <c r="AD574">
        <v>0</v>
      </c>
      <c r="AE574">
        <v>2.44</v>
      </c>
      <c r="AF574">
        <v>0</v>
      </c>
      <c r="AG574">
        <v>0</v>
      </c>
      <c r="AH574">
        <v>0</v>
      </c>
      <c r="AI574">
        <v>8.02</v>
      </c>
      <c r="AJ574">
        <v>1</v>
      </c>
      <c r="AK574">
        <v>1</v>
      </c>
      <c r="AL574">
        <v>1</v>
      </c>
      <c r="AN574">
        <v>0</v>
      </c>
      <c r="AO574">
        <v>1</v>
      </c>
      <c r="AP574">
        <v>0</v>
      </c>
      <c r="AQ574">
        <v>0</v>
      </c>
      <c r="AR574">
        <v>0</v>
      </c>
      <c r="AS574" t="s">
        <v>3</v>
      </c>
      <c r="AT574">
        <v>0.46500000000000002</v>
      </c>
      <c r="AU574" t="s">
        <v>3</v>
      </c>
      <c r="AV574">
        <v>0</v>
      </c>
      <c r="AW574">
        <v>2</v>
      </c>
      <c r="AX574">
        <v>68193191</v>
      </c>
      <c r="AY574">
        <v>1</v>
      </c>
      <c r="AZ574">
        <v>0</v>
      </c>
      <c r="BA574">
        <v>564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CX574">
        <f>Y574*Source!I349</f>
        <v>0.27551250000000005</v>
      </c>
      <c r="CY574">
        <f t="shared" si="126"/>
        <v>19.57</v>
      </c>
      <c r="CZ574">
        <f t="shared" si="127"/>
        <v>2.44</v>
      </c>
      <c r="DA574">
        <f t="shared" si="128"/>
        <v>8.02</v>
      </c>
      <c r="DB574">
        <f t="shared" si="129"/>
        <v>1.1299999999999999</v>
      </c>
      <c r="DC574">
        <f t="shared" si="130"/>
        <v>0</v>
      </c>
    </row>
    <row r="575" spans="1:107" x14ac:dyDescent="0.4">
      <c r="A575">
        <f>ROW(Source!A350)</f>
        <v>350</v>
      </c>
      <c r="B575">
        <v>68187018</v>
      </c>
      <c r="C575">
        <v>68193192</v>
      </c>
      <c r="D575">
        <v>18409850</v>
      </c>
      <c r="E575">
        <v>1</v>
      </c>
      <c r="F575">
        <v>1</v>
      </c>
      <c r="G575">
        <v>1</v>
      </c>
      <c r="H575">
        <v>1</v>
      </c>
      <c r="I575" t="s">
        <v>663</v>
      </c>
      <c r="J575" t="s">
        <v>3</v>
      </c>
      <c r="K575" t="s">
        <v>664</v>
      </c>
      <c r="L575">
        <v>1369</v>
      </c>
      <c r="N575">
        <v>1013</v>
      </c>
      <c r="O575" t="s">
        <v>665</v>
      </c>
      <c r="P575" t="s">
        <v>665</v>
      </c>
      <c r="Q575">
        <v>1</v>
      </c>
      <c r="W575">
        <v>0</v>
      </c>
      <c r="X575">
        <v>855544366</v>
      </c>
      <c r="Y575">
        <v>112.7</v>
      </c>
      <c r="AA575">
        <v>0</v>
      </c>
      <c r="AB575">
        <v>0</v>
      </c>
      <c r="AC575">
        <v>0</v>
      </c>
      <c r="AD575">
        <v>9.07</v>
      </c>
      <c r="AE575">
        <v>0</v>
      </c>
      <c r="AF575">
        <v>0</v>
      </c>
      <c r="AG575">
        <v>0</v>
      </c>
      <c r="AH575">
        <v>9.07</v>
      </c>
      <c r="AI575">
        <v>1</v>
      </c>
      <c r="AJ575">
        <v>1</v>
      </c>
      <c r="AK575">
        <v>1</v>
      </c>
      <c r="AL575">
        <v>1</v>
      </c>
      <c r="AN575">
        <v>0</v>
      </c>
      <c r="AO575">
        <v>1</v>
      </c>
      <c r="AP575">
        <v>1</v>
      </c>
      <c r="AQ575">
        <v>0</v>
      </c>
      <c r="AR575">
        <v>0</v>
      </c>
      <c r="AS575" t="s">
        <v>3</v>
      </c>
      <c r="AT575">
        <v>98</v>
      </c>
      <c r="AU575" t="s">
        <v>21</v>
      </c>
      <c r="AV575">
        <v>1</v>
      </c>
      <c r="AW575">
        <v>2</v>
      </c>
      <c r="AX575">
        <v>68193209</v>
      </c>
      <c r="AY575">
        <v>1</v>
      </c>
      <c r="AZ575">
        <v>0</v>
      </c>
      <c r="BA575">
        <v>565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CX575">
        <f>Y575*Source!I350</f>
        <v>1.6904999999999999</v>
      </c>
      <c r="CY575">
        <f>AD575</f>
        <v>9.07</v>
      </c>
      <c r="CZ575">
        <f>AH575</f>
        <v>9.07</v>
      </c>
      <c r="DA575">
        <f>AL575</f>
        <v>1</v>
      </c>
      <c r="DB575">
        <f>ROUND((ROUND(AT575*CZ575,2)*1.15),6)</f>
        <v>1022.189</v>
      </c>
      <c r="DC575">
        <f>ROUND((ROUND(AT575*AG575,2)*1.15),6)</f>
        <v>0</v>
      </c>
    </row>
    <row r="576" spans="1:107" x14ac:dyDescent="0.4">
      <c r="A576">
        <f>ROW(Source!A350)</f>
        <v>350</v>
      </c>
      <c r="B576">
        <v>68187018</v>
      </c>
      <c r="C576">
        <v>68193192</v>
      </c>
      <c r="D576">
        <v>64872081</v>
      </c>
      <c r="E576">
        <v>1</v>
      </c>
      <c r="F576">
        <v>1</v>
      </c>
      <c r="G576">
        <v>1</v>
      </c>
      <c r="H576">
        <v>2</v>
      </c>
      <c r="I576" t="s">
        <v>666</v>
      </c>
      <c r="J576" t="s">
        <v>667</v>
      </c>
      <c r="K576" t="s">
        <v>668</v>
      </c>
      <c r="L576">
        <v>1368</v>
      </c>
      <c r="N576">
        <v>1011</v>
      </c>
      <c r="O576" t="s">
        <v>669</v>
      </c>
      <c r="P576" t="s">
        <v>669</v>
      </c>
      <c r="Q576">
        <v>1</v>
      </c>
      <c r="W576">
        <v>0</v>
      </c>
      <c r="X576">
        <v>-1937814132</v>
      </c>
      <c r="Y576">
        <v>3.625</v>
      </c>
      <c r="AA576">
        <v>0</v>
      </c>
      <c r="AB576">
        <v>12.45</v>
      </c>
      <c r="AC576">
        <v>0</v>
      </c>
      <c r="AD576">
        <v>0</v>
      </c>
      <c r="AE576">
        <v>0</v>
      </c>
      <c r="AF576">
        <v>3</v>
      </c>
      <c r="AG576">
        <v>0</v>
      </c>
      <c r="AH576">
        <v>0</v>
      </c>
      <c r="AI576">
        <v>1</v>
      </c>
      <c r="AJ576">
        <v>4.1500000000000004</v>
      </c>
      <c r="AK576">
        <v>28.43</v>
      </c>
      <c r="AL576">
        <v>1</v>
      </c>
      <c r="AN576">
        <v>0</v>
      </c>
      <c r="AO576">
        <v>1</v>
      </c>
      <c r="AP576">
        <v>1</v>
      </c>
      <c r="AQ576">
        <v>0</v>
      </c>
      <c r="AR576">
        <v>0</v>
      </c>
      <c r="AS576" t="s">
        <v>3</v>
      </c>
      <c r="AT576">
        <v>2.9</v>
      </c>
      <c r="AU576" t="s">
        <v>20</v>
      </c>
      <c r="AV576">
        <v>0</v>
      </c>
      <c r="AW576">
        <v>2</v>
      </c>
      <c r="AX576">
        <v>68193210</v>
      </c>
      <c r="AY576">
        <v>1</v>
      </c>
      <c r="AZ576">
        <v>0</v>
      </c>
      <c r="BA576">
        <v>566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CX576">
        <f>Y576*Source!I350</f>
        <v>5.4375E-2</v>
      </c>
      <c r="CY576">
        <f>AB576</f>
        <v>12.45</v>
      </c>
      <c r="CZ576">
        <f>AF576</f>
        <v>3</v>
      </c>
      <c r="DA576">
        <f>AJ576</f>
        <v>4.1500000000000004</v>
      </c>
      <c r="DB576">
        <f>ROUND((ROUND(AT576*CZ576,2)*1.25),6)</f>
        <v>10.875</v>
      </c>
      <c r="DC576">
        <f>ROUND((ROUND(AT576*AG576,2)*1.25),6)</f>
        <v>0</v>
      </c>
    </row>
    <row r="577" spans="1:107" x14ac:dyDescent="0.4">
      <c r="A577">
        <f>ROW(Source!A350)</f>
        <v>350</v>
      </c>
      <c r="B577">
        <v>68187018</v>
      </c>
      <c r="C577">
        <v>68193192</v>
      </c>
      <c r="D577">
        <v>64872832</v>
      </c>
      <c r="E577">
        <v>1</v>
      </c>
      <c r="F577">
        <v>1</v>
      </c>
      <c r="G577">
        <v>1</v>
      </c>
      <c r="H577">
        <v>2</v>
      </c>
      <c r="I577" t="s">
        <v>670</v>
      </c>
      <c r="J577" t="s">
        <v>671</v>
      </c>
      <c r="K577" t="s">
        <v>672</v>
      </c>
      <c r="L577">
        <v>1368</v>
      </c>
      <c r="N577">
        <v>1011</v>
      </c>
      <c r="O577" t="s">
        <v>669</v>
      </c>
      <c r="P577" t="s">
        <v>669</v>
      </c>
      <c r="Q577">
        <v>1</v>
      </c>
      <c r="W577">
        <v>0</v>
      </c>
      <c r="X577">
        <v>1535098105</v>
      </c>
      <c r="Y577">
        <v>0.7</v>
      </c>
      <c r="AA577">
        <v>0</v>
      </c>
      <c r="AB577">
        <v>186.42</v>
      </c>
      <c r="AC577">
        <v>0</v>
      </c>
      <c r="AD577">
        <v>0</v>
      </c>
      <c r="AE577">
        <v>0</v>
      </c>
      <c r="AF577">
        <v>33.590000000000003</v>
      </c>
      <c r="AG577">
        <v>0</v>
      </c>
      <c r="AH577">
        <v>0</v>
      </c>
      <c r="AI577">
        <v>1</v>
      </c>
      <c r="AJ577">
        <v>5.55</v>
      </c>
      <c r="AK577">
        <v>28.43</v>
      </c>
      <c r="AL577">
        <v>1</v>
      </c>
      <c r="AN577">
        <v>0</v>
      </c>
      <c r="AO577">
        <v>1</v>
      </c>
      <c r="AP577">
        <v>1</v>
      </c>
      <c r="AQ577">
        <v>0</v>
      </c>
      <c r="AR577">
        <v>0</v>
      </c>
      <c r="AS577" t="s">
        <v>3</v>
      </c>
      <c r="AT577">
        <v>0.56000000000000005</v>
      </c>
      <c r="AU577" t="s">
        <v>20</v>
      </c>
      <c r="AV577">
        <v>0</v>
      </c>
      <c r="AW577">
        <v>2</v>
      </c>
      <c r="AX577">
        <v>68193211</v>
      </c>
      <c r="AY577">
        <v>1</v>
      </c>
      <c r="AZ577">
        <v>0</v>
      </c>
      <c r="BA577">
        <v>567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CX577">
        <f>Y577*Source!I350</f>
        <v>1.0499999999999999E-2</v>
      </c>
      <c r="CY577">
        <f>AB577</f>
        <v>186.42</v>
      </c>
      <c r="CZ577">
        <f>AF577</f>
        <v>33.590000000000003</v>
      </c>
      <c r="DA577">
        <f>AJ577</f>
        <v>5.55</v>
      </c>
      <c r="DB577">
        <f>ROUND((ROUND(AT577*CZ577,2)*1.25),6)</f>
        <v>23.512499999999999</v>
      </c>
      <c r="DC577">
        <f>ROUND((ROUND(AT577*AG577,2)*1.25),6)</f>
        <v>0</v>
      </c>
    </row>
    <row r="578" spans="1:107" x14ac:dyDescent="0.4">
      <c r="A578">
        <f>ROW(Source!A350)</f>
        <v>350</v>
      </c>
      <c r="B578">
        <v>68187018</v>
      </c>
      <c r="C578">
        <v>68193192</v>
      </c>
      <c r="D578">
        <v>64872869</v>
      </c>
      <c r="E578">
        <v>1</v>
      </c>
      <c r="F578">
        <v>1</v>
      </c>
      <c r="G578">
        <v>1</v>
      </c>
      <c r="H578">
        <v>2</v>
      </c>
      <c r="I578" t="s">
        <v>673</v>
      </c>
      <c r="J578" t="s">
        <v>674</v>
      </c>
      <c r="K578" t="s">
        <v>675</v>
      </c>
      <c r="L578">
        <v>1368</v>
      </c>
      <c r="N578">
        <v>1011</v>
      </c>
      <c r="O578" t="s">
        <v>669</v>
      </c>
      <c r="P578" t="s">
        <v>669</v>
      </c>
      <c r="Q578">
        <v>1</v>
      </c>
      <c r="W578">
        <v>0</v>
      </c>
      <c r="X578">
        <v>-991672839</v>
      </c>
      <c r="Y578">
        <v>0.75</v>
      </c>
      <c r="AA578">
        <v>0</v>
      </c>
      <c r="AB578">
        <v>31.8</v>
      </c>
      <c r="AC578">
        <v>0</v>
      </c>
      <c r="AD578">
        <v>0</v>
      </c>
      <c r="AE578">
        <v>0</v>
      </c>
      <c r="AF578">
        <v>2.08</v>
      </c>
      <c r="AG578">
        <v>0</v>
      </c>
      <c r="AH578">
        <v>0</v>
      </c>
      <c r="AI578">
        <v>1</v>
      </c>
      <c r="AJ578">
        <v>15.29</v>
      </c>
      <c r="AK578">
        <v>28.43</v>
      </c>
      <c r="AL578">
        <v>1</v>
      </c>
      <c r="AN578">
        <v>0</v>
      </c>
      <c r="AO578">
        <v>1</v>
      </c>
      <c r="AP578">
        <v>1</v>
      </c>
      <c r="AQ578">
        <v>0</v>
      </c>
      <c r="AR578">
        <v>0</v>
      </c>
      <c r="AS578" t="s">
        <v>3</v>
      </c>
      <c r="AT578">
        <v>0.6</v>
      </c>
      <c r="AU578" t="s">
        <v>20</v>
      </c>
      <c r="AV578">
        <v>0</v>
      </c>
      <c r="AW578">
        <v>2</v>
      </c>
      <c r="AX578">
        <v>68193212</v>
      </c>
      <c r="AY578">
        <v>1</v>
      </c>
      <c r="AZ578">
        <v>0</v>
      </c>
      <c r="BA578">
        <v>568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CX578">
        <f>Y578*Source!I350</f>
        <v>1.125E-2</v>
      </c>
      <c r="CY578">
        <f>AB578</f>
        <v>31.8</v>
      </c>
      <c r="CZ578">
        <f>AF578</f>
        <v>2.08</v>
      </c>
      <c r="DA578">
        <f>AJ578</f>
        <v>15.29</v>
      </c>
      <c r="DB578">
        <f>ROUND((ROUND(AT578*CZ578,2)*1.25),6)</f>
        <v>1.5625</v>
      </c>
      <c r="DC578">
        <f>ROUND((ROUND(AT578*AG578,2)*1.25),6)</f>
        <v>0</v>
      </c>
    </row>
    <row r="579" spans="1:107" x14ac:dyDescent="0.4">
      <c r="A579">
        <f>ROW(Source!A350)</f>
        <v>350</v>
      </c>
      <c r="B579">
        <v>68187018</v>
      </c>
      <c r="C579">
        <v>68193192</v>
      </c>
      <c r="D579">
        <v>64809235</v>
      </c>
      <c r="E579">
        <v>1</v>
      </c>
      <c r="F579">
        <v>1</v>
      </c>
      <c r="G579">
        <v>1</v>
      </c>
      <c r="H579">
        <v>3</v>
      </c>
      <c r="I579" t="s">
        <v>676</v>
      </c>
      <c r="J579" t="s">
        <v>677</v>
      </c>
      <c r="K579" t="s">
        <v>678</v>
      </c>
      <c r="L579">
        <v>1346</v>
      </c>
      <c r="N579">
        <v>1009</v>
      </c>
      <c r="O579" t="s">
        <v>120</v>
      </c>
      <c r="P579" t="s">
        <v>120</v>
      </c>
      <c r="Q579">
        <v>1</v>
      </c>
      <c r="W579">
        <v>0</v>
      </c>
      <c r="X579">
        <v>-946734149</v>
      </c>
      <c r="Y579">
        <v>20</v>
      </c>
      <c r="AA579">
        <v>54.2</v>
      </c>
      <c r="AB579">
        <v>0</v>
      </c>
      <c r="AC579">
        <v>0</v>
      </c>
      <c r="AD579">
        <v>0</v>
      </c>
      <c r="AE579">
        <v>46.72</v>
      </c>
      <c r="AF579">
        <v>0</v>
      </c>
      <c r="AG579">
        <v>0</v>
      </c>
      <c r="AH579">
        <v>0</v>
      </c>
      <c r="AI579">
        <v>1.1599999999999999</v>
      </c>
      <c r="AJ579">
        <v>1</v>
      </c>
      <c r="AK579">
        <v>1</v>
      </c>
      <c r="AL579">
        <v>1</v>
      </c>
      <c r="AN579">
        <v>0</v>
      </c>
      <c r="AO579">
        <v>1</v>
      </c>
      <c r="AP579">
        <v>0</v>
      </c>
      <c r="AQ579">
        <v>0</v>
      </c>
      <c r="AR579">
        <v>0</v>
      </c>
      <c r="AS579" t="s">
        <v>3</v>
      </c>
      <c r="AT579">
        <v>20</v>
      </c>
      <c r="AU579" t="s">
        <v>3</v>
      </c>
      <c r="AV579">
        <v>0</v>
      </c>
      <c r="AW579">
        <v>2</v>
      </c>
      <c r="AX579">
        <v>68193213</v>
      </c>
      <c r="AY579">
        <v>1</v>
      </c>
      <c r="AZ579">
        <v>0</v>
      </c>
      <c r="BA579">
        <v>569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CX579">
        <f>Y579*Source!I350</f>
        <v>0.3</v>
      </c>
      <c r="CY579">
        <f t="shared" ref="CY579:CY590" si="131">AA579</f>
        <v>54.2</v>
      </c>
      <c r="CZ579">
        <f t="shared" ref="CZ579:CZ590" si="132">AE579</f>
        <v>46.72</v>
      </c>
      <c r="DA579">
        <f t="shared" ref="DA579:DA590" si="133">AI579</f>
        <v>1.1599999999999999</v>
      </c>
      <c r="DB579">
        <f t="shared" ref="DB579:DB590" si="134">ROUND(ROUND(AT579*CZ579,2),6)</f>
        <v>934.4</v>
      </c>
      <c r="DC579">
        <f t="shared" ref="DC579:DC590" si="135">ROUND(ROUND(AT579*AG579,2),6)</f>
        <v>0</v>
      </c>
    </row>
    <row r="580" spans="1:107" x14ac:dyDescent="0.4">
      <c r="A580">
        <f>ROW(Source!A350)</f>
        <v>350</v>
      </c>
      <c r="B580">
        <v>68187018</v>
      </c>
      <c r="C580">
        <v>68193192</v>
      </c>
      <c r="D580">
        <v>64809242</v>
      </c>
      <c r="E580">
        <v>1</v>
      </c>
      <c r="F580">
        <v>1</v>
      </c>
      <c r="G580">
        <v>1</v>
      </c>
      <c r="H580">
        <v>3</v>
      </c>
      <c r="I580" t="s">
        <v>679</v>
      </c>
      <c r="J580" t="s">
        <v>680</v>
      </c>
      <c r="K580" t="s">
        <v>681</v>
      </c>
      <c r="L580">
        <v>1346</v>
      </c>
      <c r="N580">
        <v>1009</v>
      </c>
      <c r="O580" t="s">
        <v>120</v>
      </c>
      <c r="P580" t="s">
        <v>120</v>
      </c>
      <c r="Q580">
        <v>1</v>
      </c>
      <c r="W580">
        <v>0</v>
      </c>
      <c r="X580">
        <v>-1529888946</v>
      </c>
      <c r="Y580">
        <v>10</v>
      </c>
      <c r="AA580">
        <v>53.49</v>
      </c>
      <c r="AB580">
        <v>0</v>
      </c>
      <c r="AC580">
        <v>0</v>
      </c>
      <c r="AD580">
        <v>0</v>
      </c>
      <c r="AE580">
        <v>11.12</v>
      </c>
      <c r="AF580">
        <v>0</v>
      </c>
      <c r="AG580">
        <v>0</v>
      </c>
      <c r="AH580">
        <v>0</v>
      </c>
      <c r="AI580">
        <v>4.8099999999999996</v>
      </c>
      <c r="AJ580">
        <v>1</v>
      </c>
      <c r="AK580">
        <v>1</v>
      </c>
      <c r="AL580">
        <v>1</v>
      </c>
      <c r="AN580">
        <v>0</v>
      </c>
      <c r="AO580">
        <v>1</v>
      </c>
      <c r="AP580">
        <v>0</v>
      </c>
      <c r="AQ580">
        <v>0</v>
      </c>
      <c r="AR580">
        <v>0</v>
      </c>
      <c r="AS580" t="s">
        <v>3</v>
      </c>
      <c r="AT580">
        <v>10</v>
      </c>
      <c r="AU580" t="s">
        <v>3</v>
      </c>
      <c r="AV580">
        <v>0</v>
      </c>
      <c r="AW580">
        <v>2</v>
      </c>
      <c r="AX580">
        <v>68193214</v>
      </c>
      <c r="AY580">
        <v>1</v>
      </c>
      <c r="AZ580">
        <v>0</v>
      </c>
      <c r="BA580">
        <v>570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CX580">
        <f>Y580*Source!I350</f>
        <v>0.15</v>
      </c>
      <c r="CY580">
        <f t="shared" si="131"/>
        <v>53.49</v>
      </c>
      <c r="CZ580">
        <f t="shared" si="132"/>
        <v>11.12</v>
      </c>
      <c r="DA580">
        <f t="shared" si="133"/>
        <v>4.8099999999999996</v>
      </c>
      <c r="DB580">
        <f t="shared" si="134"/>
        <v>111.2</v>
      </c>
      <c r="DC580">
        <f t="shared" si="135"/>
        <v>0</v>
      </c>
    </row>
    <row r="581" spans="1:107" x14ac:dyDescent="0.4">
      <c r="A581">
        <f>ROW(Source!A350)</f>
        <v>350</v>
      </c>
      <c r="B581">
        <v>68187018</v>
      </c>
      <c r="C581">
        <v>68193192</v>
      </c>
      <c r="D581">
        <v>64809243</v>
      </c>
      <c r="E581">
        <v>1</v>
      </c>
      <c r="F581">
        <v>1</v>
      </c>
      <c r="G581">
        <v>1</v>
      </c>
      <c r="H581">
        <v>3</v>
      </c>
      <c r="I581" t="s">
        <v>682</v>
      </c>
      <c r="J581" t="s">
        <v>683</v>
      </c>
      <c r="K581" t="s">
        <v>684</v>
      </c>
      <c r="L581">
        <v>1346</v>
      </c>
      <c r="N581">
        <v>1009</v>
      </c>
      <c r="O581" t="s">
        <v>120</v>
      </c>
      <c r="P581" t="s">
        <v>120</v>
      </c>
      <c r="Q581">
        <v>1</v>
      </c>
      <c r="W581">
        <v>0</v>
      </c>
      <c r="X581">
        <v>-936589070</v>
      </c>
      <c r="Y581">
        <v>77</v>
      </c>
      <c r="AA581">
        <v>14.95</v>
      </c>
      <c r="AB581">
        <v>0</v>
      </c>
      <c r="AC581">
        <v>0</v>
      </c>
      <c r="AD581">
        <v>0</v>
      </c>
      <c r="AE581">
        <v>4.3600000000000003</v>
      </c>
      <c r="AF581">
        <v>0</v>
      </c>
      <c r="AG581">
        <v>0</v>
      </c>
      <c r="AH581">
        <v>0</v>
      </c>
      <c r="AI581">
        <v>3.43</v>
      </c>
      <c r="AJ581">
        <v>1</v>
      </c>
      <c r="AK581">
        <v>1</v>
      </c>
      <c r="AL581">
        <v>1</v>
      </c>
      <c r="AN581">
        <v>0</v>
      </c>
      <c r="AO581">
        <v>1</v>
      </c>
      <c r="AP581">
        <v>0</v>
      </c>
      <c r="AQ581">
        <v>0</v>
      </c>
      <c r="AR581">
        <v>0</v>
      </c>
      <c r="AS581" t="s">
        <v>3</v>
      </c>
      <c r="AT581">
        <v>77</v>
      </c>
      <c r="AU581" t="s">
        <v>3</v>
      </c>
      <c r="AV581">
        <v>0</v>
      </c>
      <c r="AW581">
        <v>2</v>
      </c>
      <c r="AX581">
        <v>68193215</v>
      </c>
      <c r="AY581">
        <v>1</v>
      </c>
      <c r="AZ581">
        <v>0</v>
      </c>
      <c r="BA581">
        <v>571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CX581">
        <f>Y581*Source!I350</f>
        <v>1.155</v>
      </c>
      <c r="CY581">
        <f t="shared" si="131"/>
        <v>14.95</v>
      </c>
      <c r="CZ581">
        <f t="shared" si="132"/>
        <v>4.3600000000000003</v>
      </c>
      <c r="DA581">
        <f t="shared" si="133"/>
        <v>3.43</v>
      </c>
      <c r="DB581">
        <f t="shared" si="134"/>
        <v>335.72</v>
      </c>
      <c r="DC581">
        <f t="shared" si="135"/>
        <v>0</v>
      </c>
    </row>
    <row r="582" spans="1:107" x14ac:dyDescent="0.4">
      <c r="A582">
        <f>ROW(Source!A350)</f>
        <v>350</v>
      </c>
      <c r="B582">
        <v>68187018</v>
      </c>
      <c r="C582">
        <v>68193192</v>
      </c>
      <c r="D582">
        <v>64809267</v>
      </c>
      <c r="E582">
        <v>1</v>
      </c>
      <c r="F582">
        <v>1</v>
      </c>
      <c r="G582">
        <v>1</v>
      </c>
      <c r="H582">
        <v>3</v>
      </c>
      <c r="I582" t="s">
        <v>685</v>
      </c>
      <c r="J582" t="s">
        <v>686</v>
      </c>
      <c r="K582" t="s">
        <v>687</v>
      </c>
      <c r="L582">
        <v>1301</v>
      </c>
      <c r="N582">
        <v>1003</v>
      </c>
      <c r="O582" t="s">
        <v>507</v>
      </c>
      <c r="P582" t="s">
        <v>507</v>
      </c>
      <c r="Q582">
        <v>1</v>
      </c>
      <c r="W582">
        <v>0</v>
      </c>
      <c r="X582">
        <v>-1957188591</v>
      </c>
      <c r="Y582">
        <v>152</v>
      </c>
      <c r="AA582">
        <v>1.1000000000000001</v>
      </c>
      <c r="AB582">
        <v>0</v>
      </c>
      <c r="AC582">
        <v>0</v>
      </c>
      <c r="AD582">
        <v>0</v>
      </c>
      <c r="AE582">
        <v>0.17</v>
      </c>
      <c r="AF582">
        <v>0</v>
      </c>
      <c r="AG582">
        <v>0</v>
      </c>
      <c r="AH582">
        <v>0</v>
      </c>
      <c r="AI582">
        <v>6.47</v>
      </c>
      <c r="AJ582">
        <v>1</v>
      </c>
      <c r="AK582">
        <v>1</v>
      </c>
      <c r="AL582">
        <v>1</v>
      </c>
      <c r="AN582">
        <v>0</v>
      </c>
      <c r="AO582">
        <v>1</v>
      </c>
      <c r="AP582">
        <v>0</v>
      </c>
      <c r="AQ582">
        <v>0</v>
      </c>
      <c r="AR582">
        <v>0</v>
      </c>
      <c r="AS582" t="s">
        <v>3</v>
      </c>
      <c r="AT582">
        <v>152</v>
      </c>
      <c r="AU582" t="s">
        <v>3</v>
      </c>
      <c r="AV582">
        <v>0</v>
      </c>
      <c r="AW582">
        <v>2</v>
      </c>
      <c r="AX582">
        <v>68193216</v>
      </c>
      <c r="AY582">
        <v>1</v>
      </c>
      <c r="AZ582">
        <v>0</v>
      </c>
      <c r="BA582">
        <v>572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CX582">
        <f>Y582*Source!I350</f>
        <v>2.2799999999999998</v>
      </c>
      <c r="CY582">
        <f t="shared" si="131"/>
        <v>1.1000000000000001</v>
      </c>
      <c r="CZ582">
        <f t="shared" si="132"/>
        <v>0.17</v>
      </c>
      <c r="DA582">
        <f t="shared" si="133"/>
        <v>6.47</v>
      </c>
      <c r="DB582">
        <f t="shared" si="134"/>
        <v>25.84</v>
      </c>
      <c r="DC582">
        <f t="shared" si="135"/>
        <v>0</v>
      </c>
    </row>
    <row r="583" spans="1:107" x14ac:dyDescent="0.4">
      <c r="A583">
        <f>ROW(Source!A350)</f>
        <v>350</v>
      </c>
      <c r="B583">
        <v>68187018</v>
      </c>
      <c r="C583">
        <v>68193192</v>
      </c>
      <c r="D583">
        <v>64809273</v>
      </c>
      <c r="E583">
        <v>1</v>
      </c>
      <c r="F583">
        <v>1</v>
      </c>
      <c r="G583">
        <v>1</v>
      </c>
      <c r="H583">
        <v>3</v>
      </c>
      <c r="I583" t="s">
        <v>688</v>
      </c>
      <c r="J583" t="s">
        <v>689</v>
      </c>
      <c r="K583" t="s">
        <v>690</v>
      </c>
      <c r="L583">
        <v>1308</v>
      </c>
      <c r="N583">
        <v>1003</v>
      </c>
      <c r="O583" t="s">
        <v>259</v>
      </c>
      <c r="P583" t="s">
        <v>259</v>
      </c>
      <c r="Q583">
        <v>100</v>
      </c>
      <c r="W583">
        <v>0</v>
      </c>
      <c r="X583">
        <v>-2072982832</v>
      </c>
      <c r="Y583">
        <v>1.77</v>
      </c>
      <c r="AA583">
        <v>1524.24</v>
      </c>
      <c r="AB583">
        <v>0</v>
      </c>
      <c r="AC583">
        <v>0</v>
      </c>
      <c r="AD583">
        <v>0</v>
      </c>
      <c r="AE583">
        <v>174</v>
      </c>
      <c r="AF583">
        <v>0</v>
      </c>
      <c r="AG583">
        <v>0</v>
      </c>
      <c r="AH583">
        <v>0</v>
      </c>
      <c r="AI583">
        <v>8.76</v>
      </c>
      <c r="AJ583">
        <v>1</v>
      </c>
      <c r="AK583">
        <v>1</v>
      </c>
      <c r="AL583">
        <v>1</v>
      </c>
      <c r="AN583">
        <v>0</v>
      </c>
      <c r="AO583">
        <v>1</v>
      </c>
      <c r="AP583">
        <v>0</v>
      </c>
      <c r="AQ583">
        <v>0</v>
      </c>
      <c r="AR583">
        <v>0</v>
      </c>
      <c r="AS583" t="s">
        <v>3</v>
      </c>
      <c r="AT583">
        <v>1.77</v>
      </c>
      <c r="AU583" t="s">
        <v>3</v>
      </c>
      <c r="AV583">
        <v>0</v>
      </c>
      <c r="AW583">
        <v>2</v>
      </c>
      <c r="AX583">
        <v>68193217</v>
      </c>
      <c r="AY583">
        <v>1</v>
      </c>
      <c r="AZ583">
        <v>0</v>
      </c>
      <c r="BA583">
        <v>573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CX583">
        <f>Y583*Source!I350</f>
        <v>2.6550000000000001E-2</v>
      </c>
      <c r="CY583">
        <f t="shared" si="131"/>
        <v>1524.24</v>
      </c>
      <c r="CZ583">
        <f t="shared" si="132"/>
        <v>174</v>
      </c>
      <c r="DA583">
        <f t="shared" si="133"/>
        <v>8.76</v>
      </c>
      <c r="DB583">
        <f t="shared" si="134"/>
        <v>307.98</v>
      </c>
      <c r="DC583">
        <f t="shared" si="135"/>
        <v>0</v>
      </c>
    </row>
    <row r="584" spans="1:107" x14ac:dyDescent="0.4">
      <c r="A584">
        <f>ROW(Source!A350)</f>
        <v>350</v>
      </c>
      <c r="B584">
        <v>68187018</v>
      </c>
      <c r="C584">
        <v>68193192</v>
      </c>
      <c r="D584">
        <v>64809278</v>
      </c>
      <c r="E584">
        <v>1</v>
      </c>
      <c r="F584">
        <v>1</v>
      </c>
      <c r="G584">
        <v>1</v>
      </c>
      <c r="H584">
        <v>3</v>
      </c>
      <c r="I584" t="s">
        <v>691</v>
      </c>
      <c r="J584" t="s">
        <v>692</v>
      </c>
      <c r="K584" t="s">
        <v>693</v>
      </c>
      <c r="L584">
        <v>1301</v>
      </c>
      <c r="N584">
        <v>1003</v>
      </c>
      <c r="O584" t="s">
        <v>507</v>
      </c>
      <c r="P584" t="s">
        <v>507</v>
      </c>
      <c r="Q584">
        <v>1</v>
      </c>
      <c r="W584">
        <v>0</v>
      </c>
      <c r="X584">
        <v>781211409</v>
      </c>
      <c r="Y584">
        <v>126</v>
      </c>
      <c r="AA584">
        <v>4.5</v>
      </c>
      <c r="AB584">
        <v>0</v>
      </c>
      <c r="AC584">
        <v>0</v>
      </c>
      <c r="AD584">
        <v>0</v>
      </c>
      <c r="AE584">
        <v>0.6</v>
      </c>
      <c r="AF584">
        <v>0</v>
      </c>
      <c r="AG584">
        <v>0</v>
      </c>
      <c r="AH584">
        <v>0</v>
      </c>
      <c r="AI584">
        <v>7.5</v>
      </c>
      <c r="AJ584">
        <v>1</v>
      </c>
      <c r="AK584">
        <v>1</v>
      </c>
      <c r="AL584">
        <v>1</v>
      </c>
      <c r="AN584">
        <v>0</v>
      </c>
      <c r="AO584">
        <v>1</v>
      </c>
      <c r="AP584">
        <v>0</v>
      </c>
      <c r="AQ584">
        <v>0</v>
      </c>
      <c r="AR584">
        <v>0</v>
      </c>
      <c r="AS584" t="s">
        <v>3</v>
      </c>
      <c r="AT584">
        <v>126</v>
      </c>
      <c r="AU584" t="s">
        <v>3</v>
      </c>
      <c r="AV584">
        <v>0</v>
      </c>
      <c r="AW584">
        <v>2</v>
      </c>
      <c r="AX584">
        <v>68193218</v>
      </c>
      <c r="AY584">
        <v>1</v>
      </c>
      <c r="AZ584">
        <v>0</v>
      </c>
      <c r="BA584">
        <v>574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CX584">
        <f>Y584*Source!I350</f>
        <v>1.89</v>
      </c>
      <c r="CY584">
        <f t="shared" si="131"/>
        <v>4.5</v>
      </c>
      <c r="CZ584">
        <f t="shared" si="132"/>
        <v>0.6</v>
      </c>
      <c r="DA584">
        <f t="shared" si="133"/>
        <v>7.5</v>
      </c>
      <c r="DB584">
        <f t="shared" si="134"/>
        <v>75.599999999999994</v>
      </c>
      <c r="DC584">
        <f t="shared" si="135"/>
        <v>0</v>
      </c>
    </row>
    <row r="585" spans="1:107" x14ac:dyDescent="0.4">
      <c r="A585">
        <f>ROW(Source!A350)</f>
        <v>350</v>
      </c>
      <c r="B585">
        <v>68187018</v>
      </c>
      <c r="C585">
        <v>68193192</v>
      </c>
      <c r="D585">
        <v>64809300</v>
      </c>
      <c r="E585">
        <v>1</v>
      </c>
      <c r="F585">
        <v>1</v>
      </c>
      <c r="G585">
        <v>1</v>
      </c>
      <c r="H585">
        <v>3</v>
      </c>
      <c r="I585" t="s">
        <v>37</v>
      </c>
      <c r="J585" t="s">
        <v>39</v>
      </c>
      <c r="K585" t="s">
        <v>38</v>
      </c>
      <c r="L585">
        <v>1327</v>
      </c>
      <c r="N585">
        <v>1005</v>
      </c>
      <c r="O585" t="s">
        <v>31</v>
      </c>
      <c r="P585" t="s">
        <v>31</v>
      </c>
      <c r="Q585">
        <v>1</v>
      </c>
      <c r="W585">
        <v>0</v>
      </c>
      <c r="X585">
        <v>1477604143</v>
      </c>
      <c r="Y585">
        <v>210</v>
      </c>
      <c r="AA585">
        <v>73.040000000000006</v>
      </c>
      <c r="AB585">
        <v>0</v>
      </c>
      <c r="AC585">
        <v>0</v>
      </c>
      <c r="AD585">
        <v>0</v>
      </c>
      <c r="AE585">
        <v>15.06</v>
      </c>
      <c r="AF585">
        <v>0</v>
      </c>
      <c r="AG585">
        <v>0</v>
      </c>
      <c r="AH585">
        <v>0</v>
      </c>
      <c r="AI585">
        <v>4.8499999999999996</v>
      </c>
      <c r="AJ585">
        <v>1</v>
      </c>
      <c r="AK585">
        <v>1</v>
      </c>
      <c r="AL585">
        <v>1</v>
      </c>
      <c r="AN585">
        <v>0</v>
      </c>
      <c r="AO585">
        <v>1</v>
      </c>
      <c r="AP585">
        <v>0</v>
      </c>
      <c r="AQ585">
        <v>0</v>
      </c>
      <c r="AR585">
        <v>0</v>
      </c>
      <c r="AS585" t="s">
        <v>3</v>
      </c>
      <c r="AT585">
        <v>210</v>
      </c>
      <c r="AU585" t="s">
        <v>3</v>
      </c>
      <c r="AV585">
        <v>0</v>
      </c>
      <c r="AW585">
        <v>2</v>
      </c>
      <c r="AX585">
        <v>68193219</v>
      </c>
      <c r="AY585">
        <v>1</v>
      </c>
      <c r="AZ585">
        <v>0</v>
      </c>
      <c r="BA585">
        <v>575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CX585">
        <f>Y585*Source!I350</f>
        <v>3.15</v>
      </c>
      <c r="CY585">
        <f t="shared" si="131"/>
        <v>73.040000000000006</v>
      </c>
      <c r="CZ585">
        <f t="shared" si="132"/>
        <v>15.06</v>
      </c>
      <c r="DA585">
        <f t="shared" si="133"/>
        <v>4.8499999999999996</v>
      </c>
      <c r="DB585">
        <f t="shared" si="134"/>
        <v>3162.6</v>
      </c>
      <c r="DC585">
        <f t="shared" si="135"/>
        <v>0</v>
      </c>
    </row>
    <row r="586" spans="1:107" x14ac:dyDescent="0.4">
      <c r="A586">
        <f>ROW(Source!A350)</f>
        <v>350</v>
      </c>
      <c r="B586">
        <v>68187018</v>
      </c>
      <c r="C586">
        <v>68193192</v>
      </c>
      <c r="D586">
        <v>64809368</v>
      </c>
      <c r="E586">
        <v>1</v>
      </c>
      <c r="F586">
        <v>1</v>
      </c>
      <c r="G586">
        <v>1</v>
      </c>
      <c r="H586">
        <v>3</v>
      </c>
      <c r="I586" t="s">
        <v>694</v>
      </c>
      <c r="J586" t="s">
        <v>695</v>
      </c>
      <c r="K586" t="s">
        <v>696</v>
      </c>
      <c r="L586">
        <v>1355</v>
      </c>
      <c r="N586">
        <v>1010</v>
      </c>
      <c r="O586" t="s">
        <v>235</v>
      </c>
      <c r="P586" t="s">
        <v>235</v>
      </c>
      <c r="Q586">
        <v>100</v>
      </c>
      <c r="W586">
        <v>0</v>
      </c>
      <c r="X586">
        <v>-1181903992</v>
      </c>
      <c r="Y586">
        <v>35.33</v>
      </c>
      <c r="AA586">
        <v>30.3</v>
      </c>
      <c r="AB586">
        <v>0</v>
      </c>
      <c r="AC586">
        <v>0</v>
      </c>
      <c r="AD586">
        <v>0</v>
      </c>
      <c r="AE586">
        <v>2</v>
      </c>
      <c r="AF586">
        <v>0</v>
      </c>
      <c r="AG586">
        <v>0</v>
      </c>
      <c r="AH586">
        <v>0</v>
      </c>
      <c r="AI586">
        <v>15.15</v>
      </c>
      <c r="AJ586">
        <v>1</v>
      </c>
      <c r="AK586">
        <v>1</v>
      </c>
      <c r="AL586">
        <v>1</v>
      </c>
      <c r="AN586">
        <v>0</v>
      </c>
      <c r="AO586">
        <v>1</v>
      </c>
      <c r="AP586">
        <v>0</v>
      </c>
      <c r="AQ586">
        <v>0</v>
      </c>
      <c r="AR586">
        <v>0</v>
      </c>
      <c r="AS586" t="s">
        <v>3</v>
      </c>
      <c r="AT586">
        <v>35.33</v>
      </c>
      <c r="AU586" t="s">
        <v>3</v>
      </c>
      <c r="AV586">
        <v>0</v>
      </c>
      <c r="AW586">
        <v>2</v>
      </c>
      <c r="AX586">
        <v>68193220</v>
      </c>
      <c r="AY586">
        <v>1</v>
      </c>
      <c r="AZ586">
        <v>0</v>
      </c>
      <c r="BA586">
        <v>576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CX586">
        <f>Y586*Source!I350</f>
        <v>0.52994999999999992</v>
      </c>
      <c r="CY586">
        <f t="shared" si="131"/>
        <v>30.3</v>
      </c>
      <c r="CZ586">
        <f t="shared" si="132"/>
        <v>2</v>
      </c>
      <c r="DA586">
        <f t="shared" si="133"/>
        <v>15.15</v>
      </c>
      <c r="DB586">
        <f t="shared" si="134"/>
        <v>70.66</v>
      </c>
      <c r="DC586">
        <f t="shared" si="135"/>
        <v>0</v>
      </c>
    </row>
    <row r="587" spans="1:107" x14ac:dyDescent="0.4">
      <c r="A587">
        <f>ROW(Source!A350)</f>
        <v>350</v>
      </c>
      <c r="B587">
        <v>68187018</v>
      </c>
      <c r="C587">
        <v>68193192</v>
      </c>
      <c r="D587">
        <v>64809375</v>
      </c>
      <c r="E587">
        <v>1</v>
      </c>
      <c r="F587">
        <v>1</v>
      </c>
      <c r="G587">
        <v>1</v>
      </c>
      <c r="H587">
        <v>3</v>
      </c>
      <c r="I587" t="s">
        <v>700</v>
      </c>
      <c r="J587" t="s">
        <v>701</v>
      </c>
      <c r="K587" t="s">
        <v>702</v>
      </c>
      <c r="L587">
        <v>1355</v>
      </c>
      <c r="N587">
        <v>1010</v>
      </c>
      <c r="O587" t="s">
        <v>235</v>
      </c>
      <c r="P587" t="s">
        <v>235</v>
      </c>
      <c r="Q587">
        <v>100</v>
      </c>
      <c r="W587">
        <v>0</v>
      </c>
      <c r="X587">
        <v>62995597</v>
      </c>
      <c r="Y587">
        <v>1.69</v>
      </c>
      <c r="AA587">
        <v>32.340000000000003</v>
      </c>
      <c r="AB587">
        <v>0</v>
      </c>
      <c r="AC587">
        <v>0</v>
      </c>
      <c r="AD587">
        <v>0</v>
      </c>
      <c r="AE587">
        <v>7</v>
      </c>
      <c r="AF587">
        <v>0</v>
      </c>
      <c r="AG587">
        <v>0</v>
      </c>
      <c r="AH587">
        <v>0</v>
      </c>
      <c r="AI587">
        <v>4.62</v>
      </c>
      <c r="AJ587">
        <v>1</v>
      </c>
      <c r="AK587">
        <v>1</v>
      </c>
      <c r="AL587">
        <v>1</v>
      </c>
      <c r="AN587">
        <v>0</v>
      </c>
      <c r="AO587">
        <v>1</v>
      </c>
      <c r="AP587">
        <v>0</v>
      </c>
      <c r="AQ587">
        <v>0</v>
      </c>
      <c r="AR587">
        <v>0</v>
      </c>
      <c r="AS587" t="s">
        <v>3</v>
      </c>
      <c r="AT587">
        <v>1.69</v>
      </c>
      <c r="AU587" t="s">
        <v>3</v>
      </c>
      <c r="AV587">
        <v>0</v>
      </c>
      <c r="AW587">
        <v>2</v>
      </c>
      <c r="AX587">
        <v>68193221</v>
      </c>
      <c r="AY587">
        <v>1</v>
      </c>
      <c r="AZ587">
        <v>0</v>
      </c>
      <c r="BA587">
        <v>577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CX587">
        <f>Y587*Source!I350</f>
        <v>2.5349999999999998E-2</v>
      </c>
      <c r="CY587">
        <f t="shared" si="131"/>
        <v>32.340000000000003</v>
      </c>
      <c r="CZ587">
        <f t="shared" si="132"/>
        <v>7</v>
      </c>
      <c r="DA587">
        <f t="shared" si="133"/>
        <v>4.62</v>
      </c>
      <c r="DB587">
        <f t="shared" si="134"/>
        <v>11.83</v>
      </c>
      <c r="DC587">
        <f t="shared" si="135"/>
        <v>0</v>
      </c>
    </row>
    <row r="588" spans="1:107" x14ac:dyDescent="0.4">
      <c r="A588">
        <f>ROW(Source!A350)</f>
        <v>350</v>
      </c>
      <c r="B588">
        <v>68187018</v>
      </c>
      <c r="C588">
        <v>68193192</v>
      </c>
      <c r="D588">
        <v>64827606</v>
      </c>
      <c r="E588">
        <v>1</v>
      </c>
      <c r="F588">
        <v>1</v>
      </c>
      <c r="G588">
        <v>1</v>
      </c>
      <c r="H588">
        <v>3</v>
      </c>
      <c r="I588" t="s">
        <v>703</v>
      </c>
      <c r="J588" t="s">
        <v>704</v>
      </c>
      <c r="K588" t="s">
        <v>705</v>
      </c>
      <c r="L588">
        <v>1301</v>
      </c>
      <c r="N588">
        <v>1003</v>
      </c>
      <c r="O588" t="s">
        <v>507</v>
      </c>
      <c r="P588" t="s">
        <v>507</v>
      </c>
      <c r="Q588">
        <v>1</v>
      </c>
      <c r="W588">
        <v>0</v>
      </c>
      <c r="X588">
        <v>-1149950003</v>
      </c>
      <c r="Y588">
        <v>151</v>
      </c>
      <c r="AA588">
        <v>40.89</v>
      </c>
      <c r="AB588">
        <v>0</v>
      </c>
      <c r="AC588">
        <v>0</v>
      </c>
      <c r="AD588">
        <v>0</v>
      </c>
      <c r="AE588">
        <v>6.44</v>
      </c>
      <c r="AF588">
        <v>0</v>
      </c>
      <c r="AG588">
        <v>0</v>
      </c>
      <c r="AH588">
        <v>0</v>
      </c>
      <c r="AI588">
        <v>6.35</v>
      </c>
      <c r="AJ588">
        <v>1</v>
      </c>
      <c r="AK588">
        <v>1</v>
      </c>
      <c r="AL588">
        <v>1</v>
      </c>
      <c r="AN588">
        <v>0</v>
      </c>
      <c r="AO588">
        <v>1</v>
      </c>
      <c r="AP588">
        <v>0</v>
      </c>
      <c r="AQ588">
        <v>0</v>
      </c>
      <c r="AR588">
        <v>0</v>
      </c>
      <c r="AS588" t="s">
        <v>3</v>
      </c>
      <c r="AT588">
        <v>151</v>
      </c>
      <c r="AU588" t="s">
        <v>3</v>
      </c>
      <c r="AV588">
        <v>0</v>
      </c>
      <c r="AW588">
        <v>2</v>
      </c>
      <c r="AX588">
        <v>68193223</v>
      </c>
      <c r="AY588">
        <v>1</v>
      </c>
      <c r="AZ588">
        <v>0</v>
      </c>
      <c r="BA588">
        <v>579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CX588">
        <f>Y588*Source!I350</f>
        <v>2.2650000000000001</v>
      </c>
      <c r="CY588">
        <f t="shared" si="131"/>
        <v>40.89</v>
      </c>
      <c r="CZ588">
        <f t="shared" si="132"/>
        <v>6.44</v>
      </c>
      <c r="DA588">
        <f t="shared" si="133"/>
        <v>6.35</v>
      </c>
      <c r="DB588">
        <f t="shared" si="134"/>
        <v>972.44</v>
      </c>
      <c r="DC588">
        <f t="shared" si="135"/>
        <v>0</v>
      </c>
    </row>
    <row r="589" spans="1:107" x14ac:dyDescent="0.4">
      <c r="A589">
        <f>ROW(Source!A350)</f>
        <v>350</v>
      </c>
      <c r="B589">
        <v>68187018</v>
      </c>
      <c r="C589">
        <v>68193192</v>
      </c>
      <c r="D589">
        <v>64827621</v>
      </c>
      <c r="E589">
        <v>1</v>
      </c>
      <c r="F589">
        <v>1</v>
      </c>
      <c r="G589">
        <v>1</v>
      </c>
      <c r="H589">
        <v>3</v>
      </c>
      <c r="I589" t="s">
        <v>706</v>
      </c>
      <c r="J589" t="s">
        <v>707</v>
      </c>
      <c r="K589" t="s">
        <v>708</v>
      </c>
      <c r="L589">
        <v>1301</v>
      </c>
      <c r="N589">
        <v>1003</v>
      </c>
      <c r="O589" t="s">
        <v>507</v>
      </c>
      <c r="P589" t="s">
        <v>507</v>
      </c>
      <c r="Q589">
        <v>1</v>
      </c>
      <c r="W589">
        <v>0</v>
      </c>
      <c r="X589">
        <v>-1898297911</v>
      </c>
      <c r="Y589">
        <v>204</v>
      </c>
      <c r="AA589">
        <v>52.41</v>
      </c>
      <c r="AB589">
        <v>0</v>
      </c>
      <c r="AC589">
        <v>0</v>
      </c>
      <c r="AD589">
        <v>0</v>
      </c>
      <c r="AE589">
        <v>7.18</v>
      </c>
      <c r="AF589">
        <v>0</v>
      </c>
      <c r="AG589">
        <v>0</v>
      </c>
      <c r="AH589">
        <v>0</v>
      </c>
      <c r="AI589">
        <v>7.3</v>
      </c>
      <c r="AJ589">
        <v>1</v>
      </c>
      <c r="AK589">
        <v>1</v>
      </c>
      <c r="AL589">
        <v>1</v>
      </c>
      <c r="AN589">
        <v>0</v>
      </c>
      <c r="AO589">
        <v>1</v>
      </c>
      <c r="AP589">
        <v>0</v>
      </c>
      <c r="AQ589">
        <v>0</v>
      </c>
      <c r="AR589">
        <v>0</v>
      </c>
      <c r="AS589" t="s">
        <v>3</v>
      </c>
      <c r="AT589">
        <v>204</v>
      </c>
      <c r="AU589" t="s">
        <v>3</v>
      </c>
      <c r="AV589">
        <v>0</v>
      </c>
      <c r="AW589">
        <v>2</v>
      </c>
      <c r="AX589">
        <v>68193224</v>
      </c>
      <c r="AY589">
        <v>1</v>
      </c>
      <c r="AZ589">
        <v>0</v>
      </c>
      <c r="BA589">
        <v>580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CX589">
        <f>Y589*Source!I350</f>
        <v>3.06</v>
      </c>
      <c r="CY589">
        <f t="shared" si="131"/>
        <v>52.41</v>
      </c>
      <c r="CZ589">
        <f t="shared" si="132"/>
        <v>7.18</v>
      </c>
      <c r="DA589">
        <f t="shared" si="133"/>
        <v>7.3</v>
      </c>
      <c r="DB589">
        <f t="shared" si="134"/>
        <v>1464.72</v>
      </c>
      <c r="DC589">
        <f t="shared" si="135"/>
        <v>0</v>
      </c>
    </row>
    <row r="590" spans="1:107" x14ac:dyDescent="0.4">
      <c r="A590">
        <f>ROW(Source!A350)</f>
        <v>350</v>
      </c>
      <c r="B590">
        <v>68187018</v>
      </c>
      <c r="C590">
        <v>68193192</v>
      </c>
      <c r="D590">
        <v>64847311</v>
      </c>
      <c r="E590">
        <v>1</v>
      </c>
      <c r="F590">
        <v>1</v>
      </c>
      <c r="G590">
        <v>1</v>
      </c>
      <c r="H590">
        <v>3</v>
      </c>
      <c r="I590" t="s">
        <v>709</v>
      </c>
      <c r="J590" t="s">
        <v>710</v>
      </c>
      <c r="K590" t="s">
        <v>711</v>
      </c>
      <c r="L590">
        <v>1339</v>
      </c>
      <c r="N590">
        <v>1007</v>
      </c>
      <c r="O590" t="s">
        <v>712</v>
      </c>
      <c r="P590" t="s">
        <v>712</v>
      </c>
      <c r="Q590">
        <v>1</v>
      </c>
      <c r="W590">
        <v>0</v>
      </c>
      <c r="X590">
        <v>619799737</v>
      </c>
      <c r="Y590">
        <v>6.7000000000000004E-2</v>
      </c>
      <c r="AA590">
        <v>19.57</v>
      </c>
      <c r="AB590">
        <v>0</v>
      </c>
      <c r="AC590">
        <v>0</v>
      </c>
      <c r="AD590">
        <v>0</v>
      </c>
      <c r="AE590">
        <v>2.44</v>
      </c>
      <c r="AF590">
        <v>0</v>
      </c>
      <c r="AG590">
        <v>0</v>
      </c>
      <c r="AH590">
        <v>0</v>
      </c>
      <c r="AI590">
        <v>8.02</v>
      </c>
      <c r="AJ590">
        <v>1</v>
      </c>
      <c r="AK590">
        <v>1</v>
      </c>
      <c r="AL590">
        <v>1</v>
      </c>
      <c r="AN590">
        <v>0</v>
      </c>
      <c r="AO590">
        <v>1</v>
      </c>
      <c r="AP590">
        <v>0</v>
      </c>
      <c r="AQ590">
        <v>0</v>
      </c>
      <c r="AR590">
        <v>0</v>
      </c>
      <c r="AS590" t="s">
        <v>3</v>
      </c>
      <c r="AT590">
        <v>6.7000000000000004E-2</v>
      </c>
      <c r="AU590" t="s">
        <v>3</v>
      </c>
      <c r="AV590">
        <v>0</v>
      </c>
      <c r="AW590">
        <v>2</v>
      </c>
      <c r="AX590">
        <v>68193225</v>
      </c>
      <c r="AY590">
        <v>1</v>
      </c>
      <c r="AZ590">
        <v>0</v>
      </c>
      <c r="BA590">
        <v>581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CX590">
        <f>Y590*Source!I350</f>
        <v>1.005E-3</v>
      </c>
      <c r="CY590">
        <f t="shared" si="131"/>
        <v>19.57</v>
      </c>
      <c r="CZ590">
        <f t="shared" si="132"/>
        <v>2.44</v>
      </c>
      <c r="DA590">
        <f t="shared" si="133"/>
        <v>8.02</v>
      </c>
      <c r="DB590">
        <f t="shared" si="134"/>
        <v>0.16</v>
      </c>
      <c r="DC590">
        <f t="shared" si="135"/>
        <v>0</v>
      </c>
    </row>
    <row r="591" spans="1:107" x14ac:dyDescent="0.4">
      <c r="A591">
        <f>ROW(Source!A385)</f>
        <v>385</v>
      </c>
      <c r="B591">
        <v>68187018</v>
      </c>
      <c r="C591">
        <v>68193281</v>
      </c>
      <c r="D591">
        <v>18413627</v>
      </c>
      <c r="E591">
        <v>1</v>
      </c>
      <c r="F591">
        <v>1</v>
      </c>
      <c r="G591">
        <v>1</v>
      </c>
      <c r="H591">
        <v>1</v>
      </c>
      <c r="I591" t="s">
        <v>773</v>
      </c>
      <c r="J591" t="s">
        <v>3</v>
      </c>
      <c r="K591" t="s">
        <v>774</v>
      </c>
      <c r="L591">
        <v>1369</v>
      </c>
      <c r="N591">
        <v>1013</v>
      </c>
      <c r="O591" t="s">
        <v>665</v>
      </c>
      <c r="P591" t="s">
        <v>665</v>
      </c>
      <c r="Q591">
        <v>1</v>
      </c>
      <c r="W591">
        <v>0</v>
      </c>
      <c r="X591">
        <v>-1366182279</v>
      </c>
      <c r="Y591">
        <v>86.894000000000005</v>
      </c>
      <c r="AA591">
        <v>0</v>
      </c>
      <c r="AB591">
        <v>0</v>
      </c>
      <c r="AC591">
        <v>0</v>
      </c>
      <c r="AD591">
        <v>9.92</v>
      </c>
      <c r="AE591">
        <v>0</v>
      </c>
      <c r="AF591">
        <v>0</v>
      </c>
      <c r="AG591">
        <v>0</v>
      </c>
      <c r="AH591">
        <v>9.92</v>
      </c>
      <c r="AI591">
        <v>1</v>
      </c>
      <c r="AJ591">
        <v>1</v>
      </c>
      <c r="AK591">
        <v>1</v>
      </c>
      <c r="AL591">
        <v>1</v>
      </c>
      <c r="AN591">
        <v>0</v>
      </c>
      <c r="AO591">
        <v>1</v>
      </c>
      <c r="AP591">
        <v>1</v>
      </c>
      <c r="AQ591">
        <v>0</v>
      </c>
      <c r="AR591">
        <v>0</v>
      </c>
      <c r="AS591" t="s">
        <v>3</v>
      </c>
      <c r="AT591">
        <v>75.56</v>
      </c>
      <c r="AU591" t="s">
        <v>21</v>
      </c>
      <c r="AV591">
        <v>1</v>
      </c>
      <c r="AW591">
        <v>2</v>
      </c>
      <c r="AX591">
        <v>68193305</v>
      </c>
      <c r="AY591">
        <v>1</v>
      </c>
      <c r="AZ591">
        <v>0</v>
      </c>
      <c r="BA591">
        <v>582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CX591">
        <f>Y591*Source!I385</f>
        <v>56.07052585000001</v>
      </c>
      <c r="CY591">
        <f>AD591</f>
        <v>9.92</v>
      </c>
      <c r="CZ591">
        <f>AH591</f>
        <v>9.92</v>
      </c>
      <c r="DA591">
        <f>AL591</f>
        <v>1</v>
      </c>
      <c r="DB591">
        <f>ROUND((ROUND(AT591*CZ591,2)*1.15),6)</f>
        <v>861.99400000000003</v>
      </c>
      <c r="DC591">
        <f>ROUND((ROUND(AT591*AG591,2)*1.15),6)</f>
        <v>0</v>
      </c>
    </row>
    <row r="592" spans="1:107" x14ac:dyDescent="0.4">
      <c r="A592">
        <f>ROW(Source!A385)</f>
        <v>385</v>
      </c>
      <c r="B592">
        <v>68187018</v>
      </c>
      <c r="C592">
        <v>68193281</v>
      </c>
      <c r="D592">
        <v>121548</v>
      </c>
      <c r="E592">
        <v>1</v>
      </c>
      <c r="F592">
        <v>1</v>
      </c>
      <c r="G592">
        <v>1</v>
      </c>
      <c r="H592">
        <v>1</v>
      </c>
      <c r="I592" t="s">
        <v>44</v>
      </c>
      <c r="J592" t="s">
        <v>3</v>
      </c>
      <c r="K592" t="s">
        <v>723</v>
      </c>
      <c r="L592">
        <v>608254</v>
      </c>
      <c r="N592">
        <v>1013</v>
      </c>
      <c r="O592" t="s">
        <v>724</v>
      </c>
      <c r="P592" t="s">
        <v>724</v>
      </c>
      <c r="Q592">
        <v>1</v>
      </c>
      <c r="W592">
        <v>0</v>
      </c>
      <c r="X592">
        <v>-185737400</v>
      </c>
      <c r="Y592">
        <v>0.83750000000000002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1</v>
      </c>
      <c r="AJ592">
        <v>1</v>
      </c>
      <c r="AK592">
        <v>1</v>
      </c>
      <c r="AL592">
        <v>1</v>
      </c>
      <c r="AN592">
        <v>0</v>
      </c>
      <c r="AO592">
        <v>1</v>
      </c>
      <c r="AP592">
        <v>1</v>
      </c>
      <c r="AQ592">
        <v>0</v>
      </c>
      <c r="AR592">
        <v>0</v>
      </c>
      <c r="AS592" t="s">
        <v>3</v>
      </c>
      <c r="AT592">
        <v>0.67</v>
      </c>
      <c r="AU592" t="s">
        <v>20</v>
      </c>
      <c r="AV592">
        <v>2</v>
      </c>
      <c r="AW592">
        <v>2</v>
      </c>
      <c r="AX592">
        <v>68193306</v>
      </c>
      <c r="AY592">
        <v>1</v>
      </c>
      <c r="AZ592">
        <v>0</v>
      </c>
      <c r="BA592">
        <v>583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CX592">
        <f>Y592*Source!I385</f>
        <v>0.54041781250000009</v>
      </c>
      <c r="CY592">
        <f>AD592</f>
        <v>0</v>
      </c>
      <c r="CZ592">
        <f>AH592</f>
        <v>0</v>
      </c>
      <c r="DA592">
        <f>AL592</f>
        <v>1</v>
      </c>
      <c r="DB592">
        <f t="shared" ref="DB592:DB600" si="136">ROUND((ROUND(AT592*CZ592,2)*1.25),6)</f>
        <v>0</v>
      </c>
      <c r="DC592">
        <f t="shared" ref="DC592:DC600" si="137">ROUND((ROUND(AT592*AG592,2)*1.25),6)</f>
        <v>0</v>
      </c>
    </row>
    <row r="593" spans="1:107" x14ac:dyDescent="0.4">
      <c r="A593">
        <f>ROW(Source!A385)</f>
        <v>385</v>
      </c>
      <c r="B593">
        <v>68187018</v>
      </c>
      <c r="C593">
        <v>68193281</v>
      </c>
      <c r="D593">
        <v>64871209</v>
      </c>
      <c r="E593">
        <v>1</v>
      </c>
      <c r="F593">
        <v>1</v>
      </c>
      <c r="G593">
        <v>1</v>
      </c>
      <c r="H593">
        <v>2</v>
      </c>
      <c r="I593" t="s">
        <v>842</v>
      </c>
      <c r="J593" t="s">
        <v>843</v>
      </c>
      <c r="K593" t="s">
        <v>844</v>
      </c>
      <c r="L593">
        <v>1368</v>
      </c>
      <c r="N593">
        <v>1011</v>
      </c>
      <c r="O593" t="s">
        <v>669</v>
      </c>
      <c r="P593" t="s">
        <v>669</v>
      </c>
      <c r="Q593">
        <v>1</v>
      </c>
      <c r="W593">
        <v>0</v>
      </c>
      <c r="X593">
        <v>-1632103729</v>
      </c>
      <c r="Y593">
        <v>0.6875</v>
      </c>
      <c r="AA593">
        <v>0</v>
      </c>
      <c r="AB593">
        <v>877.39</v>
      </c>
      <c r="AC593">
        <v>438.39</v>
      </c>
      <c r="AD593">
        <v>0</v>
      </c>
      <c r="AE593">
        <v>0</v>
      </c>
      <c r="AF593">
        <v>120.52</v>
      </c>
      <c r="AG593">
        <v>15.42</v>
      </c>
      <c r="AH593">
        <v>0</v>
      </c>
      <c r="AI593">
        <v>1</v>
      </c>
      <c r="AJ593">
        <v>7.28</v>
      </c>
      <c r="AK593">
        <v>28.43</v>
      </c>
      <c r="AL593">
        <v>1</v>
      </c>
      <c r="AN593">
        <v>0</v>
      </c>
      <c r="AO593">
        <v>1</v>
      </c>
      <c r="AP593">
        <v>1</v>
      </c>
      <c r="AQ593">
        <v>0</v>
      </c>
      <c r="AR593">
        <v>0</v>
      </c>
      <c r="AS593" t="s">
        <v>3</v>
      </c>
      <c r="AT593">
        <v>0.55000000000000004</v>
      </c>
      <c r="AU593" t="s">
        <v>20</v>
      </c>
      <c r="AV593">
        <v>0</v>
      </c>
      <c r="AW593">
        <v>2</v>
      </c>
      <c r="AX593">
        <v>68193307</v>
      </c>
      <c r="AY593">
        <v>1</v>
      </c>
      <c r="AZ593">
        <v>0</v>
      </c>
      <c r="BA593">
        <v>584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CX593">
        <f>Y593*Source!I385</f>
        <v>0.44362656250000004</v>
      </c>
      <c r="CY593">
        <f t="shared" ref="CY593:CY600" si="138">AB593</f>
        <v>877.39</v>
      </c>
      <c r="CZ593">
        <f t="shared" ref="CZ593:CZ600" si="139">AF593</f>
        <v>120.52</v>
      </c>
      <c r="DA593">
        <f t="shared" ref="DA593:DA600" si="140">AJ593</f>
        <v>7.28</v>
      </c>
      <c r="DB593">
        <f t="shared" si="136"/>
        <v>82.862499999999997</v>
      </c>
      <c r="DC593">
        <f t="shared" si="137"/>
        <v>10.6</v>
      </c>
    </row>
    <row r="594" spans="1:107" x14ac:dyDescent="0.4">
      <c r="A594">
        <f>ROW(Source!A385)</f>
        <v>385</v>
      </c>
      <c r="B594">
        <v>68187018</v>
      </c>
      <c r="C594">
        <v>68193281</v>
      </c>
      <c r="D594">
        <v>64871277</v>
      </c>
      <c r="E594">
        <v>1</v>
      </c>
      <c r="F594">
        <v>1</v>
      </c>
      <c r="G594">
        <v>1</v>
      </c>
      <c r="H594">
        <v>2</v>
      </c>
      <c r="I594" t="s">
        <v>725</v>
      </c>
      <c r="J594" t="s">
        <v>726</v>
      </c>
      <c r="K594" t="s">
        <v>727</v>
      </c>
      <c r="L594">
        <v>1368</v>
      </c>
      <c r="N594">
        <v>1011</v>
      </c>
      <c r="O594" t="s">
        <v>669</v>
      </c>
      <c r="P594" t="s">
        <v>669</v>
      </c>
      <c r="Q594">
        <v>1</v>
      </c>
      <c r="W594">
        <v>0</v>
      </c>
      <c r="X594">
        <v>1106923569</v>
      </c>
      <c r="Y594">
        <v>0.15</v>
      </c>
      <c r="AA594">
        <v>0</v>
      </c>
      <c r="AB594">
        <v>1000.16</v>
      </c>
      <c r="AC594">
        <v>383.81</v>
      </c>
      <c r="AD594">
        <v>0</v>
      </c>
      <c r="AE594">
        <v>0</v>
      </c>
      <c r="AF594">
        <v>112</v>
      </c>
      <c r="AG594">
        <v>13.5</v>
      </c>
      <c r="AH594">
        <v>0</v>
      </c>
      <c r="AI594">
        <v>1</v>
      </c>
      <c r="AJ594">
        <v>8.93</v>
      </c>
      <c r="AK594">
        <v>28.43</v>
      </c>
      <c r="AL594">
        <v>1</v>
      </c>
      <c r="AN594">
        <v>0</v>
      </c>
      <c r="AO594">
        <v>1</v>
      </c>
      <c r="AP594">
        <v>1</v>
      </c>
      <c r="AQ594">
        <v>0</v>
      </c>
      <c r="AR594">
        <v>0</v>
      </c>
      <c r="AS594" t="s">
        <v>3</v>
      </c>
      <c r="AT594">
        <v>0.12</v>
      </c>
      <c r="AU594" t="s">
        <v>20</v>
      </c>
      <c r="AV594">
        <v>0</v>
      </c>
      <c r="AW594">
        <v>2</v>
      </c>
      <c r="AX594">
        <v>68193308</v>
      </c>
      <c r="AY594">
        <v>1</v>
      </c>
      <c r="AZ594">
        <v>0</v>
      </c>
      <c r="BA594">
        <v>585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CX594">
        <f>Y594*Source!I385</f>
        <v>9.6791250000000009E-2</v>
      </c>
      <c r="CY594">
        <f t="shared" si="138"/>
        <v>1000.16</v>
      </c>
      <c r="CZ594">
        <f t="shared" si="139"/>
        <v>112</v>
      </c>
      <c r="DA594">
        <f t="shared" si="140"/>
        <v>8.93</v>
      </c>
      <c r="DB594">
        <f t="shared" si="136"/>
        <v>16.8</v>
      </c>
      <c r="DC594">
        <f t="shared" si="137"/>
        <v>2.0249999999999999</v>
      </c>
    </row>
    <row r="595" spans="1:107" x14ac:dyDescent="0.4">
      <c r="A595">
        <f>ROW(Source!A385)</f>
        <v>385</v>
      </c>
      <c r="B595">
        <v>68187018</v>
      </c>
      <c r="C595">
        <v>68193281</v>
      </c>
      <c r="D595">
        <v>64871362</v>
      </c>
      <c r="E595">
        <v>1</v>
      </c>
      <c r="F595">
        <v>1</v>
      </c>
      <c r="G595">
        <v>1</v>
      </c>
      <c r="H595">
        <v>2</v>
      </c>
      <c r="I595" t="s">
        <v>845</v>
      </c>
      <c r="J595" t="s">
        <v>846</v>
      </c>
      <c r="K595" t="s">
        <v>847</v>
      </c>
      <c r="L595">
        <v>1368</v>
      </c>
      <c r="N595">
        <v>1011</v>
      </c>
      <c r="O595" t="s">
        <v>669</v>
      </c>
      <c r="P595" t="s">
        <v>669</v>
      </c>
      <c r="Q595">
        <v>1</v>
      </c>
      <c r="W595">
        <v>0</v>
      </c>
      <c r="X595">
        <v>-426164714</v>
      </c>
      <c r="Y595">
        <v>1.8875</v>
      </c>
      <c r="AA595">
        <v>0</v>
      </c>
      <c r="AB595">
        <v>10.07</v>
      </c>
      <c r="AC595">
        <v>0</v>
      </c>
      <c r="AD595">
        <v>0</v>
      </c>
      <c r="AE595">
        <v>0</v>
      </c>
      <c r="AF595">
        <v>2.37</v>
      </c>
      <c r="AG595">
        <v>0</v>
      </c>
      <c r="AH595">
        <v>0</v>
      </c>
      <c r="AI595">
        <v>1</v>
      </c>
      <c r="AJ595">
        <v>4.25</v>
      </c>
      <c r="AK595">
        <v>28.43</v>
      </c>
      <c r="AL595">
        <v>1</v>
      </c>
      <c r="AN595">
        <v>0</v>
      </c>
      <c r="AO595">
        <v>1</v>
      </c>
      <c r="AP595">
        <v>1</v>
      </c>
      <c r="AQ595">
        <v>0</v>
      </c>
      <c r="AR595">
        <v>0</v>
      </c>
      <c r="AS595" t="s">
        <v>3</v>
      </c>
      <c r="AT595">
        <v>1.51</v>
      </c>
      <c r="AU595" t="s">
        <v>20</v>
      </c>
      <c r="AV595">
        <v>0</v>
      </c>
      <c r="AW595">
        <v>2</v>
      </c>
      <c r="AX595">
        <v>68193309</v>
      </c>
      <c r="AY595">
        <v>1</v>
      </c>
      <c r="AZ595">
        <v>0</v>
      </c>
      <c r="BA595">
        <v>586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CX595">
        <f>Y595*Source!I385</f>
        <v>1.2179565625</v>
      </c>
      <c r="CY595">
        <f t="shared" si="138"/>
        <v>10.07</v>
      </c>
      <c r="CZ595">
        <f t="shared" si="139"/>
        <v>2.37</v>
      </c>
      <c r="DA595">
        <f t="shared" si="140"/>
        <v>4.25</v>
      </c>
      <c r="DB595">
        <f t="shared" si="136"/>
        <v>4.4749999999999996</v>
      </c>
      <c r="DC595">
        <f t="shared" si="137"/>
        <v>0</v>
      </c>
    </row>
    <row r="596" spans="1:107" x14ac:dyDescent="0.4">
      <c r="A596">
        <f>ROW(Source!A385)</f>
        <v>385</v>
      </c>
      <c r="B596">
        <v>68187018</v>
      </c>
      <c r="C596">
        <v>68193281</v>
      </c>
      <c r="D596">
        <v>64871373</v>
      </c>
      <c r="E596">
        <v>1</v>
      </c>
      <c r="F596">
        <v>1</v>
      </c>
      <c r="G596">
        <v>1</v>
      </c>
      <c r="H596">
        <v>2</v>
      </c>
      <c r="I596" t="s">
        <v>848</v>
      </c>
      <c r="J596" t="s">
        <v>849</v>
      </c>
      <c r="K596" t="s">
        <v>850</v>
      </c>
      <c r="L596">
        <v>1368</v>
      </c>
      <c r="N596">
        <v>1011</v>
      </c>
      <c r="O596" t="s">
        <v>669</v>
      </c>
      <c r="P596" t="s">
        <v>669</v>
      </c>
      <c r="Q596">
        <v>1</v>
      </c>
      <c r="W596">
        <v>0</v>
      </c>
      <c r="X596">
        <v>-1790740115</v>
      </c>
      <c r="Y596">
        <v>6.7</v>
      </c>
      <c r="AA596">
        <v>0</v>
      </c>
      <c r="AB596">
        <v>17.899999999999999</v>
      </c>
      <c r="AC596">
        <v>0</v>
      </c>
      <c r="AD596">
        <v>0</v>
      </c>
      <c r="AE596">
        <v>0</v>
      </c>
      <c r="AF596">
        <v>1.7</v>
      </c>
      <c r="AG596">
        <v>0</v>
      </c>
      <c r="AH596">
        <v>0</v>
      </c>
      <c r="AI596">
        <v>1</v>
      </c>
      <c r="AJ596">
        <v>10.53</v>
      </c>
      <c r="AK596">
        <v>28.43</v>
      </c>
      <c r="AL596">
        <v>1</v>
      </c>
      <c r="AN596">
        <v>0</v>
      </c>
      <c r="AO596">
        <v>1</v>
      </c>
      <c r="AP596">
        <v>1</v>
      </c>
      <c r="AQ596">
        <v>0</v>
      </c>
      <c r="AR596">
        <v>0</v>
      </c>
      <c r="AS596" t="s">
        <v>3</v>
      </c>
      <c r="AT596">
        <v>5.36</v>
      </c>
      <c r="AU596" t="s">
        <v>20</v>
      </c>
      <c r="AV596">
        <v>0</v>
      </c>
      <c r="AW596">
        <v>2</v>
      </c>
      <c r="AX596">
        <v>68193310</v>
      </c>
      <c r="AY596">
        <v>1</v>
      </c>
      <c r="AZ596">
        <v>0</v>
      </c>
      <c r="BA596">
        <v>587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CX596">
        <f>Y596*Source!I385</f>
        <v>4.3233425000000008</v>
      </c>
      <c r="CY596">
        <f t="shared" si="138"/>
        <v>17.899999999999999</v>
      </c>
      <c r="CZ596">
        <f t="shared" si="139"/>
        <v>1.7</v>
      </c>
      <c r="DA596">
        <f t="shared" si="140"/>
        <v>10.53</v>
      </c>
      <c r="DB596">
        <f t="shared" si="136"/>
        <v>11.387499999999999</v>
      </c>
      <c r="DC596">
        <f t="shared" si="137"/>
        <v>0</v>
      </c>
    </row>
    <row r="597" spans="1:107" x14ac:dyDescent="0.4">
      <c r="A597">
        <f>ROW(Source!A385)</f>
        <v>385</v>
      </c>
      <c r="B597">
        <v>68187018</v>
      </c>
      <c r="C597">
        <v>68193281</v>
      </c>
      <c r="D597">
        <v>64871483</v>
      </c>
      <c r="E597">
        <v>1</v>
      </c>
      <c r="F597">
        <v>1</v>
      </c>
      <c r="G597">
        <v>1</v>
      </c>
      <c r="H597">
        <v>2</v>
      </c>
      <c r="I597" t="s">
        <v>851</v>
      </c>
      <c r="J597" t="s">
        <v>852</v>
      </c>
      <c r="K597" t="s">
        <v>853</v>
      </c>
      <c r="L597">
        <v>1368</v>
      </c>
      <c r="N597">
        <v>1011</v>
      </c>
      <c r="O597" t="s">
        <v>669</v>
      </c>
      <c r="P597" t="s">
        <v>669</v>
      </c>
      <c r="Q597">
        <v>1</v>
      </c>
      <c r="W597">
        <v>0</v>
      </c>
      <c r="X597">
        <v>1514068676</v>
      </c>
      <c r="Y597">
        <v>1.45</v>
      </c>
      <c r="AA597">
        <v>0</v>
      </c>
      <c r="AB597">
        <v>8.5399999999999991</v>
      </c>
      <c r="AC597">
        <v>0</v>
      </c>
      <c r="AD597">
        <v>0</v>
      </c>
      <c r="AE597">
        <v>0</v>
      </c>
      <c r="AF597">
        <v>1.2</v>
      </c>
      <c r="AG597">
        <v>0</v>
      </c>
      <c r="AH597">
        <v>0</v>
      </c>
      <c r="AI597">
        <v>1</v>
      </c>
      <c r="AJ597">
        <v>7.12</v>
      </c>
      <c r="AK597">
        <v>28.43</v>
      </c>
      <c r="AL597">
        <v>1</v>
      </c>
      <c r="AN597">
        <v>0</v>
      </c>
      <c r="AO597">
        <v>1</v>
      </c>
      <c r="AP597">
        <v>1</v>
      </c>
      <c r="AQ597">
        <v>0</v>
      </c>
      <c r="AR597">
        <v>0</v>
      </c>
      <c r="AS597" t="s">
        <v>3</v>
      </c>
      <c r="AT597">
        <v>1.1599999999999999</v>
      </c>
      <c r="AU597" t="s">
        <v>20</v>
      </c>
      <c r="AV597">
        <v>0</v>
      </c>
      <c r="AW597">
        <v>2</v>
      </c>
      <c r="AX597">
        <v>68193311</v>
      </c>
      <c r="AY597">
        <v>1</v>
      </c>
      <c r="AZ597">
        <v>0</v>
      </c>
      <c r="BA597">
        <v>588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CX597">
        <f>Y597*Source!I385</f>
        <v>0.93564875000000003</v>
      </c>
      <c r="CY597">
        <f t="shared" si="138"/>
        <v>8.5399999999999991</v>
      </c>
      <c r="CZ597">
        <f t="shared" si="139"/>
        <v>1.2</v>
      </c>
      <c r="DA597">
        <f t="shared" si="140"/>
        <v>7.12</v>
      </c>
      <c r="DB597">
        <f t="shared" si="136"/>
        <v>1.7375</v>
      </c>
      <c r="DC597">
        <f t="shared" si="137"/>
        <v>0</v>
      </c>
    </row>
    <row r="598" spans="1:107" x14ac:dyDescent="0.4">
      <c r="A598">
        <f>ROW(Source!A385)</f>
        <v>385</v>
      </c>
      <c r="B598">
        <v>68187018</v>
      </c>
      <c r="C598">
        <v>68193281</v>
      </c>
      <c r="D598">
        <v>64871491</v>
      </c>
      <c r="E598">
        <v>1</v>
      </c>
      <c r="F598">
        <v>1</v>
      </c>
      <c r="G598">
        <v>1</v>
      </c>
      <c r="H598">
        <v>2</v>
      </c>
      <c r="I598" t="s">
        <v>854</v>
      </c>
      <c r="J598" t="s">
        <v>855</v>
      </c>
      <c r="K598" t="s">
        <v>856</v>
      </c>
      <c r="L598">
        <v>1368</v>
      </c>
      <c r="N598">
        <v>1011</v>
      </c>
      <c r="O598" t="s">
        <v>669</v>
      </c>
      <c r="P598" t="s">
        <v>669</v>
      </c>
      <c r="Q598">
        <v>1</v>
      </c>
      <c r="W598">
        <v>0</v>
      </c>
      <c r="X598">
        <v>1159853466</v>
      </c>
      <c r="Y598">
        <v>37.262500000000003</v>
      </c>
      <c r="AA598">
        <v>0</v>
      </c>
      <c r="AB598">
        <v>97.74</v>
      </c>
      <c r="AC598">
        <v>0</v>
      </c>
      <c r="AD598">
        <v>0</v>
      </c>
      <c r="AE598">
        <v>0</v>
      </c>
      <c r="AF598">
        <v>12.31</v>
      </c>
      <c r="AG598">
        <v>0</v>
      </c>
      <c r="AH598">
        <v>0</v>
      </c>
      <c r="AI598">
        <v>1</v>
      </c>
      <c r="AJ598">
        <v>7.94</v>
      </c>
      <c r="AK598">
        <v>28.43</v>
      </c>
      <c r="AL598">
        <v>1</v>
      </c>
      <c r="AN598">
        <v>0</v>
      </c>
      <c r="AO598">
        <v>1</v>
      </c>
      <c r="AP598">
        <v>1</v>
      </c>
      <c r="AQ598">
        <v>0</v>
      </c>
      <c r="AR598">
        <v>0</v>
      </c>
      <c r="AS598" t="s">
        <v>3</v>
      </c>
      <c r="AT598">
        <v>29.81</v>
      </c>
      <c r="AU598" t="s">
        <v>20</v>
      </c>
      <c r="AV598">
        <v>0</v>
      </c>
      <c r="AW598">
        <v>2</v>
      </c>
      <c r="AX598">
        <v>68193312</v>
      </c>
      <c r="AY598">
        <v>1</v>
      </c>
      <c r="AZ598">
        <v>0</v>
      </c>
      <c r="BA598">
        <v>589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CX598">
        <f>Y598*Source!I385</f>
        <v>24.044559687500005</v>
      </c>
      <c r="CY598">
        <f t="shared" si="138"/>
        <v>97.74</v>
      </c>
      <c r="CZ598">
        <f t="shared" si="139"/>
        <v>12.31</v>
      </c>
      <c r="DA598">
        <f t="shared" si="140"/>
        <v>7.94</v>
      </c>
      <c r="DB598">
        <f t="shared" si="136"/>
        <v>458.7</v>
      </c>
      <c r="DC598">
        <f t="shared" si="137"/>
        <v>0</v>
      </c>
    </row>
    <row r="599" spans="1:107" x14ac:dyDescent="0.4">
      <c r="A599">
        <f>ROW(Source!A385)</f>
        <v>385</v>
      </c>
      <c r="B599">
        <v>68187018</v>
      </c>
      <c r="C599">
        <v>68193281</v>
      </c>
      <c r="D599">
        <v>64871498</v>
      </c>
      <c r="E599">
        <v>1</v>
      </c>
      <c r="F599">
        <v>1</v>
      </c>
      <c r="G599">
        <v>1</v>
      </c>
      <c r="H599">
        <v>2</v>
      </c>
      <c r="I599" t="s">
        <v>857</v>
      </c>
      <c r="J599" t="s">
        <v>858</v>
      </c>
      <c r="K599" t="s">
        <v>859</v>
      </c>
      <c r="L599">
        <v>1368</v>
      </c>
      <c r="N599">
        <v>1011</v>
      </c>
      <c r="O599" t="s">
        <v>669</v>
      </c>
      <c r="P599" t="s">
        <v>669</v>
      </c>
      <c r="Q599">
        <v>1</v>
      </c>
      <c r="W599">
        <v>0</v>
      </c>
      <c r="X599">
        <v>1123115873</v>
      </c>
      <c r="Y599">
        <v>3.4750000000000001</v>
      </c>
      <c r="AA599">
        <v>0</v>
      </c>
      <c r="AB599">
        <v>53.94</v>
      </c>
      <c r="AC599">
        <v>0</v>
      </c>
      <c r="AD599">
        <v>0</v>
      </c>
      <c r="AE599">
        <v>0</v>
      </c>
      <c r="AF599">
        <v>6.7</v>
      </c>
      <c r="AG599">
        <v>0</v>
      </c>
      <c r="AH599">
        <v>0</v>
      </c>
      <c r="AI599">
        <v>1</v>
      </c>
      <c r="AJ599">
        <v>8.0500000000000007</v>
      </c>
      <c r="AK599">
        <v>28.43</v>
      </c>
      <c r="AL599">
        <v>1</v>
      </c>
      <c r="AN599">
        <v>0</v>
      </c>
      <c r="AO599">
        <v>1</v>
      </c>
      <c r="AP599">
        <v>1</v>
      </c>
      <c r="AQ599">
        <v>0</v>
      </c>
      <c r="AR599">
        <v>0</v>
      </c>
      <c r="AS599" t="s">
        <v>3</v>
      </c>
      <c r="AT599">
        <v>2.78</v>
      </c>
      <c r="AU599" t="s">
        <v>20</v>
      </c>
      <c r="AV599">
        <v>0</v>
      </c>
      <c r="AW599">
        <v>2</v>
      </c>
      <c r="AX599">
        <v>68193313</v>
      </c>
      <c r="AY599">
        <v>1</v>
      </c>
      <c r="AZ599">
        <v>0</v>
      </c>
      <c r="BA599">
        <v>590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CX599">
        <f>Y599*Source!I385</f>
        <v>2.2423306250000001</v>
      </c>
      <c r="CY599">
        <f t="shared" si="138"/>
        <v>53.94</v>
      </c>
      <c r="CZ599">
        <f t="shared" si="139"/>
        <v>6.7</v>
      </c>
      <c r="DA599">
        <f t="shared" si="140"/>
        <v>8.0500000000000007</v>
      </c>
      <c r="DB599">
        <f t="shared" si="136"/>
        <v>23.287500000000001</v>
      </c>
      <c r="DC599">
        <f t="shared" si="137"/>
        <v>0</v>
      </c>
    </row>
    <row r="600" spans="1:107" x14ac:dyDescent="0.4">
      <c r="A600">
        <f>ROW(Source!A385)</f>
        <v>385</v>
      </c>
      <c r="B600">
        <v>68187018</v>
      </c>
      <c r="C600">
        <v>68193281</v>
      </c>
      <c r="D600">
        <v>64873129</v>
      </c>
      <c r="E600">
        <v>1</v>
      </c>
      <c r="F600">
        <v>1</v>
      </c>
      <c r="G600">
        <v>1</v>
      </c>
      <c r="H600">
        <v>2</v>
      </c>
      <c r="I600" t="s">
        <v>715</v>
      </c>
      <c r="J600" t="s">
        <v>716</v>
      </c>
      <c r="K600" t="s">
        <v>717</v>
      </c>
      <c r="L600">
        <v>1368</v>
      </c>
      <c r="N600">
        <v>1011</v>
      </c>
      <c r="O600" t="s">
        <v>669</v>
      </c>
      <c r="P600" t="s">
        <v>669</v>
      </c>
      <c r="Q600">
        <v>1</v>
      </c>
      <c r="W600">
        <v>0</v>
      </c>
      <c r="X600">
        <v>1230759911</v>
      </c>
      <c r="Y600">
        <v>0.25</v>
      </c>
      <c r="AA600">
        <v>0</v>
      </c>
      <c r="AB600">
        <v>851.65</v>
      </c>
      <c r="AC600">
        <v>329.79</v>
      </c>
      <c r="AD600">
        <v>0</v>
      </c>
      <c r="AE600">
        <v>0</v>
      </c>
      <c r="AF600">
        <v>87.17</v>
      </c>
      <c r="AG600">
        <v>11.6</v>
      </c>
      <c r="AH600">
        <v>0</v>
      </c>
      <c r="AI600">
        <v>1</v>
      </c>
      <c r="AJ600">
        <v>9.77</v>
      </c>
      <c r="AK600">
        <v>28.43</v>
      </c>
      <c r="AL600">
        <v>1</v>
      </c>
      <c r="AN600">
        <v>0</v>
      </c>
      <c r="AO600">
        <v>1</v>
      </c>
      <c r="AP600">
        <v>1</v>
      </c>
      <c r="AQ600">
        <v>0</v>
      </c>
      <c r="AR600">
        <v>0</v>
      </c>
      <c r="AS600" t="s">
        <v>3</v>
      </c>
      <c r="AT600">
        <v>0.2</v>
      </c>
      <c r="AU600" t="s">
        <v>20</v>
      </c>
      <c r="AV600">
        <v>0</v>
      </c>
      <c r="AW600">
        <v>2</v>
      </c>
      <c r="AX600">
        <v>68193314</v>
      </c>
      <c r="AY600">
        <v>1</v>
      </c>
      <c r="AZ600">
        <v>0</v>
      </c>
      <c r="BA600">
        <v>591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CX600">
        <f>Y600*Source!I385</f>
        <v>0.16131875000000001</v>
      </c>
      <c r="CY600">
        <f t="shared" si="138"/>
        <v>851.65</v>
      </c>
      <c r="CZ600">
        <f t="shared" si="139"/>
        <v>87.17</v>
      </c>
      <c r="DA600">
        <f t="shared" si="140"/>
        <v>9.77</v>
      </c>
      <c r="DB600">
        <f t="shared" si="136"/>
        <v>21.787500000000001</v>
      </c>
      <c r="DC600">
        <f t="shared" si="137"/>
        <v>2.9</v>
      </c>
    </row>
    <row r="601" spans="1:107" x14ac:dyDescent="0.4">
      <c r="A601">
        <f>ROW(Source!A385)</f>
        <v>385</v>
      </c>
      <c r="B601">
        <v>68187018</v>
      </c>
      <c r="C601">
        <v>68193281</v>
      </c>
      <c r="D601">
        <v>64807528</v>
      </c>
      <c r="E601">
        <v>1</v>
      </c>
      <c r="F601">
        <v>1</v>
      </c>
      <c r="G601">
        <v>1</v>
      </c>
      <c r="H601">
        <v>3</v>
      </c>
      <c r="I601" t="s">
        <v>731</v>
      </c>
      <c r="J601" t="s">
        <v>732</v>
      </c>
      <c r="K601" t="s">
        <v>733</v>
      </c>
      <c r="L601">
        <v>1348</v>
      </c>
      <c r="N601">
        <v>1009</v>
      </c>
      <c r="O601" t="s">
        <v>133</v>
      </c>
      <c r="P601" t="s">
        <v>133</v>
      </c>
      <c r="Q601">
        <v>1000</v>
      </c>
      <c r="W601">
        <v>0</v>
      </c>
      <c r="X601">
        <v>-399561490</v>
      </c>
      <c r="Y601">
        <v>1E-4</v>
      </c>
      <c r="AA601">
        <v>190637</v>
      </c>
      <c r="AB601">
        <v>0</v>
      </c>
      <c r="AC601">
        <v>0</v>
      </c>
      <c r="AD601">
        <v>0</v>
      </c>
      <c r="AE601">
        <v>37900</v>
      </c>
      <c r="AF601">
        <v>0</v>
      </c>
      <c r="AG601">
        <v>0</v>
      </c>
      <c r="AH601">
        <v>0</v>
      </c>
      <c r="AI601">
        <v>5.03</v>
      </c>
      <c r="AJ601">
        <v>1</v>
      </c>
      <c r="AK601">
        <v>1</v>
      </c>
      <c r="AL601">
        <v>1</v>
      </c>
      <c r="AN601">
        <v>0</v>
      </c>
      <c r="AO601">
        <v>1</v>
      </c>
      <c r="AP601">
        <v>0</v>
      </c>
      <c r="AQ601">
        <v>0</v>
      </c>
      <c r="AR601">
        <v>0</v>
      </c>
      <c r="AS601" t="s">
        <v>3</v>
      </c>
      <c r="AT601">
        <v>1E-4</v>
      </c>
      <c r="AU601" t="s">
        <v>3</v>
      </c>
      <c r="AV601">
        <v>0</v>
      </c>
      <c r="AW601">
        <v>2</v>
      </c>
      <c r="AX601">
        <v>68193315</v>
      </c>
      <c r="AY601">
        <v>1</v>
      </c>
      <c r="AZ601">
        <v>0</v>
      </c>
      <c r="BA601">
        <v>592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CX601">
        <f>Y601*Source!I385</f>
        <v>6.4527500000000009E-5</v>
      </c>
      <c r="CY601">
        <f t="shared" ref="CY601:CY613" si="141">AA601</f>
        <v>190637</v>
      </c>
      <c r="CZ601">
        <f t="shared" ref="CZ601:CZ613" si="142">AE601</f>
        <v>37900</v>
      </c>
      <c r="DA601">
        <f t="shared" ref="DA601:DA613" si="143">AI601</f>
        <v>5.03</v>
      </c>
      <c r="DB601">
        <f t="shared" ref="DB601:DB613" si="144">ROUND(ROUND(AT601*CZ601,2),6)</f>
        <v>3.79</v>
      </c>
      <c r="DC601">
        <f t="shared" ref="DC601:DC613" si="145">ROUND(ROUND(AT601*AG601,2),6)</f>
        <v>0</v>
      </c>
    </row>
    <row r="602" spans="1:107" x14ac:dyDescent="0.4">
      <c r="A602">
        <f>ROW(Source!A385)</f>
        <v>385</v>
      </c>
      <c r="B602">
        <v>68187018</v>
      </c>
      <c r="C602">
        <v>68193281</v>
      </c>
      <c r="D602">
        <v>64807543</v>
      </c>
      <c r="E602">
        <v>1</v>
      </c>
      <c r="F602">
        <v>1</v>
      </c>
      <c r="G602">
        <v>1</v>
      </c>
      <c r="H602">
        <v>3</v>
      </c>
      <c r="I602" t="s">
        <v>860</v>
      </c>
      <c r="J602" t="s">
        <v>861</v>
      </c>
      <c r="K602" t="s">
        <v>862</v>
      </c>
      <c r="L602">
        <v>1339</v>
      </c>
      <c r="N602">
        <v>1007</v>
      </c>
      <c r="O602" t="s">
        <v>712</v>
      </c>
      <c r="P602" t="s">
        <v>712</v>
      </c>
      <c r="Q602">
        <v>1</v>
      </c>
      <c r="W602">
        <v>0</v>
      </c>
      <c r="X602">
        <v>-756465305</v>
      </c>
      <c r="Y602">
        <v>0.9</v>
      </c>
      <c r="AA602">
        <v>52.89</v>
      </c>
      <c r="AB602">
        <v>0</v>
      </c>
      <c r="AC602">
        <v>0</v>
      </c>
      <c r="AD602">
        <v>0</v>
      </c>
      <c r="AE602">
        <v>6.23</v>
      </c>
      <c r="AF602">
        <v>0</v>
      </c>
      <c r="AG602">
        <v>0</v>
      </c>
      <c r="AH602">
        <v>0</v>
      </c>
      <c r="AI602">
        <v>8.49</v>
      </c>
      <c r="AJ602">
        <v>1</v>
      </c>
      <c r="AK602">
        <v>1</v>
      </c>
      <c r="AL602">
        <v>1</v>
      </c>
      <c r="AN602">
        <v>0</v>
      </c>
      <c r="AO602">
        <v>1</v>
      </c>
      <c r="AP602">
        <v>0</v>
      </c>
      <c r="AQ602">
        <v>0</v>
      </c>
      <c r="AR602">
        <v>0</v>
      </c>
      <c r="AS602" t="s">
        <v>3</v>
      </c>
      <c r="AT602">
        <v>0.9</v>
      </c>
      <c r="AU602" t="s">
        <v>3</v>
      </c>
      <c r="AV602">
        <v>0</v>
      </c>
      <c r="AW602">
        <v>2</v>
      </c>
      <c r="AX602">
        <v>68193316</v>
      </c>
      <c r="AY602">
        <v>1</v>
      </c>
      <c r="AZ602">
        <v>0</v>
      </c>
      <c r="BA602">
        <v>593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CX602">
        <f>Y602*Source!I385</f>
        <v>0.58074750000000008</v>
      </c>
      <c r="CY602">
        <f t="shared" si="141"/>
        <v>52.89</v>
      </c>
      <c r="CZ602">
        <f t="shared" si="142"/>
        <v>6.23</v>
      </c>
      <c r="DA602">
        <f t="shared" si="143"/>
        <v>8.49</v>
      </c>
      <c r="DB602">
        <f t="shared" si="144"/>
        <v>5.61</v>
      </c>
      <c r="DC602">
        <f t="shared" si="145"/>
        <v>0</v>
      </c>
    </row>
    <row r="603" spans="1:107" x14ac:dyDescent="0.4">
      <c r="A603">
        <f>ROW(Source!A385)</f>
        <v>385</v>
      </c>
      <c r="B603">
        <v>68187018</v>
      </c>
      <c r="C603">
        <v>68193281</v>
      </c>
      <c r="D603">
        <v>64807848</v>
      </c>
      <c r="E603">
        <v>1</v>
      </c>
      <c r="F603">
        <v>1</v>
      </c>
      <c r="G603">
        <v>1</v>
      </c>
      <c r="H603">
        <v>3</v>
      </c>
      <c r="I603" t="s">
        <v>863</v>
      </c>
      <c r="J603" t="s">
        <v>864</v>
      </c>
      <c r="K603" t="s">
        <v>865</v>
      </c>
      <c r="L603">
        <v>1348</v>
      </c>
      <c r="N603">
        <v>1009</v>
      </c>
      <c r="O603" t="s">
        <v>133</v>
      </c>
      <c r="P603" t="s">
        <v>133</v>
      </c>
      <c r="Q603">
        <v>1000</v>
      </c>
      <c r="W603">
        <v>0</v>
      </c>
      <c r="X603">
        <v>-1012359093</v>
      </c>
      <c r="Y603">
        <v>3.0000000000000001E-5</v>
      </c>
      <c r="AA603">
        <v>34750.559999999998</v>
      </c>
      <c r="AB603">
        <v>0</v>
      </c>
      <c r="AC603">
        <v>0</v>
      </c>
      <c r="AD603">
        <v>0</v>
      </c>
      <c r="AE603">
        <v>4455.2</v>
      </c>
      <c r="AF603">
        <v>0</v>
      </c>
      <c r="AG603">
        <v>0</v>
      </c>
      <c r="AH603">
        <v>0</v>
      </c>
      <c r="AI603">
        <v>7.8</v>
      </c>
      <c r="AJ603">
        <v>1</v>
      </c>
      <c r="AK603">
        <v>1</v>
      </c>
      <c r="AL603">
        <v>1</v>
      </c>
      <c r="AN603">
        <v>0</v>
      </c>
      <c r="AO603">
        <v>1</v>
      </c>
      <c r="AP603">
        <v>0</v>
      </c>
      <c r="AQ603">
        <v>0</v>
      </c>
      <c r="AR603">
        <v>0</v>
      </c>
      <c r="AS603" t="s">
        <v>3</v>
      </c>
      <c r="AT603">
        <v>3.0000000000000001E-5</v>
      </c>
      <c r="AU603" t="s">
        <v>3</v>
      </c>
      <c r="AV603">
        <v>0</v>
      </c>
      <c r="AW603">
        <v>2</v>
      </c>
      <c r="AX603">
        <v>68193317</v>
      </c>
      <c r="AY603">
        <v>1</v>
      </c>
      <c r="AZ603">
        <v>0</v>
      </c>
      <c r="BA603">
        <v>594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CX603">
        <f>Y603*Source!I385</f>
        <v>1.9358250000000001E-5</v>
      </c>
      <c r="CY603">
        <f t="shared" si="141"/>
        <v>34750.559999999998</v>
      </c>
      <c r="CZ603">
        <f t="shared" si="142"/>
        <v>4455.2</v>
      </c>
      <c r="DA603">
        <f t="shared" si="143"/>
        <v>7.8</v>
      </c>
      <c r="DB603">
        <f t="shared" si="144"/>
        <v>0.13</v>
      </c>
      <c r="DC603">
        <f t="shared" si="145"/>
        <v>0</v>
      </c>
    </row>
    <row r="604" spans="1:107" x14ac:dyDescent="0.4">
      <c r="A604">
        <f>ROW(Source!A385)</f>
        <v>385</v>
      </c>
      <c r="B604">
        <v>68187018</v>
      </c>
      <c r="C604">
        <v>68193281</v>
      </c>
      <c r="D604">
        <v>64808054</v>
      </c>
      <c r="E604">
        <v>1</v>
      </c>
      <c r="F604">
        <v>1</v>
      </c>
      <c r="G604">
        <v>1</v>
      </c>
      <c r="H604">
        <v>3</v>
      </c>
      <c r="I604" t="s">
        <v>866</v>
      </c>
      <c r="J604" t="s">
        <v>867</v>
      </c>
      <c r="K604" t="s">
        <v>868</v>
      </c>
      <c r="L604">
        <v>1348</v>
      </c>
      <c r="N604">
        <v>1009</v>
      </c>
      <c r="O604" t="s">
        <v>133</v>
      </c>
      <c r="P604" t="s">
        <v>133</v>
      </c>
      <c r="Q604">
        <v>1000</v>
      </c>
      <c r="W604">
        <v>0</v>
      </c>
      <c r="X604">
        <v>-61748979</v>
      </c>
      <c r="Y604">
        <v>1.9400000000000001E-3</v>
      </c>
      <c r="AA604">
        <v>83295.600000000006</v>
      </c>
      <c r="AB604">
        <v>0</v>
      </c>
      <c r="AC604">
        <v>0</v>
      </c>
      <c r="AD604">
        <v>0</v>
      </c>
      <c r="AE604">
        <v>4920</v>
      </c>
      <c r="AF604">
        <v>0</v>
      </c>
      <c r="AG604">
        <v>0</v>
      </c>
      <c r="AH604">
        <v>0</v>
      </c>
      <c r="AI604">
        <v>16.93</v>
      </c>
      <c r="AJ604">
        <v>1</v>
      </c>
      <c r="AK604">
        <v>1</v>
      </c>
      <c r="AL604">
        <v>1</v>
      </c>
      <c r="AN604">
        <v>0</v>
      </c>
      <c r="AO604">
        <v>1</v>
      </c>
      <c r="AP604">
        <v>0</v>
      </c>
      <c r="AQ604">
        <v>0</v>
      </c>
      <c r="AR604">
        <v>0</v>
      </c>
      <c r="AS604" t="s">
        <v>3</v>
      </c>
      <c r="AT604">
        <v>1.9400000000000001E-3</v>
      </c>
      <c r="AU604" t="s">
        <v>3</v>
      </c>
      <c r="AV604">
        <v>0</v>
      </c>
      <c r="AW604">
        <v>2</v>
      </c>
      <c r="AX604">
        <v>68193318</v>
      </c>
      <c r="AY604">
        <v>1</v>
      </c>
      <c r="AZ604">
        <v>0</v>
      </c>
      <c r="BA604">
        <v>595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CX604">
        <f>Y604*Source!I385</f>
        <v>1.2518335000000001E-3</v>
      </c>
      <c r="CY604">
        <f t="shared" si="141"/>
        <v>83295.600000000006</v>
      </c>
      <c r="CZ604">
        <f t="shared" si="142"/>
        <v>4920</v>
      </c>
      <c r="DA604">
        <f t="shared" si="143"/>
        <v>16.93</v>
      </c>
      <c r="DB604">
        <f t="shared" si="144"/>
        <v>9.5399999999999991</v>
      </c>
      <c r="DC604">
        <f t="shared" si="145"/>
        <v>0</v>
      </c>
    </row>
    <row r="605" spans="1:107" x14ac:dyDescent="0.4">
      <c r="A605">
        <f>ROW(Source!A385)</f>
        <v>385</v>
      </c>
      <c r="B605">
        <v>68187018</v>
      </c>
      <c r="C605">
        <v>68193281</v>
      </c>
      <c r="D605">
        <v>64808450</v>
      </c>
      <c r="E605">
        <v>1</v>
      </c>
      <c r="F605">
        <v>1</v>
      </c>
      <c r="G605">
        <v>1</v>
      </c>
      <c r="H605">
        <v>3</v>
      </c>
      <c r="I605" t="s">
        <v>869</v>
      </c>
      <c r="J605" t="s">
        <v>870</v>
      </c>
      <c r="K605" t="s">
        <v>871</v>
      </c>
      <c r="L605">
        <v>1348</v>
      </c>
      <c r="N605">
        <v>1009</v>
      </c>
      <c r="O605" t="s">
        <v>133</v>
      </c>
      <c r="P605" t="s">
        <v>133</v>
      </c>
      <c r="Q605">
        <v>1000</v>
      </c>
      <c r="W605">
        <v>0</v>
      </c>
      <c r="X605">
        <v>703561654</v>
      </c>
      <c r="Y605">
        <v>0.03</v>
      </c>
      <c r="AA605">
        <v>89089.11</v>
      </c>
      <c r="AB605">
        <v>0</v>
      </c>
      <c r="AC605">
        <v>0</v>
      </c>
      <c r="AD605">
        <v>0</v>
      </c>
      <c r="AE605">
        <v>10169.99</v>
      </c>
      <c r="AF605">
        <v>0</v>
      </c>
      <c r="AG605">
        <v>0</v>
      </c>
      <c r="AH605">
        <v>0</v>
      </c>
      <c r="AI605">
        <v>8.76</v>
      </c>
      <c r="AJ605">
        <v>1</v>
      </c>
      <c r="AK605">
        <v>1</v>
      </c>
      <c r="AL605">
        <v>1</v>
      </c>
      <c r="AN605">
        <v>0</v>
      </c>
      <c r="AO605">
        <v>1</v>
      </c>
      <c r="AP605">
        <v>0</v>
      </c>
      <c r="AQ605">
        <v>0</v>
      </c>
      <c r="AR605">
        <v>0</v>
      </c>
      <c r="AS605" t="s">
        <v>3</v>
      </c>
      <c r="AT605">
        <v>0.03</v>
      </c>
      <c r="AU605" t="s">
        <v>3</v>
      </c>
      <c r="AV605">
        <v>0</v>
      </c>
      <c r="AW605">
        <v>2</v>
      </c>
      <c r="AX605">
        <v>68193319</v>
      </c>
      <c r="AY605">
        <v>1</v>
      </c>
      <c r="AZ605">
        <v>0</v>
      </c>
      <c r="BA605">
        <v>596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CX605">
        <f>Y605*Source!I385</f>
        <v>1.935825E-2</v>
      </c>
      <c r="CY605">
        <f t="shared" si="141"/>
        <v>89089.11</v>
      </c>
      <c r="CZ605">
        <f t="shared" si="142"/>
        <v>10169.99</v>
      </c>
      <c r="DA605">
        <f t="shared" si="143"/>
        <v>8.76</v>
      </c>
      <c r="DB605">
        <f t="shared" si="144"/>
        <v>305.10000000000002</v>
      </c>
      <c r="DC605">
        <f t="shared" si="145"/>
        <v>0</v>
      </c>
    </row>
    <row r="606" spans="1:107" x14ac:dyDescent="0.4">
      <c r="A606">
        <f>ROW(Source!A385)</f>
        <v>385</v>
      </c>
      <c r="B606">
        <v>68187018</v>
      </c>
      <c r="C606">
        <v>68193281</v>
      </c>
      <c r="D606">
        <v>64808704</v>
      </c>
      <c r="E606">
        <v>1</v>
      </c>
      <c r="F606">
        <v>1</v>
      </c>
      <c r="G606">
        <v>1</v>
      </c>
      <c r="H606">
        <v>3</v>
      </c>
      <c r="I606" t="s">
        <v>764</v>
      </c>
      <c r="J606" t="s">
        <v>765</v>
      </c>
      <c r="K606" t="s">
        <v>766</v>
      </c>
      <c r="L606">
        <v>1348</v>
      </c>
      <c r="N606">
        <v>1009</v>
      </c>
      <c r="O606" t="s">
        <v>133</v>
      </c>
      <c r="P606" t="s">
        <v>133</v>
      </c>
      <c r="Q606">
        <v>1000</v>
      </c>
      <c r="W606">
        <v>0</v>
      </c>
      <c r="X606">
        <v>1561117559</v>
      </c>
      <c r="Y606">
        <v>1.0000000000000001E-5</v>
      </c>
      <c r="AA606">
        <v>55098.8</v>
      </c>
      <c r="AB606">
        <v>0</v>
      </c>
      <c r="AC606">
        <v>0</v>
      </c>
      <c r="AD606">
        <v>0</v>
      </c>
      <c r="AE606">
        <v>11978</v>
      </c>
      <c r="AF606">
        <v>0</v>
      </c>
      <c r="AG606">
        <v>0</v>
      </c>
      <c r="AH606">
        <v>0</v>
      </c>
      <c r="AI606">
        <v>4.5999999999999996</v>
      </c>
      <c r="AJ606">
        <v>1</v>
      </c>
      <c r="AK606">
        <v>1</v>
      </c>
      <c r="AL606">
        <v>1</v>
      </c>
      <c r="AN606">
        <v>0</v>
      </c>
      <c r="AO606">
        <v>1</v>
      </c>
      <c r="AP606">
        <v>0</v>
      </c>
      <c r="AQ606">
        <v>0</v>
      </c>
      <c r="AR606">
        <v>0</v>
      </c>
      <c r="AS606" t="s">
        <v>3</v>
      </c>
      <c r="AT606">
        <v>1.0000000000000001E-5</v>
      </c>
      <c r="AU606" t="s">
        <v>3</v>
      </c>
      <c r="AV606">
        <v>0</v>
      </c>
      <c r="AW606">
        <v>2</v>
      </c>
      <c r="AX606">
        <v>68193320</v>
      </c>
      <c r="AY606">
        <v>1</v>
      </c>
      <c r="AZ606">
        <v>0</v>
      </c>
      <c r="BA606">
        <v>597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CX606">
        <f>Y606*Source!I385</f>
        <v>6.452750000000001E-6</v>
      </c>
      <c r="CY606">
        <f t="shared" si="141"/>
        <v>55098.8</v>
      </c>
      <c r="CZ606">
        <f t="shared" si="142"/>
        <v>11978</v>
      </c>
      <c r="DA606">
        <f t="shared" si="143"/>
        <v>4.5999999999999996</v>
      </c>
      <c r="DB606">
        <f t="shared" si="144"/>
        <v>0.12</v>
      </c>
      <c r="DC606">
        <f t="shared" si="145"/>
        <v>0</v>
      </c>
    </row>
    <row r="607" spans="1:107" x14ac:dyDescent="0.4">
      <c r="A607">
        <f>ROW(Source!A385)</f>
        <v>385</v>
      </c>
      <c r="B607">
        <v>68187018</v>
      </c>
      <c r="C607">
        <v>68193281</v>
      </c>
      <c r="D607">
        <v>64809102</v>
      </c>
      <c r="E607">
        <v>1</v>
      </c>
      <c r="F607">
        <v>1</v>
      </c>
      <c r="G607">
        <v>1</v>
      </c>
      <c r="H607">
        <v>3</v>
      </c>
      <c r="I607" t="s">
        <v>872</v>
      </c>
      <c r="J607" t="s">
        <v>873</v>
      </c>
      <c r="K607" t="s">
        <v>874</v>
      </c>
      <c r="L607">
        <v>1346</v>
      </c>
      <c r="N607">
        <v>1009</v>
      </c>
      <c r="O607" t="s">
        <v>120</v>
      </c>
      <c r="P607" t="s">
        <v>120</v>
      </c>
      <c r="Q607">
        <v>1</v>
      </c>
      <c r="W607">
        <v>0</v>
      </c>
      <c r="X607">
        <v>-1817527483</v>
      </c>
      <c r="Y607">
        <v>0.3</v>
      </c>
      <c r="AA607">
        <v>57.31</v>
      </c>
      <c r="AB607">
        <v>0</v>
      </c>
      <c r="AC607">
        <v>0</v>
      </c>
      <c r="AD607">
        <v>0</v>
      </c>
      <c r="AE607">
        <v>6.09</v>
      </c>
      <c r="AF607">
        <v>0</v>
      </c>
      <c r="AG607">
        <v>0</v>
      </c>
      <c r="AH607">
        <v>0</v>
      </c>
      <c r="AI607">
        <v>9.41</v>
      </c>
      <c r="AJ607">
        <v>1</v>
      </c>
      <c r="AK607">
        <v>1</v>
      </c>
      <c r="AL607">
        <v>1</v>
      </c>
      <c r="AN607">
        <v>0</v>
      </c>
      <c r="AO607">
        <v>1</v>
      </c>
      <c r="AP607">
        <v>0</v>
      </c>
      <c r="AQ607">
        <v>0</v>
      </c>
      <c r="AR607">
        <v>0</v>
      </c>
      <c r="AS607" t="s">
        <v>3</v>
      </c>
      <c r="AT607">
        <v>0.3</v>
      </c>
      <c r="AU607" t="s">
        <v>3</v>
      </c>
      <c r="AV607">
        <v>0</v>
      </c>
      <c r="AW607">
        <v>2</v>
      </c>
      <c r="AX607">
        <v>68193321</v>
      </c>
      <c r="AY607">
        <v>1</v>
      </c>
      <c r="AZ607">
        <v>0</v>
      </c>
      <c r="BA607">
        <v>598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CX607">
        <f>Y607*Source!I385</f>
        <v>0.19358250000000002</v>
      </c>
      <c r="CY607">
        <f t="shared" si="141"/>
        <v>57.31</v>
      </c>
      <c r="CZ607">
        <f t="shared" si="142"/>
        <v>6.09</v>
      </c>
      <c r="DA607">
        <f t="shared" si="143"/>
        <v>9.41</v>
      </c>
      <c r="DB607">
        <f t="shared" si="144"/>
        <v>1.83</v>
      </c>
      <c r="DC607">
        <f t="shared" si="145"/>
        <v>0</v>
      </c>
    </row>
    <row r="608" spans="1:107" x14ac:dyDescent="0.4">
      <c r="A608">
        <f>ROW(Source!A385)</f>
        <v>385</v>
      </c>
      <c r="B608">
        <v>68187018</v>
      </c>
      <c r="C608">
        <v>68193281</v>
      </c>
      <c r="D608">
        <v>64809260</v>
      </c>
      <c r="E608">
        <v>1</v>
      </c>
      <c r="F608">
        <v>1</v>
      </c>
      <c r="G608">
        <v>1</v>
      </c>
      <c r="H608">
        <v>3</v>
      </c>
      <c r="I608" t="s">
        <v>875</v>
      </c>
      <c r="J608" t="s">
        <v>876</v>
      </c>
      <c r="K608" t="s">
        <v>877</v>
      </c>
      <c r="L608">
        <v>1348</v>
      </c>
      <c r="N608">
        <v>1009</v>
      </c>
      <c r="O608" t="s">
        <v>133</v>
      </c>
      <c r="P608" t="s">
        <v>133</v>
      </c>
      <c r="Q608">
        <v>1000</v>
      </c>
      <c r="W608">
        <v>0</v>
      </c>
      <c r="X608">
        <v>1170503714</v>
      </c>
      <c r="Y608">
        <v>5.9999999999999995E-4</v>
      </c>
      <c r="AA608">
        <v>74229.600000000006</v>
      </c>
      <c r="AB608">
        <v>0</v>
      </c>
      <c r="AC608">
        <v>0</v>
      </c>
      <c r="AD608">
        <v>0</v>
      </c>
      <c r="AE608">
        <v>9420</v>
      </c>
      <c r="AF608">
        <v>0</v>
      </c>
      <c r="AG608">
        <v>0</v>
      </c>
      <c r="AH608">
        <v>0</v>
      </c>
      <c r="AI608">
        <v>7.88</v>
      </c>
      <c r="AJ608">
        <v>1</v>
      </c>
      <c r="AK608">
        <v>1</v>
      </c>
      <c r="AL608">
        <v>1</v>
      </c>
      <c r="AN608">
        <v>0</v>
      </c>
      <c r="AO608">
        <v>1</v>
      </c>
      <c r="AP608">
        <v>0</v>
      </c>
      <c r="AQ608">
        <v>0</v>
      </c>
      <c r="AR608">
        <v>0</v>
      </c>
      <c r="AS608" t="s">
        <v>3</v>
      </c>
      <c r="AT608">
        <v>5.9999999999999995E-4</v>
      </c>
      <c r="AU608" t="s">
        <v>3</v>
      </c>
      <c r="AV608">
        <v>0</v>
      </c>
      <c r="AW608">
        <v>2</v>
      </c>
      <c r="AX608">
        <v>68193322</v>
      </c>
      <c r="AY608">
        <v>1</v>
      </c>
      <c r="AZ608">
        <v>0</v>
      </c>
      <c r="BA608">
        <v>599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CX608">
        <f>Y608*Source!I385</f>
        <v>3.8716499999999997E-4</v>
      </c>
      <c r="CY608">
        <f t="shared" si="141"/>
        <v>74229.600000000006</v>
      </c>
      <c r="CZ608">
        <f t="shared" si="142"/>
        <v>9420</v>
      </c>
      <c r="DA608">
        <f t="shared" si="143"/>
        <v>7.88</v>
      </c>
      <c r="DB608">
        <f t="shared" si="144"/>
        <v>5.65</v>
      </c>
      <c r="DC608">
        <f t="shared" si="145"/>
        <v>0</v>
      </c>
    </row>
    <row r="609" spans="1:107" x14ac:dyDescent="0.4">
      <c r="A609">
        <f>ROW(Source!A385)</f>
        <v>385</v>
      </c>
      <c r="B609">
        <v>68187018</v>
      </c>
      <c r="C609">
        <v>68193281</v>
      </c>
      <c r="D609">
        <v>64814679</v>
      </c>
      <c r="E609">
        <v>1</v>
      </c>
      <c r="F609">
        <v>1</v>
      </c>
      <c r="G609">
        <v>1</v>
      </c>
      <c r="H609">
        <v>3</v>
      </c>
      <c r="I609" t="s">
        <v>734</v>
      </c>
      <c r="J609" t="s">
        <v>735</v>
      </c>
      <c r="K609" t="s">
        <v>736</v>
      </c>
      <c r="L609">
        <v>1339</v>
      </c>
      <c r="N609">
        <v>1007</v>
      </c>
      <c r="O609" t="s">
        <v>712</v>
      </c>
      <c r="P609" t="s">
        <v>712</v>
      </c>
      <c r="Q609">
        <v>1</v>
      </c>
      <c r="W609">
        <v>0</v>
      </c>
      <c r="X609">
        <v>-312411735</v>
      </c>
      <c r="Y609">
        <v>1E-3</v>
      </c>
      <c r="AA609">
        <v>8380.9500000000007</v>
      </c>
      <c r="AB609">
        <v>0</v>
      </c>
      <c r="AC609">
        <v>0</v>
      </c>
      <c r="AD609">
        <v>0</v>
      </c>
      <c r="AE609">
        <v>1699.99</v>
      </c>
      <c r="AF609">
        <v>0</v>
      </c>
      <c r="AG609">
        <v>0</v>
      </c>
      <c r="AH609">
        <v>0</v>
      </c>
      <c r="AI609">
        <v>4.93</v>
      </c>
      <c r="AJ609">
        <v>1</v>
      </c>
      <c r="AK609">
        <v>1</v>
      </c>
      <c r="AL609">
        <v>1</v>
      </c>
      <c r="AN609">
        <v>0</v>
      </c>
      <c r="AO609">
        <v>1</v>
      </c>
      <c r="AP609">
        <v>0</v>
      </c>
      <c r="AQ609">
        <v>0</v>
      </c>
      <c r="AR609">
        <v>0</v>
      </c>
      <c r="AS609" t="s">
        <v>3</v>
      </c>
      <c r="AT609">
        <v>1E-3</v>
      </c>
      <c r="AU609" t="s">
        <v>3</v>
      </c>
      <c r="AV609">
        <v>0</v>
      </c>
      <c r="AW609">
        <v>2</v>
      </c>
      <c r="AX609">
        <v>68193323</v>
      </c>
      <c r="AY609">
        <v>1</v>
      </c>
      <c r="AZ609">
        <v>0</v>
      </c>
      <c r="BA609">
        <v>600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CX609">
        <f>Y609*Source!I385</f>
        <v>6.4527500000000006E-4</v>
      </c>
      <c r="CY609">
        <f t="shared" si="141"/>
        <v>8380.9500000000007</v>
      </c>
      <c r="CZ609">
        <f t="shared" si="142"/>
        <v>1699.99</v>
      </c>
      <c r="DA609">
        <f t="shared" si="143"/>
        <v>4.93</v>
      </c>
      <c r="DB609">
        <f t="shared" si="144"/>
        <v>1.7</v>
      </c>
      <c r="DC609">
        <f t="shared" si="145"/>
        <v>0</v>
      </c>
    </row>
    <row r="610" spans="1:107" x14ac:dyDescent="0.4">
      <c r="A610">
        <f>ROW(Source!A385)</f>
        <v>385</v>
      </c>
      <c r="B610">
        <v>68187018</v>
      </c>
      <c r="C610">
        <v>68193281</v>
      </c>
      <c r="D610">
        <v>64821585</v>
      </c>
      <c r="E610">
        <v>1</v>
      </c>
      <c r="F610">
        <v>1</v>
      </c>
      <c r="G610">
        <v>1</v>
      </c>
      <c r="H610">
        <v>3</v>
      </c>
      <c r="I610" t="s">
        <v>878</v>
      </c>
      <c r="J610" t="s">
        <v>879</v>
      </c>
      <c r="K610" t="s">
        <v>880</v>
      </c>
      <c r="L610">
        <v>1348</v>
      </c>
      <c r="N610">
        <v>1009</v>
      </c>
      <c r="O610" t="s">
        <v>133</v>
      </c>
      <c r="P610" t="s">
        <v>133</v>
      </c>
      <c r="Q610">
        <v>1000</v>
      </c>
      <c r="W610">
        <v>0</v>
      </c>
      <c r="X610">
        <v>-1142562182</v>
      </c>
      <c r="Y610">
        <v>3.1E-4</v>
      </c>
      <c r="AA610">
        <v>47484.800000000003</v>
      </c>
      <c r="AB610">
        <v>0</v>
      </c>
      <c r="AC610">
        <v>0</v>
      </c>
      <c r="AD610">
        <v>0</v>
      </c>
      <c r="AE610">
        <v>15620</v>
      </c>
      <c r="AF610">
        <v>0</v>
      </c>
      <c r="AG610">
        <v>0</v>
      </c>
      <c r="AH610">
        <v>0</v>
      </c>
      <c r="AI610">
        <v>3.04</v>
      </c>
      <c r="AJ610">
        <v>1</v>
      </c>
      <c r="AK610">
        <v>1</v>
      </c>
      <c r="AL610">
        <v>1</v>
      </c>
      <c r="AN610">
        <v>0</v>
      </c>
      <c r="AO610">
        <v>1</v>
      </c>
      <c r="AP610">
        <v>0</v>
      </c>
      <c r="AQ610">
        <v>0</v>
      </c>
      <c r="AR610">
        <v>0</v>
      </c>
      <c r="AS610" t="s">
        <v>3</v>
      </c>
      <c r="AT610">
        <v>3.1E-4</v>
      </c>
      <c r="AU610" t="s">
        <v>3</v>
      </c>
      <c r="AV610">
        <v>0</v>
      </c>
      <c r="AW610">
        <v>2</v>
      </c>
      <c r="AX610">
        <v>68193324</v>
      </c>
      <c r="AY610">
        <v>1</v>
      </c>
      <c r="AZ610">
        <v>0</v>
      </c>
      <c r="BA610">
        <v>601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CX610">
        <f>Y610*Source!I385</f>
        <v>2.0003525000000002E-4</v>
      </c>
      <c r="CY610">
        <f t="shared" si="141"/>
        <v>47484.800000000003</v>
      </c>
      <c r="CZ610">
        <f t="shared" si="142"/>
        <v>15620</v>
      </c>
      <c r="DA610">
        <f t="shared" si="143"/>
        <v>3.04</v>
      </c>
      <c r="DB610">
        <f t="shared" si="144"/>
        <v>4.84</v>
      </c>
      <c r="DC610">
        <f t="shared" si="145"/>
        <v>0</v>
      </c>
    </row>
    <row r="611" spans="1:107" x14ac:dyDescent="0.4">
      <c r="A611">
        <f>ROW(Source!A385)</f>
        <v>385</v>
      </c>
      <c r="B611">
        <v>68187018</v>
      </c>
      <c r="C611">
        <v>68193281</v>
      </c>
      <c r="D611">
        <v>64827409</v>
      </c>
      <c r="E611">
        <v>1</v>
      </c>
      <c r="F611">
        <v>1</v>
      </c>
      <c r="G611">
        <v>1</v>
      </c>
      <c r="H611">
        <v>3</v>
      </c>
      <c r="I611" t="s">
        <v>207</v>
      </c>
      <c r="J611" t="s">
        <v>209</v>
      </c>
      <c r="K611" t="s">
        <v>208</v>
      </c>
      <c r="L611">
        <v>1348</v>
      </c>
      <c r="N611">
        <v>1009</v>
      </c>
      <c r="O611" t="s">
        <v>133</v>
      </c>
      <c r="P611" t="s">
        <v>133</v>
      </c>
      <c r="Q611">
        <v>1000</v>
      </c>
      <c r="W611">
        <v>0</v>
      </c>
      <c r="X611">
        <v>1199194378</v>
      </c>
      <c r="Y611">
        <v>1</v>
      </c>
      <c r="AA611">
        <v>66660.36</v>
      </c>
      <c r="AB611">
        <v>0</v>
      </c>
      <c r="AC611">
        <v>0</v>
      </c>
      <c r="AD611">
        <v>0</v>
      </c>
      <c r="AE611">
        <v>6747</v>
      </c>
      <c r="AF611">
        <v>0</v>
      </c>
      <c r="AG611">
        <v>0</v>
      </c>
      <c r="AH611">
        <v>0</v>
      </c>
      <c r="AI611">
        <v>9.8800000000000008</v>
      </c>
      <c r="AJ611">
        <v>1</v>
      </c>
      <c r="AK611">
        <v>1</v>
      </c>
      <c r="AL611">
        <v>1</v>
      </c>
      <c r="AN611">
        <v>0</v>
      </c>
      <c r="AO611">
        <v>0</v>
      </c>
      <c r="AP611">
        <v>0</v>
      </c>
      <c r="AQ611">
        <v>0</v>
      </c>
      <c r="AR611">
        <v>0</v>
      </c>
      <c r="AS611" t="s">
        <v>3</v>
      </c>
      <c r="AT611">
        <v>1</v>
      </c>
      <c r="AU611" t="s">
        <v>3</v>
      </c>
      <c r="AV611">
        <v>0</v>
      </c>
      <c r="AW611">
        <v>1</v>
      </c>
      <c r="AX611">
        <v>-1</v>
      </c>
      <c r="AY611">
        <v>0</v>
      </c>
      <c r="AZ611">
        <v>0</v>
      </c>
      <c r="BA611" t="s">
        <v>3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CX611">
        <f>Y611*Source!I385</f>
        <v>0.64527500000000004</v>
      </c>
      <c r="CY611">
        <f t="shared" si="141"/>
        <v>66660.36</v>
      </c>
      <c r="CZ611">
        <f t="shared" si="142"/>
        <v>6747</v>
      </c>
      <c r="DA611">
        <f t="shared" si="143"/>
        <v>9.8800000000000008</v>
      </c>
      <c r="DB611">
        <f t="shared" si="144"/>
        <v>6747</v>
      </c>
      <c r="DC611">
        <f t="shared" si="145"/>
        <v>0</v>
      </c>
    </row>
    <row r="612" spans="1:107" x14ac:dyDescent="0.4">
      <c r="A612">
        <f>ROW(Source!A385)</f>
        <v>385</v>
      </c>
      <c r="B612">
        <v>68187018</v>
      </c>
      <c r="C612">
        <v>68193281</v>
      </c>
      <c r="D612">
        <v>64827577</v>
      </c>
      <c r="E612">
        <v>1</v>
      </c>
      <c r="F612">
        <v>1</v>
      </c>
      <c r="G612">
        <v>1</v>
      </c>
      <c r="H612">
        <v>3</v>
      </c>
      <c r="I612" t="s">
        <v>737</v>
      </c>
      <c r="J612" t="s">
        <v>738</v>
      </c>
      <c r="K612" t="s">
        <v>739</v>
      </c>
      <c r="L612">
        <v>1348</v>
      </c>
      <c r="N612">
        <v>1009</v>
      </c>
      <c r="O612" t="s">
        <v>133</v>
      </c>
      <c r="P612" t="s">
        <v>133</v>
      </c>
      <c r="Q612">
        <v>1000</v>
      </c>
      <c r="W612">
        <v>0</v>
      </c>
      <c r="X612">
        <v>49960543</v>
      </c>
      <c r="Y612">
        <v>1.4E-2</v>
      </c>
      <c r="AA612">
        <v>59073.919999999998</v>
      </c>
      <c r="AB612">
        <v>0</v>
      </c>
      <c r="AC612">
        <v>0</v>
      </c>
      <c r="AD612">
        <v>0</v>
      </c>
      <c r="AE612">
        <v>7712</v>
      </c>
      <c r="AF612">
        <v>0</v>
      </c>
      <c r="AG612">
        <v>0</v>
      </c>
      <c r="AH612">
        <v>0</v>
      </c>
      <c r="AI612">
        <v>7.66</v>
      </c>
      <c r="AJ612">
        <v>1</v>
      </c>
      <c r="AK612">
        <v>1</v>
      </c>
      <c r="AL612">
        <v>1</v>
      </c>
      <c r="AN612">
        <v>0</v>
      </c>
      <c r="AO612">
        <v>1</v>
      </c>
      <c r="AP612">
        <v>0</v>
      </c>
      <c r="AQ612">
        <v>0</v>
      </c>
      <c r="AR612">
        <v>0</v>
      </c>
      <c r="AS612" t="s">
        <v>3</v>
      </c>
      <c r="AT612">
        <v>1.4E-2</v>
      </c>
      <c r="AU612" t="s">
        <v>3</v>
      </c>
      <c r="AV612">
        <v>0</v>
      </c>
      <c r="AW612">
        <v>2</v>
      </c>
      <c r="AX612">
        <v>68193325</v>
      </c>
      <c r="AY612">
        <v>1</v>
      </c>
      <c r="AZ612">
        <v>0</v>
      </c>
      <c r="BA612">
        <v>602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CX612">
        <f>Y612*Source!I385</f>
        <v>9.0338500000000013E-3</v>
      </c>
      <c r="CY612">
        <f t="shared" si="141"/>
        <v>59073.919999999998</v>
      </c>
      <c r="CZ612">
        <f t="shared" si="142"/>
        <v>7712</v>
      </c>
      <c r="DA612">
        <f t="shared" si="143"/>
        <v>7.66</v>
      </c>
      <c r="DB612">
        <f t="shared" si="144"/>
        <v>107.97</v>
      </c>
      <c r="DC612">
        <f t="shared" si="145"/>
        <v>0</v>
      </c>
    </row>
    <row r="613" spans="1:107" x14ac:dyDescent="0.4">
      <c r="A613">
        <f>ROW(Source!A385)</f>
        <v>385</v>
      </c>
      <c r="B613">
        <v>68187018</v>
      </c>
      <c r="C613">
        <v>68193281</v>
      </c>
      <c r="D613">
        <v>64861666</v>
      </c>
      <c r="E613">
        <v>1</v>
      </c>
      <c r="F613">
        <v>1</v>
      </c>
      <c r="G613">
        <v>1</v>
      </c>
      <c r="H613">
        <v>3</v>
      </c>
      <c r="I613" t="s">
        <v>740</v>
      </c>
      <c r="J613" t="s">
        <v>741</v>
      </c>
      <c r="K613" t="s">
        <v>742</v>
      </c>
      <c r="L613">
        <v>1302</v>
      </c>
      <c r="N613">
        <v>1003</v>
      </c>
      <c r="O613" t="s">
        <v>288</v>
      </c>
      <c r="P613" t="s">
        <v>288</v>
      </c>
      <c r="Q613">
        <v>10</v>
      </c>
      <c r="W613">
        <v>0</v>
      </c>
      <c r="X613">
        <v>838327806</v>
      </c>
      <c r="Y613">
        <v>1.8700000000000001E-2</v>
      </c>
      <c r="AA613">
        <v>386.05</v>
      </c>
      <c r="AB613">
        <v>0</v>
      </c>
      <c r="AC613">
        <v>0</v>
      </c>
      <c r="AD613">
        <v>0</v>
      </c>
      <c r="AE613">
        <v>71.489999999999995</v>
      </c>
      <c r="AF613">
        <v>0</v>
      </c>
      <c r="AG613">
        <v>0</v>
      </c>
      <c r="AH613">
        <v>0</v>
      </c>
      <c r="AI613">
        <v>5.4</v>
      </c>
      <c r="AJ613">
        <v>1</v>
      </c>
      <c r="AK613">
        <v>1</v>
      </c>
      <c r="AL613">
        <v>1</v>
      </c>
      <c r="AN613">
        <v>0</v>
      </c>
      <c r="AO613">
        <v>1</v>
      </c>
      <c r="AP613">
        <v>0</v>
      </c>
      <c r="AQ613">
        <v>0</v>
      </c>
      <c r="AR613">
        <v>0</v>
      </c>
      <c r="AS613" t="s">
        <v>3</v>
      </c>
      <c r="AT613">
        <v>1.8700000000000001E-2</v>
      </c>
      <c r="AU613" t="s">
        <v>3</v>
      </c>
      <c r="AV613">
        <v>0</v>
      </c>
      <c r="AW613">
        <v>2</v>
      </c>
      <c r="AX613">
        <v>68193327</v>
      </c>
      <c r="AY613">
        <v>1</v>
      </c>
      <c r="AZ613">
        <v>0</v>
      </c>
      <c r="BA613">
        <v>604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CX613">
        <f>Y613*Source!I385</f>
        <v>1.2066642500000002E-2</v>
      </c>
      <c r="CY613">
        <f t="shared" si="141"/>
        <v>386.05</v>
      </c>
      <c r="CZ613">
        <f t="shared" si="142"/>
        <v>71.489999999999995</v>
      </c>
      <c r="DA613">
        <f t="shared" si="143"/>
        <v>5.4</v>
      </c>
      <c r="DB613">
        <f t="shared" si="144"/>
        <v>1.34</v>
      </c>
      <c r="DC613">
        <f t="shared" si="145"/>
        <v>0</v>
      </c>
    </row>
    <row r="614" spans="1:107" x14ac:dyDescent="0.4">
      <c r="A614">
        <f>ROW(Source!A387)</f>
        <v>387</v>
      </c>
      <c r="B614">
        <v>68187018</v>
      </c>
      <c r="C614">
        <v>68193329</v>
      </c>
      <c r="D614">
        <v>18407546</v>
      </c>
      <c r="E614">
        <v>1</v>
      </c>
      <c r="F614">
        <v>1</v>
      </c>
      <c r="G614">
        <v>1</v>
      </c>
      <c r="H614">
        <v>1</v>
      </c>
      <c r="I614" t="s">
        <v>881</v>
      </c>
      <c r="J614" t="s">
        <v>3</v>
      </c>
      <c r="K614" t="s">
        <v>882</v>
      </c>
      <c r="L614">
        <v>1369</v>
      </c>
      <c r="N614">
        <v>1013</v>
      </c>
      <c r="O614" t="s">
        <v>665</v>
      </c>
      <c r="P614" t="s">
        <v>665</v>
      </c>
      <c r="Q614">
        <v>1</v>
      </c>
      <c r="W614">
        <v>0</v>
      </c>
      <c r="X614">
        <v>1709986911</v>
      </c>
      <c r="Y614">
        <v>117.82899999999999</v>
      </c>
      <c r="AA614">
        <v>0</v>
      </c>
      <c r="AB614">
        <v>0</v>
      </c>
      <c r="AC614">
        <v>0</v>
      </c>
      <c r="AD614">
        <v>9.4</v>
      </c>
      <c r="AE614">
        <v>0</v>
      </c>
      <c r="AF614">
        <v>0</v>
      </c>
      <c r="AG614">
        <v>0</v>
      </c>
      <c r="AH614">
        <v>9.4</v>
      </c>
      <c r="AI614">
        <v>1</v>
      </c>
      <c r="AJ614">
        <v>1</v>
      </c>
      <c r="AK614">
        <v>1</v>
      </c>
      <c r="AL614">
        <v>1</v>
      </c>
      <c r="AN614">
        <v>0</v>
      </c>
      <c r="AO614">
        <v>1</v>
      </c>
      <c r="AP614">
        <v>1</v>
      </c>
      <c r="AQ614">
        <v>0</v>
      </c>
      <c r="AR614">
        <v>0</v>
      </c>
      <c r="AS614" t="s">
        <v>3</v>
      </c>
      <c r="AT614">
        <v>102.46</v>
      </c>
      <c r="AU614" t="s">
        <v>21</v>
      </c>
      <c r="AV614">
        <v>1</v>
      </c>
      <c r="AW614">
        <v>2</v>
      </c>
      <c r="AX614">
        <v>68193336</v>
      </c>
      <c r="AY614">
        <v>1</v>
      </c>
      <c r="AZ614">
        <v>0</v>
      </c>
      <c r="BA614">
        <v>605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CX614">
        <f>Y614*Source!I387</f>
        <v>304.12843190000001</v>
      </c>
      <c r="CY614">
        <f>AD614</f>
        <v>9.4</v>
      </c>
      <c r="CZ614">
        <f>AH614</f>
        <v>9.4</v>
      </c>
      <c r="DA614">
        <f>AL614</f>
        <v>1</v>
      </c>
      <c r="DB614">
        <f>ROUND((ROUND(AT614*CZ614,2)*1.15),6)</f>
        <v>1107.588</v>
      </c>
      <c r="DC614">
        <f>ROUND((ROUND(AT614*AG614,2)*1.15),6)</f>
        <v>0</v>
      </c>
    </row>
    <row r="615" spans="1:107" x14ac:dyDescent="0.4">
      <c r="A615">
        <f>ROW(Source!A387)</f>
        <v>387</v>
      </c>
      <c r="B615">
        <v>68187018</v>
      </c>
      <c r="C615">
        <v>68193329</v>
      </c>
      <c r="D615">
        <v>121548</v>
      </c>
      <c r="E615">
        <v>1</v>
      </c>
      <c r="F615">
        <v>1</v>
      </c>
      <c r="G615">
        <v>1</v>
      </c>
      <c r="H615">
        <v>1</v>
      </c>
      <c r="I615" t="s">
        <v>44</v>
      </c>
      <c r="J615" t="s">
        <v>3</v>
      </c>
      <c r="K615" t="s">
        <v>723</v>
      </c>
      <c r="L615">
        <v>608254</v>
      </c>
      <c r="N615">
        <v>1013</v>
      </c>
      <c r="O615" t="s">
        <v>724</v>
      </c>
      <c r="P615" t="s">
        <v>724</v>
      </c>
      <c r="Q615">
        <v>1</v>
      </c>
      <c r="W615">
        <v>0</v>
      </c>
      <c r="X615">
        <v>-185737400</v>
      </c>
      <c r="Y615">
        <v>0.95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1</v>
      </c>
      <c r="AJ615">
        <v>1</v>
      </c>
      <c r="AK615">
        <v>1</v>
      </c>
      <c r="AL615">
        <v>1</v>
      </c>
      <c r="AN615">
        <v>0</v>
      </c>
      <c r="AO615">
        <v>1</v>
      </c>
      <c r="AP615">
        <v>1</v>
      </c>
      <c r="AQ615">
        <v>0</v>
      </c>
      <c r="AR615">
        <v>0</v>
      </c>
      <c r="AS615" t="s">
        <v>3</v>
      </c>
      <c r="AT615">
        <v>0.76</v>
      </c>
      <c r="AU615" t="s">
        <v>20</v>
      </c>
      <c r="AV615">
        <v>2</v>
      </c>
      <c r="AW615">
        <v>2</v>
      </c>
      <c r="AX615">
        <v>68193337</v>
      </c>
      <c r="AY615">
        <v>1</v>
      </c>
      <c r="AZ615">
        <v>0</v>
      </c>
      <c r="BA615">
        <v>606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CX615">
        <f>Y615*Source!I387</f>
        <v>2.452045</v>
      </c>
      <c r="CY615">
        <f>AD615</f>
        <v>0</v>
      </c>
      <c r="CZ615">
        <f>AH615</f>
        <v>0</v>
      </c>
      <c r="DA615">
        <f>AL615</f>
        <v>1</v>
      </c>
      <c r="DB615">
        <f>ROUND((ROUND(AT615*CZ615,2)*1.25),6)</f>
        <v>0</v>
      </c>
      <c r="DC615">
        <f>ROUND((ROUND(AT615*AG615,2)*1.25),6)</f>
        <v>0</v>
      </c>
    </row>
    <row r="616" spans="1:107" x14ac:dyDescent="0.4">
      <c r="A616">
        <f>ROW(Source!A387)</f>
        <v>387</v>
      </c>
      <c r="B616">
        <v>68187018</v>
      </c>
      <c r="C616">
        <v>68193329</v>
      </c>
      <c r="D616">
        <v>64871408</v>
      </c>
      <c r="E616">
        <v>1</v>
      </c>
      <c r="F616">
        <v>1</v>
      </c>
      <c r="G616">
        <v>1</v>
      </c>
      <c r="H616">
        <v>2</v>
      </c>
      <c r="I616" t="s">
        <v>789</v>
      </c>
      <c r="J616" t="s">
        <v>790</v>
      </c>
      <c r="K616" t="s">
        <v>791</v>
      </c>
      <c r="L616">
        <v>1368</v>
      </c>
      <c r="N616">
        <v>1011</v>
      </c>
      <c r="O616" t="s">
        <v>669</v>
      </c>
      <c r="P616" t="s">
        <v>669</v>
      </c>
      <c r="Q616">
        <v>1</v>
      </c>
      <c r="W616">
        <v>0</v>
      </c>
      <c r="X616">
        <v>344519037</v>
      </c>
      <c r="Y616">
        <v>0.95</v>
      </c>
      <c r="AA616">
        <v>0</v>
      </c>
      <c r="AB616">
        <v>399.5</v>
      </c>
      <c r="AC616">
        <v>383.81</v>
      </c>
      <c r="AD616">
        <v>0</v>
      </c>
      <c r="AE616">
        <v>0</v>
      </c>
      <c r="AF616">
        <v>31.26</v>
      </c>
      <c r="AG616">
        <v>13.5</v>
      </c>
      <c r="AH616">
        <v>0</v>
      </c>
      <c r="AI616">
        <v>1</v>
      </c>
      <c r="AJ616">
        <v>12.78</v>
      </c>
      <c r="AK616">
        <v>28.43</v>
      </c>
      <c r="AL616">
        <v>1</v>
      </c>
      <c r="AN616">
        <v>0</v>
      </c>
      <c r="AO616">
        <v>1</v>
      </c>
      <c r="AP616">
        <v>1</v>
      </c>
      <c r="AQ616">
        <v>0</v>
      </c>
      <c r="AR616">
        <v>0</v>
      </c>
      <c r="AS616" t="s">
        <v>3</v>
      </c>
      <c r="AT616">
        <v>0.76</v>
      </c>
      <c r="AU616" t="s">
        <v>20</v>
      </c>
      <c r="AV616">
        <v>0</v>
      </c>
      <c r="AW616">
        <v>2</v>
      </c>
      <c r="AX616">
        <v>68193338</v>
      </c>
      <c r="AY616">
        <v>1</v>
      </c>
      <c r="AZ616">
        <v>0</v>
      </c>
      <c r="BA616">
        <v>607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CX616">
        <f>Y616*Source!I387</f>
        <v>2.452045</v>
      </c>
      <c r="CY616">
        <f>AB616</f>
        <v>399.5</v>
      </c>
      <c r="CZ616">
        <f>AF616</f>
        <v>31.26</v>
      </c>
      <c r="DA616">
        <f>AJ616</f>
        <v>12.78</v>
      </c>
      <c r="DB616">
        <f>ROUND((ROUND(AT616*CZ616,2)*1.25),6)</f>
        <v>29.7</v>
      </c>
      <c r="DC616">
        <f>ROUND((ROUND(AT616*AG616,2)*1.25),6)</f>
        <v>12.824999999999999</v>
      </c>
    </row>
    <row r="617" spans="1:107" x14ac:dyDescent="0.4">
      <c r="A617">
        <f>ROW(Source!A387)</f>
        <v>387</v>
      </c>
      <c r="B617">
        <v>68187018</v>
      </c>
      <c r="C617">
        <v>68193329</v>
      </c>
      <c r="D617">
        <v>64872800</v>
      </c>
      <c r="E617">
        <v>1</v>
      </c>
      <c r="F617">
        <v>1</v>
      </c>
      <c r="G617">
        <v>1</v>
      </c>
      <c r="H617">
        <v>2</v>
      </c>
      <c r="I617" t="s">
        <v>746</v>
      </c>
      <c r="J617" t="s">
        <v>747</v>
      </c>
      <c r="K617" t="s">
        <v>748</v>
      </c>
      <c r="L617">
        <v>1368</v>
      </c>
      <c r="N617">
        <v>1011</v>
      </c>
      <c r="O617" t="s">
        <v>669</v>
      </c>
      <c r="P617" t="s">
        <v>669</v>
      </c>
      <c r="Q617">
        <v>1</v>
      </c>
      <c r="W617">
        <v>0</v>
      </c>
      <c r="X617">
        <v>-1867053656</v>
      </c>
      <c r="Y617">
        <v>6.6875</v>
      </c>
      <c r="AA617">
        <v>0</v>
      </c>
      <c r="AB617">
        <v>7.18</v>
      </c>
      <c r="AC617">
        <v>0</v>
      </c>
      <c r="AD617">
        <v>0</v>
      </c>
      <c r="AE617">
        <v>0</v>
      </c>
      <c r="AF617">
        <v>1.95</v>
      </c>
      <c r="AG617">
        <v>0</v>
      </c>
      <c r="AH617">
        <v>0</v>
      </c>
      <c r="AI617">
        <v>1</v>
      </c>
      <c r="AJ617">
        <v>3.68</v>
      </c>
      <c r="AK617">
        <v>28.43</v>
      </c>
      <c r="AL617">
        <v>1</v>
      </c>
      <c r="AN617">
        <v>0</v>
      </c>
      <c r="AO617">
        <v>1</v>
      </c>
      <c r="AP617">
        <v>1</v>
      </c>
      <c r="AQ617">
        <v>0</v>
      </c>
      <c r="AR617">
        <v>0</v>
      </c>
      <c r="AS617" t="s">
        <v>3</v>
      </c>
      <c r="AT617">
        <v>5.35</v>
      </c>
      <c r="AU617" t="s">
        <v>20</v>
      </c>
      <c r="AV617">
        <v>0</v>
      </c>
      <c r="AW617">
        <v>2</v>
      </c>
      <c r="AX617">
        <v>68193339</v>
      </c>
      <c r="AY617">
        <v>1</v>
      </c>
      <c r="AZ617">
        <v>0</v>
      </c>
      <c r="BA617">
        <v>608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CX617">
        <f>Y617*Source!I387</f>
        <v>17.261106250000001</v>
      </c>
      <c r="CY617">
        <f>AB617</f>
        <v>7.18</v>
      </c>
      <c r="CZ617">
        <f>AF617</f>
        <v>1.95</v>
      </c>
      <c r="DA617">
        <f>AJ617</f>
        <v>3.68</v>
      </c>
      <c r="DB617">
        <f>ROUND((ROUND(AT617*CZ617,2)*1.25),6)</f>
        <v>13.0375</v>
      </c>
      <c r="DC617">
        <f>ROUND((ROUND(AT617*AG617,2)*1.25),6)</f>
        <v>0</v>
      </c>
    </row>
    <row r="618" spans="1:107" x14ac:dyDescent="0.4">
      <c r="A618">
        <f>ROW(Source!A387)</f>
        <v>387</v>
      </c>
      <c r="B618">
        <v>68187018</v>
      </c>
      <c r="C618">
        <v>68193329</v>
      </c>
      <c r="D618">
        <v>64873129</v>
      </c>
      <c r="E618">
        <v>1</v>
      </c>
      <c r="F618">
        <v>1</v>
      </c>
      <c r="G618">
        <v>1</v>
      </c>
      <c r="H618">
        <v>2</v>
      </c>
      <c r="I618" t="s">
        <v>715</v>
      </c>
      <c r="J618" t="s">
        <v>716</v>
      </c>
      <c r="K618" t="s">
        <v>717</v>
      </c>
      <c r="L618">
        <v>1368</v>
      </c>
      <c r="N618">
        <v>1011</v>
      </c>
      <c r="O618" t="s">
        <v>669</v>
      </c>
      <c r="P618" t="s">
        <v>669</v>
      </c>
      <c r="Q618">
        <v>1</v>
      </c>
      <c r="W618">
        <v>0</v>
      </c>
      <c r="X618">
        <v>1230759911</v>
      </c>
      <c r="Y618">
        <v>5.7249999999999996</v>
      </c>
      <c r="AA618">
        <v>0</v>
      </c>
      <c r="AB618">
        <v>851.65</v>
      </c>
      <c r="AC618">
        <v>329.79</v>
      </c>
      <c r="AD618">
        <v>0</v>
      </c>
      <c r="AE618">
        <v>0</v>
      </c>
      <c r="AF618">
        <v>87.17</v>
      </c>
      <c r="AG618">
        <v>11.6</v>
      </c>
      <c r="AH618">
        <v>0</v>
      </c>
      <c r="AI618">
        <v>1</v>
      </c>
      <c r="AJ618">
        <v>9.77</v>
      </c>
      <c r="AK618">
        <v>28.43</v>
      </c>
      <c r="AL618">
        <v>1</v>
      </c>
      <c r="AN618">
        <v>0</v>
      </c>
      <c r="AO618">
        <v>1</v>
      </c>
      <c r="AP618">
        <v>1</v>
      </c>
      <c r="AQ618">
        <v>0</v>
      </c>
      <c r="AR618">
        <v>0</v>
      </c>
      <c r="AS618" t="s">
        <v>3</v>
      </c>
      <c r="AT618">
        <v>4.58</v>
      </c>
      <c r="AU618" t="s">
        <v>20</v>
      </c>
      <c r="AV618">
        <v>0</v>
      </c>
      <c r="AW618">
        <v>2</v>
      </c>
      <c r="AX618">
        <v>68193340</v>
      </c>
      <c r="AY618">
        <v>1</v>
      </c>
      <c r="AZ618">
        <v>0</v>
      </c>
      <c r="BA618">
        <v>609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CX618">
        <f>Y618*Source!I387</f>
        <v>14.776797500000001</v>
      </c>
      <c r="CY618">
        <f>AB618</f>
        <v>851.65</v>
      </c>
      <c r="CZ618">
        <f>AF618</f>
        <v>87.17</v>
      </c>
      <c r="DA618">
        <f>AJ618</f>
        <v>9.77</v>
      </c>
      <c r="DB618">
        <f>ROUND((ROUND(AT618*CZ618,2)*1.25),6)</f>
        <v>499.05</v>
      </c>
      <c r="DC618">
        <f>ROUND((ROUND(AT618*AG618,2)*1.25),6)</f>
        <v>66.412499999999994</v>
      </c>
    </row>
    <row r="619" spans="1:107" x14ac:dyDescent="0.4">
      <c r="A619">
        <f>ROW(Source!A387)</f>
        <v>387</v>
      </c>
      <c r="B619">
        <v>68187018</v>
      </c>
      <c r="C619">
        <v>68193329</v>
      </c>
      <c r="D619">
        <v>64809222</v>
      </c>
      <c r="E619">
        <v>1</v>
      </c>
      <c r="F619">
        <v>1</v>
      </c>
      <c r="G619">
        <v>1</v>
      </c>
      <c r="H619">
        <v>3</v>
      </c>
      <c r="I619" t="s">
        <v>217</v>
      </c>
      <c r="J619" t="s">
        <v>219</v>
      </c>
      <c r="K619" t="s">
        <v>218</v>
      </c>
      <c r="L619">
        <v>1327</v>
      </c>
      <c r="N619">
        <v>1005</v>
      </c>
      <c r="O619" t="s">
        <v>31</v>
      </c>
      <c r="P619" t="s">
        <v>31</v>
      </c>
      <c r="Q619">
        <v>1</v>
      </c>
      <c r="W619">
        <v>0</v>
      </c>
      <c r="X619">
        <v>1863815349</v>
      </c>
      <c r="Y619">
        <v>103</v>
      </c>
      <c r="AA619">
        <v>260.27</v>
      </c>
      <c r="AB619">
        <v>0</v>
      </c>
      <c r="AC619">
        <v>0</v>
      </c>
      <c r="AD619">
        <v>0</v>
      </c>
      <c r="AE619">
        <v>51.95</v>
      </c>
      <c r="AF619">
        <v>0</v>
      </c>
      <c r="AG619">
        <v>0</v>
      </c>
      <c r="AH619">
        <v>0</v>
      </c>
      <c r="AI619">
        <v>5.01</v>
      </c>
      <c r="AJ619">
        <v>1</v>
      </c>
      <c r="AK619">
        <v>1</v>
      </c>
      <c r="AL619">
        <v>1</v>
      </c>
      <c r="AN619">
        <v>0</v>
      </c>
      <c r="AO619">
        <v>1</v>
      </c>
      <c r="AP619">
        <v>0</v>
      </c>
      <c r="AQ619">
        <v>0</v>
      </c>
      <c r="AR619">
        <v>0</v>
      </c>
      <c r="AS619" t="s">
        <v>3</v>
      </c>
      <c r="AT619">
        <v>103</v>
      </c>
      <c r="AU619" t="s">
        <v>3</v>
      </c>
      <c r="AV619">
        <v>0</v>
      </c>
      <c r="AW619">
        <v>2</v>
      </c>
      <c r="AX619">
        <v>68193341</v>
      </c>
      <c r="AY619">
        <v>1</v>
      </c>
      <c r="AZ619">
        <v>0</v>
      </c>
      <c r="BA619">
        <v>610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CX619">
        <f>Y619*Source!I387</f>
        <v>265.85329999999999</v>
      </c>
      <c r="CY619">
        <f>AA619</f>
        <v>260.27</v>
      </c>
      <c r="CZ619">
        <f>AE619</f>
        <v>51.95</v>
      </c>
      <c r="DA619">
        <f>AI619</f>
        <v>5.01</v>
      </c>
      <c r="DB619">
        <f>ROUND(ROUND(AT619*CZ619,2),6)</f>
        <v>5350.85</v>
      </c>
      <c r="DC619">
        <f>ROUND(ROUND(AT619*AG619,2),6)</f>
        <v>0</v>
      </c>
    </row>
    <row r="620" spans="1:107" x14ac:dyDescent="0.4">
      <c r="A620">
        <f>ROW(Source!A388)</f>
        <v>388</v>
      </c>
      <c r="B620">
        <v>68187018</v>
      </c>
      <c r="C620">
        <v>68193342</v>
      </c>
      <c r="D620">
        <v>18407546</v>
      </c>
      <c r="E620">
        <v>1</v>
      </c>
      <c r="F620">
        <v>1</v>
      </c>
      <c r="G620">
        <v>1</v>
      </c>
      <c r="H620">
        <v>1</v>
      </c>
      <c r="I620" t="s">
        <v>881</v>
      </c>
      <c r="J620" t="s">
        <v>3</v>
      </c>
      <c r="K620" t="s">
        <v>882</v>
      </c>
      <c r="L620">
        <v>1369</v>
      </c>
      <c r="N620">
        <v>1013</v>
      </c>
      <c r="O620" t="s">
        <v>665</v>
      </c>
      <c r="P620" t="s">
        <v>665</v>
      </c>
      <c r="Q620">
        <v>1</v>
      </c>
      <c r="W620">
        <v>0</v>
      </c>
      <c r="X620">
        <v>1709986911</v>
      </c>
      <c r="Y620">
        <v>117.82899999999999</v>
      </c>
      <c r="AA620">
        <v>0</v>
      </c>
      <c r="AB620">
        <v>0</v>
      </c>
      <c r="AC620">
        <v>0</v>
      </c>
      <c r="AD620">
        <v>9.4</v>
      </c>
      <c r="AE620">
        <v>0</v>
      </c>
      <c r="AF620">
        <v>0</v>
      </c>
      <c r="AG620">
        <v>0</v>
      </c>
      <c r="AH620">
        <v>9.4</v>
      </c>
      <c r="AI620">
        <v>1</v>
      </c>
      <c r="AJ620">
        <v>1</v>
      </c>
      <c r="AK620">
        <v>1</v>
      </c>
      <c r="AL620">
        <v>1</v>
      </c>
      <c r="AN620">
        <v>0</v>
      </c>
      <c r="AO620">
        <v>1</v>
      </c>
      <c r="AP620">
        <v>1</v>
      </c>
      <c r="AQ620">
        <v>0</v>
      </c>
      <c r="AR620">
        <v>0</v>
      </c>
      <c r="AS620" t="s">
        <v>3</v>
      </c>
      <c r="AT620">
        <v>102.46</v>
      </c>
      <c r="AU620" t="s">
        <v>21</v>
      </c>
      <c r="AV620">
        <v>1</v>
      </c>
      <c r="AW620">
        <v>2</v>
      </c>
      <c r="AX620">
        <v>68193350</v>
      </c>
      <c r="AY620">
        <v>1</v>
      </c>
      <c r="AZ620">
        <v>0</v>
      </c>
      <c r="BA620">
        <v>611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CX620">
        <f>Y620*Source!I388</f>
        <v>607.1257053999999</v>
      </c>
      <c r="CY620">
        <f>AD620</f>
        <v>9.4</v>
      </c>
      <c r="CZ620">
        <f>AH620</f>
        <v>9.4</v>
      </c>
      <c r="DA620">
        <f>AL620</f>
        <v>1</v>
      </c>
      <c r="DB620">
        <f>ROUND((ROUND(AT620*CZ620,2)*1.15),6)</f>
        <v>1107.588</v>
      </c>
      <c r="DC620">
        <f>ROUND((ROUND(AT620*AG620,2)*1.15),6)</f>
        <v>0</v>
      </c>
    </row>
    <row r="621" spans="1:107" x14ac:dyDescent="0.4">
      <c r="A621">
        <f>ROW(Source!A388)</f>
        <v>388</v>
      </c>
      <c r="B621">
        <v>68187018</v>
      </c>
      <c r="C621">
        <v>68193342</v>
      </c>
      <c r="D621">
        <v>121548</v>
      </c>
      <c r="E621">
        <v>1</v>
      </c>
      <c r="F621">
        <v>1</v>
      </c>
      <c r="G621">
        <v>1</v>
      </c>
      <c r="H621">
        <v>1</v>
      </c>
      <c r="I621" t="s">
        <v>44</v>
      </c>
      <c r="J621" t="s">
        <v>3</v>
      </c>
      <c r="K621" t="s">
        <v>723</v>
      </c>
      <c r="L621">
        <v>608254</v>
      </c>
      <c r="N621">
        <v>1013</v>
      </c>
      <c r="O621" t="s">
        <v>724</v>
      </c>
      <c r="P621" t="s">
        <v>724</v>
      </c>
      <c r="Q621">
        <v>1</v>
      </c>
      <c r="W621">
        <v>0</v>
      </c>
      <c r="X621">
        <v>-185737400</v>
      </c>
      <c r="Y621">
        <v>0.95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1</v>
      </c>
      <c r="AJ621">
        <v>1</v>
      </c>
      <c r="AK621">
        <v>1</v>
      </c>
      <c r="AL621">
        <v>1</v>
      </c>
      <c r="AN621">
        <v>0</v>
      </c>
      <c r="AO621">
        <v>1</v>
      </c>
      <c r="AP621">
        <v>1</v>
      </c>
      <c r="AQ621">
        <v>0</v>
      </c>
      <c r="AR621">
        <v>0</v>
      </c>
      <c r="AS621" t="s">
        <v>3</v>
      </c>
      <c r="AT621">
        <v>0.76</v>
      </c>
      <c r="AU621" t="s">
        <v>20</v>
      </c>
      <c r="AV621">
        <v>2</v>
      </c>
      <c r="AW621">
        <v>2</v>
      </c>
      <c r="AX621">
        <v>68193351</v>
      </c>
      <c r="AY621">
        <v>1</v>
      </c>
      <c r="AZ621">
        <v>0</v>
      </c>
      <c r="BA621">
        <v>612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CX621">
        <f>Y621*Source!I388</f>
        <v>4.8949699999999998</v>
      </c>
      <c r="CY621">
        <f>AD621</f>
        <v>0</v>
      </c>
      <c r="CZ621">
        <f>AH621</f>
        <v>0</v>
      </c>
      <c r="DA621">
        <f>AL621</f>
        <v>1</v>
      </c>
      <c r="DB621">
        <f>ROUND((ROUND(AT621*CZ621,2)*1.25),6)</f>
        <v>0</v>
      </c>
      <c r="DC621">
        <f>ROUND((ROUND(AT621*AG621,2)*1.25),6)</f>
        <v>0</v>
      </c>
    </row>
    <row r="622" spans="1:107" x14ac:dyDescent="0.4">
      <c r="A622">
        <f>ROW(Source!A388)</f>
        <v>388</v>
      </c>
      <c r="B622">
        <v>68187018</v>
      </c>
      <c r="C622">
        <v>68193342</v>
      </c>
      <c r="D622">
        <v>64871408</v>
      </c>
      <c r="E622">
        <v>1</v>
      </c>
      <c r="F622">
        <v>1</v>
      </c>
      <c r="G622">
        <v>1</v>
      </c>
      <c r="H622">
        <v>2</v>
      </c>
      <c r="I622" t="s">
        <v>789</v>
      </c>
      <c r="J622" t="s">
        <v>790</v>
      </c>
      <c r="K622" t="s">
        <v>791</v>
      </c>
      <c r="L622">
        <v>1368</v>
      </c>
      <c r="N622">
        <v>1011</v>
      </c>
      <c r="O622" t="s">
        <v>669</v>
      </c>
      <c r="P622" t="s">
        <v>669</v>
      </c>
      <c r="Q622">
        <v>1</v>
      </c>
      <c r="W622">
        <v>0</v>
      </c>
      <c r="X622">
        <v>344519037</v>
      </c>
      <c r="Y622">
        <v>0.95</v>
      </c>
      <c r="AA622">
        <v>0</v>
      </c>
      <c r="AB622">
        <v>399.5</v>
      </c>
      <c r="AC622">
        <v>383.81</v>
      </c>
      <c r="AD622">
        <v>0</v>
      </c>
      <c r="AE622">
        <v>0</v>
      </c>
      <c r="AF622">
        <v>31.26</v>
      </c>
      <c r="AG622">
        <v>13.5</v>
      </c>
      <c r="AH622">
        <v>0</v>
      </c>
      <c r="AI622">
        <v>1</v>
      </c>
      <c r="AJ622">
        <v>12.78</v>
      </c>
      <c r="AK622">
        <v>28.43</v>
      </c>
      <c r="AL622">
        <v>1</v>
      </c>
      <c r="AN622">
        <v>0</v>
      </c>
      <c r="AO622">
        <v>1</v>
      </c>
      <c r="AP622">
        <v>1</v>
      </c>
      <c r="AQ622">
        <v>0</v>
      </c>
      <c r="AR622">
        <v>0</v>
      </c>
      <c r="AS622" t="s">
        <v>3</v>
      </c>
      <c r="AT622">
        <v>0.76</v>
      </c>
      <c r="AU622" t="s">
        <v>20</v>
      </c>
      <c r="AV622">
        <v>0</v>
      </c>
      <c r="AW622">
        <v>2</v>
      </c>
      <c r="AX622">
        <v>68193352</v>
      </c>
      <c r="AY622">
        <v>1</v>
      </c>
      <c r="AZ622">
        <v>0</v>
      </c>
      <c r="BA622">
        <v>613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CX622">
        <f>Y622*Source!I388</f>
        <v>4.8949699999999998</v>
      </c>
      <c r="CY622">
        <f>AB622</f>
        <v>399.5</v>
      </c>
      <c r="CZ622">
        <f>AF622</f>
        <v>31.26</v>
      </c>
      <c r="DA622">
        <f>AJ622</f>
        <v>12.78</v>
      </c>
      <c r="DB622">
        <f>ROUND((ROUND(AT622*CZ622,2)*1.25),6)</f>
        <v>29.7</v>
      </c>
      <c r="DC622">
        <f>ROUND((ROUND(AT622*AG622,2)*1.25),6)</f>
        <v>12.824999999999999</v>
      </c>
    </row>
    <row r="623" spans="1:107" x14ac:dyDescent="0.4">
      <c r="A623">
        <f>ROW(Source!A388)</f>
        <v>388</v>
      </c>
      <c r="B623">
        <v>68187018</v>
      </c>
      <c r="C623">
        <v>68193342</v>
      </c>
      <c r="D623">
        <v>64872800</v>
      </c>
      <c r="E623">
        <v>1</v>
      </c>
      <c r="F623">
        <v>1</v>
      </c>
      <c r="G623">
        <v>1</v>
      </c>
      <c r="H623">
        <v>2</v>
      </c>
      <c r="I623" t="s">
        <v>746</v>
      </c>
      <c r="J623" t="s">
        <v>747</v>
      </c>
      <c r="K623" t="s">
        <v>748</v>
      </c>
      <c r="L623">
        <v>1368</v>
      </c>
      <c r="N623">
        <v>1011</v>
      </c>
      <c r="O623" t="s">
        <v>669</v>
      </c>
      <c r="P623" t="s">
        <v>669</v>
      </c>
      <c r="Q623">
        <v>1</v>
      </c>
      <c r="W623">
        <v>0</v>
      </c>
      <c r="X623">
        <v>-1867053656</v>
      </c>
      <c r="Y623">
        <v>6.6875</v>
      </c>
      <c r="AA623">
        <v>0</v>
      </c>
      <c r="AB623">
        <v>7.18</v>
      </c>
      <c r="AC623">
        <v>0</v>
      </c>
      <c r="AD623">
        <v>0</v>
      </c>
      <c r="AE623">
        <v>0</v>
      </c>
      <c r="AF623">
        <v>1.95</v>
      </c>
      <c r="AG623">
        <v>0</v>
      </c>
      <c r="AH623">
        <v>0</v>
      </c>
      <c r="AI623">
        <v>1</v>
      </c>
      <c r="AJ623">
        <v>3.68</v>
      </c>
      <c r="AK623">
        <v>28.43</v>
      </c>
      <c r="AL623">
        <v>1</v>
      </c>
      <c r="AN623">
        <v>0</v>
      </c>
      <c r="AO623">
        <v>1</v>
      </c>
      <c r="AP623">
        <v>1</v>
      </c>
      <c r="AQ623">
        <v>0</v>
      </c>
      <c r="AR623">
        <v>0</v>
      </c>
      <c r="AS623" t="s">
        <v>3</v>
      </c>
      <c r="AT623">
        <v>5.35</v>
      </c>
      <c r="AU623" t="s">
        <v>20</v>
      </c>
      <c r="AV623">
        <v>0</v>
      </c>
      <c r="AW623">
        <v>2</v>
      </c>
      <c r="AX623">
        <v>68193353</v>
      </c>
      <c r="AY623">
        <v>1</v>
      </c>
      <c r="AZ623">
        <v>0</v>
      </c>
      <c r="BA623">
        <v>614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CX623">
        <f>Y623*Source!I388</f>
        <v>34.458012499999995</v>
      </c>
      <c r="CY623">
        <f>AB623</f>
        <v>7.18</v>
      </c>
      <c r="CZ623">
        <f>AF623</f>
        <v>1.95</v>
      </c>
      <c r="DA623">
        <f>AJ623</f>
        <v>3.68</v>
      </c>
      <c r="DB623">
        <f>ROUND((ROUND(AT623*CZ623,2)*1.25),6)</f>
        <v>13.0375</v>
      </c>
      <c r="DC623">
        <f>ROUND((ROUND(AT623*AG623,2)*1.25),6)</f>
        <v>0</v>
      </c>
    </row>
    <row r="624" spans="1:107" x14ac:dyDescent="0.4">
      <c r="A624">
        <f>ROW(Source!A388)</f>
        <v>388</v>
      </c>
      <c r="B624">
        <v>68187018</v>
      </c>
      <c r="C624">
        <v>68193342</v>
      </c>
      <c r="D624">
        <v>64873129</v>
      </c>
      <c r="E624">
        <v>1</v>
      </c>
      <c r="F624">
        <v>1</v>
      </c>
      <c r="G624">
        <v>1</v>
      </c>
      <c r="H624">
        <v>2</v>
      </c>
      <c r="I624" t="s">
        <v>715</v>
      </c>
      <c r="J624" t="s">
        <v>716</v>
      </c>
      <c r="K624" t="s">
        <v>717</v>
      </c>
      <c r="L624">
        <v>1368</v>
      </c>
      <c r="N624">
        <v>1011</v>
      </c>
      <c r="O624" t="s">
        <v>669</v>
      </c>
      <c r="P624" t="s">
        <v>669</v>
      </c>
      <c r="Q624">
        <v>1</v>
      </c>
      <c r="W624">
        <v>0</v>
      </c>
      <c r="X624">
        <v>1230759911</v>
      </c>
      <c r="Y624">
        <v>5.7249999999999996</v>
      </c>
      <c r="AA624">
        <v>0</v>
      </c>
      <c r="AB624">
        <v>851.65</v>
      </c>
      <c r="AC624">
        <v>329.79</v>
      </c>
      <c r="AD624">
        <v>0</v>
      </c>
      <c r="AE624">
        <v>0</v>
      </c>
      <c r="AF624">
        <v>87.17</v>
      </c>
      <c r="AG624">
        <v>11.6</v>
      </c>
      <c r="AH624">
        <v>0</v>
      </c>
      <c r="AI624">
        <v>1</v>
      </c>
      <c r="AJ624">
        <v>9.77</v>
      </c>
      <c r="AK624">
        <v>28.43</v>
      </c>
      <c r="AL624">
        <v>1</v>
      </c>
      <c r="AN624">
        <v>0</v>
      </c>
      <c r="AO624">
        <v>1</v>
      </c>
      <c r="AP624">
        <v>1</v>
      </c>
      <c r="AQ624">
        <v>0</v>
      </c>
      <c r="AR624">
        <v>0</v>
      </c>
      <c r="AS624" t="s">
        <v>3</v>
      </c>
      <c r="AT624">
        <v>4.58</v>
      </c>
      <c r="AU624" t="s">
        <v>20</v>
      </c>
      <c r="AV624">
        <v>0</v>
      </c>
      <c r="AW624">
        <v>2</v>
      </c>
      <c r="AX624">
        <v>68193354</v>
      </c>
      <c r="AY624">
        <v>1</v>
      </c>
      <c r="AZ624">
        <v>0</v>
      </c>
      <c r="BA624">
        <v>615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CX624">
        <f>Y624*Source!I388</f>
        <v>29.498634999999997</v>
      </c>
      <c r="CY624">
        <f>AB624</f>
        <v>851.65</v>
      </c>
      <c r="CZ624">
        <f>AF624</f>
        <v>87.17</v>
      </c>
      <c r="DA624">
        <f>AJ624</f>
        <v>9.77</v>
      </c>
      <c r="DB624">
        <f>ROUND((ROUND(AT624*CZ624,2)*1.25),6)</f>
        <v>499.05</v>
      </c>
      <c r="DC624">
        <f>ROUND((ROUND(AT624*AG624,2)*1.25),6)</f>
        <v>66.412499999999994</v>
      </c>
    </row>
    <row r="625" spans="1:107" x14ac:dyDescent="0.4">
      <c r="A625">
        <f>ROW(Source!A388)</f>
        <v>388</v>
      </c>
      <c r="B625">
        <v>68187018</v>
      </c>
      <c r="C625">
        <v>68193342</v>
      </c>
      <c r="D625">
        <v>64809222</v>
      </c>
      <c r="E625">
        <v>1</v>
      </c>
      <c r="F625">
        <v>1</v>
      </c>
      <c r="G625">
        <v>1</v>
      </c>
      <c r="H625">
        <v>3</v>
      </c>
      <c r="I625" t="s">
        <v>217</v>
      </c>
      <c r="J625" t="s">
        <v>219</v>
      </c>
      <c r="K625" t="s">
        <v>218</v>
      </c>
      <c r="L625">
        <v>1327</v>
      </c>
      <c r="N625">
        <v>1005</v>
      </c>
      <c r="O625" t="s">
        <v>31</v>
      </c>
      <c r="P625" t="s">
        <v>31</v>
      </c>
      <c r="Q625">
        <v>1</v>
      </c>
      <c r="W625">
        <v>1</v>
      </c>
      <c r="X625">
        <v>1863815349</v>
      </c>
      <c r="Y625">
        <v>-103</v>
      </c>
      <c r="AA625">
        <v>260.27</v>
      </c>
      <c r="AB625">
        <v>0</v>
      </c>
      <c r="AC625">
        <v>0</v>
      </c>
      <c r="AD625">
        <v>0</v>
      </c>
      <c r="AE625">
        <v>51.95</v>
      </c>
      <c r="AF625">
        <v>0</v>
      </c>
      <c r="AG625">
        <v>0</v>
      </c>
      <c r="AH625">
        <v>0</v>
      </c>
      <c r="AI625">
        <v>5.01</v>
      </c>
      <c r="AJ625">
        <v>1</v>
      </c>
      <c r="AK625">
        <v>1</v>
      </c>
      <c r="AL625">
        <v>1</v>
      </c>
      <c r="AN625">
        <v>0</v>
      </c>
      <c r="AO625">
        <v>1</v>
      </c>
      <c r="AP625">
        <v>0</v>
      </c>
      <c r="AQ625">
        <v>0</v>
      </c>
      <c r="AR625">
        <v>0</v>
      </c>
      <c r="AS625" t="s">
        <v>3</v>
      </c>
      <c r="AT625">
        <v>-103</v>
      </c>
      <c r="AU625" t="s">
        <v>3</v>
      </c>
      <c r="AV625">
        <v>0</v>
      </c>
      <c r="AW625">
        <v>2</v>
      </c>
      <c r="AX625">
        <v>68193355</v>
      </c>
      <c r="AY625">
        <v>1</v>
      </c>
      <c r="AZ625">
        <v>6144</v>
      </c>
      <c r="BA625">
        <v>616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CX625">
        <f>Y625*Source!I388</f>
        <v>-530.71780000000001</v>
      </c>
      <c r="CY625">
        <f>AA625</f>
        <v>260.27</v>
      </c>
      <c r="CZ625">
        <f>AE625</f>
        <v>51.95</v>
      </c>
      <c r="DA625">
        <f>AI625</f>
        <v>5.01</v>
      </c>
      <c r="DB625">
        <f t="shared" ref="DB625:DB656" si="146">ROUND(ROUND(AT625*CZ625,2),6)</f>
        <v>-5350.85</v>
      </c>
      <c r="DC625">
        <f t="shared" ref="DC625:DC656" si="147">ROUND(ROUND(AT625*AG625,2),6)</f>
        <v>0</v>
      </c>
    </row>
    <row r="626" spans="1:107" x14ac:dyDescent="0.4">
      <c r="A626">
        <f>ROW(Source!A388)</f>
        <v>388</v>
      </c>
      <c r="B626">
        <v>68187018</v>
      </c>
      <c r="C626">
        <v>68193342</v>
      </c>
      <c r="D626">
        <v>0</v>
      </c>
      <c r="E626">
        <v>1</v>
      </c>
      <c r="F626">
        <v>1</v>
      </c>
      <c r="G626">
        <v>1</v>
      </c>
      <c r="H626">
        <v>3</v>
      </c>
      <c r="I626" t="s">
        <v>221</v>
      </c>
      <c r="J626" t="s">
        <v>3</v>
      </c>
      <c r="K626" t="s">
        <v>222</v>
      </c>
      <c r="L626">
        <v>1327</v>
      </c>
      <c r="N626">
        <v>1005</v>
      </c>
      <c r="O626" t="s">
        <v>31</v>
      </c>
      <c r="P626" t="s">
        <v>31</v>
      </c>
      <c r="Q626">
        <v>1</v>
      </c>
      <c r="W626">
        <v>0</v>
      </c>
      <c r="X626">
        <v>345705841</v>
      </c>
      <c r="Y626">
        <v>103</v>
      </c>
      <c r="AA626">
        <v>408</v>
      </c>
      <c r="AB626">
        <v>0</v>
      </c>
      <c r="AC626">
        <v>0</v>
      </c>
      <c r="AD626">
        <v>0</v>
      </c>
      <c r="AE626">
        <v>408</v>
      </c>
      <c r="AF626">
        <v>0</v>
      </c>
      <c r="AG626">
        <v>0</v>
      </c>
      <c r="AH626">
        <v>0</v>
      </c>
      <c r="AI626">
        <v>1</v>
      </c>
      <c r="AJ626">
        <v>1</v>
      </c>
      <c r="AK626">
        <v>1</v>
      </c>
      <c r="AL626">
        <v>1</v>
      </c>
      <c r="AN626">
        <v>0</v>
      </c>
      <c r="AO626">
        <v>0</v>
      </c>
      <c r="AP626">
        <v>0</v>
      </c>
      <c r="AQ626">
        <v>0</v>
      </c>
      <c r="AR626">
        <v>0</v>
      </c>
      <c r="AS626" t="s">
        <v>3</v>
      </c>
      <c r="AT626">
        <v>103</v>
      </c>
      <c r="AU626" t="s">
        <v>3</v>
      </c>
      <c r="AV626">
        <v>0</v>
      </c>
      <c r="AW626">
        <v>1</v>
      </c>
      <c r="AX626">
        <v>-1</v>
      </c>
      <c r="AY626">
        <v>0</v>
      </c>
      <c r="AZ626">
        <v>0</v>
      </c>
      <c r="BA626" t="s">
        <v>3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CX626">
        <f>Y626*Source!I388</f>
        <v>530.71780000000001</v>
      </c>
      <c r="CY626">
        <f>AA626</f>
        <v>408</v>
      </c>
      <c r="CZ626">
        <f>AE626</f>
        <v>408</v>
      </c>
      <c r="DA626">
        <f>AI626</f>
        <v>1</v>
      </c>
      <c r="DB626">
        <f t="shared" si="146"/>
        <v>42024</v>
      </c>
      <c r="DC626">
        <f t="shared" si="147"/>
        <v>0</v>
      </c>
    </row>
    <row r="627" spans="1:107" x14ac:dyDescent="0.4">
      <c r="A627">
        <f>ROW(Source!A425)</f>
        <v>425</v>
      </c>
      <c r="B627">
        <v>68187018</v>
      </c>
      <c r="C627">
        <v>68193472</v>
      </c>
      <c r="D627">
        <v>18407150</v>
      </c>
      <c r="E627">
        <v>1</v>
      </c>
      <c r="F627">
        <v>1</v>
      </c>
      <c r="G627">
        <v>1</v>
      </c>
      <c r="H627">
        <v>1</v>
      </c>
      <c r="I627" t="s">
        <v>901</v>
      </c>
      <c r="J627" t="s">
        <v>3</v>
      </c>
      <c r="K627" t="s">
        <v>902</v>
      </c>
      <c r="L627">
        <v>1369</v>
      </c>
      <c r="N627">
        <v>1013</v>
      </c>
      <c r="O627" t="s">
        <v>665</v>
      </c>
      <c r="P627" t="s">
        <v>665</v>
      </c>
      <c r="Q627">
        <v>1</v>
      </c>
      <c r="W627">
        <v>0</v>
      </c>
      <c r="X627">
        <v>-931037793</v>
      </c>
      <c r="Y627">
        <v>71.8</v>
      </c>
      <c r="AA627">
        <v>0</v>
      </c>
      <c r="AB627">
        <v>0</v>
      </c>
      <c r="AC627">
        <v>0</v>
      </c>
      <c r="AD627">
        <v>8.5299999999999994</v>
      </c>
      <c r="AE627">
        <v>0</v>
      </c>
      <c r="AF627">
        <v>0</v>
      </c>
      <c r="AG627">
        <v>0</v>
      </c>
      <c r="AH627">
        <v>8.5299999999999994</v>
      </c>
      <c r="AI627">
        <v>1</v>
      </c>
      <c r="AJ627">
        <v>1</v>
      </c>
      <c r="AK627">
        <v>1</v>
      </c>
      <c r="AL627">
        <v>1</v>
      </c>
      <c r="AN627">
        <v>0</v>
      </c>
      <c r="AO627">
        <v>1</v>
      </c>
      <c r="AP627">
        <v>0</v>
      </c>
      <c r="AQ627">
        <v>0</v>
      </c>
      <c r="AR627">
        <v>0</v>
      </c>
      <c r="AS627" t="s">
        <v>3</v>
      </c>
      <c r="AT627">
        <v>71.8</v>
      </c>
      <c r="AU627" t="s">
        <v>3</v>
      </c>
      <c r="AV627">
        <v>1</v>
      </c>
      <c r="AW627">
        <v>2</v>
      </c>
      <c r="AX627">
        <v>68193476</v>
      </c>
      <c r="AY627">
        <v>1</v>
      </c>
      <c r="AZ627">
        <v>0</v>
      </c>
      <c r="BA627">
        <v>617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CX627">
        <f>Y627*Source!I425</f>
        <v>48.823999999999998</v>
      </c>
      <c r="CY627">
        <f>AD627</f>
        <v>8.5299999999999994</v>
      </c>
      <c r="CZ627">
        <f>AH627</f>
        <v>8.5299999999999994</v>
      </c>
      <c r="DA627">
        <f>AL627</f>
        <v>1</v>
      </c>
      <c r="DB627">
        <f t="shared" si="146"/>
        <v>612.45000000000005</v>
      </c>
      <c r="DC627">
        <f t="shared" si="147"/>
        <v>0</v>
      </c>
    </row>
    <row r="628" spans="1:107" x14ac:dyDescent="0.4">
      <c r="A628">
        <f>ROW(Source!A425)</f>
        <v>425</v>
      </c>
      <c r="B628">
        <v>68187018</v>
      </c>
      <c r="C628">
        <v>68193472</v>
      </c>
      <c r="D628">
        <v>64872877</v>
      </c>
      <c r="E628">
        <v>1</v>
      </c>
      <c r="F628">
        <v>1</v>
      </c>
      <c r="G628">
        <v>1</v>
      </c>
      <c r="H628">
        <v>2</v>
      </c>
      <c r="I628" t="s">
        <v>903</v>
      </c>
      <c r="J628" t="s">
        <v>904</v>
      </c>
      <c r="K628" t="s">
        <v>905</v>
      </c>
      <c r="L628">
        <v>1368</v>
      </c>
      <c r="N628">
        <v>1011</v>
      </c>
      <c r="O628" t="s">
        <v>669</v>
      </c>
      <c r="P628" t="s">
        <v>669</v>
      </c>
      <c r="Q628">
        <v>1</v>
      </c>
      <c r="W628">
        <v>0</v>
      </c>
      <c r="X628">
        <v>-1835804875</v>
      </c>
      <c r="Y628">
        <v>63.5</v>
      </c>
      <c r="AA628">
        <v>0</v>
      </c>
      <c r="AB628">
        <v>25.41</v>
      </c>
      <c r="AC628">
        <v>0</v>
      </c>
      <c r="AD628">
        <v>0</v>
      </c>
      <c r="AE628">
        <v>0</v>
      </c>
      <c r="AF628">
        <v>3.27</v>
      </c>
      <c r="AG628">
        <v>0</v>
      </c>
      <c r="AH628">
        <v>0</v>
      </c>
      <c r="AI628">
        <v>1</v>
      </c>
      <c r="AJ628">
        <v>7.77</v>
      </c>
      <c r="AK628">
        <v>28.43</v>
      </c>
      <c r="AL628">
        <v>1</v>
      </c>
      <c r="AN628">
        <v>0</v>
      </c>
      <c r="AO628">
        <v>1</v>
      </c>
      <c r="AP628">
        <v>0</v>
      </c>
      <c r="AQ628">
        <v>0</v>
      </c>
      <c r="AR628">
        <v>0</v>
      </c>
      <c r="AS628" t="s">
        <v>3</v>
      </c>
      <c r="AT628">
        <v>63.5</v>
      </c>
      <c r="AU628" t="s">
        <v>3</v>
      </c>
      <c r="AV628">
        <v>0</v>
      </c>
      <c r="AW628">
        <v>2</v>
      </c>
      <c r="AX628">
        <v>68193477</v>
      </c>
      <c r="AY628">
        <v>1</v>
      </c>
      <c r="AZ628">
        <v>0</v>
      </c>
      <c r="BA628">
        <v>618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CX628">
        <f>Y628*Source!I425</f>
        <v>43.18</v>
      </c>
      <c r="CY628">
        <f>AB628</f>
        <v>25.41</v>
      </c>
      <c r="CZ628">
        <f>AF628</f>
        <v>3.27</v>
      </c>
      <c r="DA628">
        <f>AJ628</f>
        <v>7.77</v>
      </c>
      <c r="DB628">
        <f t="shared" si="146"/>
        <v>207.65</v>
      </c>
      <c r="DC628">
        <f t="shared" si="147"/>
        <v>0</v>
      </c>
    </row>
    <row r="629" spans="1:107" x14ac:dyDescent="0.4">
      <c r="A629">
        <f>ROW(Source!A425)</f>
        <v>425</v>
      </c>
      <c r="B629">
        <v>68187018</v>
      </c>
      <c r="C629">
        <v>68193472</v>
      </c>
      <c r="D629">
        <v>64870747</v>
      </c>
      <c r="E629">
        <v>1</v>
      </c>
      <c r="F629">
        <v>1</v>
      </c>
      <c r="G629">
        <v>1</v>
      </c>
      <c r="H629">
        <v>3</v>
      </c>
      <c r="I629" t="s">
        <v>250</v>
      </c>
      <c r="J629" t="s">
        <v>252</v>
      </c>
      <c r="K629" t="s">
        <v>251</v>
      </c>
      <c r="L629">
        <v>1348</v>
      </c>
      <c r="N629">
        <v>1009</v>
      </c>
      <c r="O629" t="s">
        <v>133</v>
      </c>
      <c r="P629" t="s">
        <v>133</v>
      </c>
      <c r="Q629">
        <v>1000</v>
      </c>
      <c r="W629">
        <v>0</v>
      </c>
      <c r="X629">
        <v>1876412176</v>
      </c>
      <c r="Y629">
        <v>0.4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1</v>
      </c>
      <c r="AJ629">
        <v>1</v>
      </c>
      <c r="AK629">
        <v>1</v>
      </c>
      <c r="AL629">
        <v>1</v>
      </c>
      <c r="AN629">
        <v>0</v>
      </c>
      <c r="AO629">
        <v>0</v>
      </c>
      <c r="AP629">
        <v>0</v>
      </c>
      <c r="AQ629">
        <v>0</v>
      </c>
      <c r="AR629">
        <v>0</v>
      </c>
      <c r="AS629" t="s">
        <v>3</v>
      </c>
      <c r="AT629">
        <v>0.4</v>
      </c>
      <c r="AU629" t="s">
        <v>3</v>
      </c>
      <c r="AV629">
        <v>0</v>
      </c>
      <c r="AW629">
        <v>2</v>
      </c>
      <c r="AX629">
        <v>68193478</v>
      </c>
      <c r="AY629">
        <v>1</v>
      </c>
      <c r="AZ629">
        <v>0</v>
      </c>
      <c r="BA629">
        <v>619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CX629">
        <f>Y629*Source!I425</f>
        <v>0.27200000000000002</v>
      </c>
      <c r="CY629">
        <f>AA629</f>
        <v>0</v>
      </c>
      <c r="CZ629">
        <f>AE629</f>
        <v>0</v>
      </c>
      <c r="DA629">
        <f>AI629</f>
        <v>1</v>
      </c>
      <c r="DB629">
        <f t="shared" si="146"/>
        <v>0</v>
      </c>
      <c r="DC629">
        <f t="shared" si="147"/>
        <v>0</v>
      </c>
    </row>
    <row r="630" spans="1:107" x14ac:dyDescent="0.4">
      <c r="A630">
        <f>ROW(Source!A427)</f>
        <v>427</v>
      </c>
      <c r="B630">
        <v>68187018</v>
      </c>
      <c r="C630">
        <v>68193480</v>
      </c>
      <c r="D630">
        <v>18410280</v>
      </c>
      <c r="E630">
        <v>1</v>
      </c>
      <c r="F630">
        <v>1</v>
      </c>
      <c r="G630">
        <v>1</v>
      </c>
      <c r="H630">
        <v>1</v>
      </c>
      <c r="I630" t="s">
        <v>787</v>
      </c>
      <c r="J630" t="s">
        <v>3</v>
      </c>
      <c r="K630" t="s">
        <v>788</v>
      </c>
      <c r="L630">
        <v>1369</v>
      </c>
      <c r="N630">
        <v>1013</v>
      </c>
      <c r="O630" t="s">
        <v>665</v>
      </c>
      <c r="P630" t="s">
        <v>665</v>
      </c>
      <c r="Q630">
        <v>1</v>
      </c>
      <c r="W630">
        <v>0</v>
      </c>
      <c r="X630">
        <v>-464685602</v>
      </c>
      <c r="Y630">
        <v>18.39</v>
      </c>
      <c r="AA630">
        <v>0</v>
      </c>
      <c r="AB630">
        <v>0</v>
      </c>
      <c r="AC630">
        <v>0</v>
      </c>
      <c r="AD630">
        <v>9.51</v>
      </c>
      <c r="AE630">
        <v>0</v>
      </c>
      <c r="AF630">
        <v>0</v>
      </c>
      <c r="AG630">
        <v>0</v>
      </c>
      <c r="AH630">
        <v>9.51</v>
      </c>
      <c r="AI630">
        <v>1</v>
      </c>
      <c r="AJ630">
        <v>1</v>
      </c>
      <c r="AK630">
        <v>1</v>
      </c>
      <c r="AL630">
        <v>1</v>
      </c>
      <c r="AN630">
        <v>0</v>
      </c>
      <c r="AO630">
        <v>1</v>
      </c>
      <c r="AP630">
        <v>0</v>
      </c>
      <c r="AQ630">
        <v>0</v>
      </c>
      <c r="AR630">
        <v>0</v>
      </c>
      <c r="AS630" t="s">
        <v>3</v>
      </c>
      <c r="AT630">
        <v>18.39</v>
      </c>
      <c r="AU630" t="s">
        <v>3</v>
      </c>
      <c r="AV630">
        <v>1</v>
      </c>
      <c r="AW630">
        <v>2</v>
      </c>
      <c r="AX630">
        <v>68193490</v>
      </c>
      <c r="AY630">
        <v>1</v>
      </c>
      <c r="AZ630">
        <v>0</v>
      </c>
      <c r="BA630">
        <v>620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CX630">
        <f>Y630*Source!I427</f>
        <v>4.9653</v>
      </c>
      <c r="CY630">
        <f>AD630</f>
        <v>9.51</v>
      </c>
      <c r="CZ630">
        <f>AH630</f>
        <v>9.51</v>
      </c>
      <c r="DA630">
        <f>AL630</f>
        <v>1</v>
      </c>
      <c r="DB630">
        <f t="shared" si="146"/>
        <v>174.89</v>
      </c>
      <c r="DC630">
        <f t="shared" si="147"/>
        <v>0</v>
      </c>
    </row>
    <row r="631" spans="1:107" x14ac:dyDescent="0.4">
      <c r="A631">
        <f>ROW(Source!A427)</f>
        <v>427</v>
      </c>
      <c r="B631">
        <v>68187018</v>
      </c>
      <c r="C631">
        <v>68193480</v>
      </c>
      <c r="D631">
        <v>121548</v>
      </c>
      <c r="E631">
        <v>1</v>
      </c>
      <c r="F631">
        <v>1</v>
      </c>
      <c r="G631">
        <v>1</v>
      </c>
      <c r="H631">
        <v>1</v>
      </c>
      <c r="I631" t="s">
        <v>44</v>
      </c>
      <c r="J631" t="s">
        <v>3</v>
      </c>
      <c r="K631" t="s">
        <v>723</v>
      </c>
      <c r="L631">
        <v>608254</v>
      </c>
      <c r="N631">
        <v>1013</v>
      </c>
      <c r="O631" t="s">
        <v>724</v>
      </c>
      <c r="P631" t="s">
        <v>724</v>
      </c>
      <c r="Q631">
        <v>1</v>
      </c>
      <c r="W631">
        <v>0</v>
      </c>
      <c r="X631">
        <v>-185737400</v>
      </c>
      <c r="Y631">
        <v>0.01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1</v>
      </c>
      <c r="AJ631">
        <v>1</v>
      </c>
      <c r="AK631">
        <v>1</v>
      </c>
      <c r="AL631">
        <v>1</v>
      </c>
      <c r="AN631">
        <v>0</v>
      </c>
      <c r="AO631">
        <v>1</v>
      </c>
      <c r="AP631">
        <v>0</v>
      </c>
      <c r="AQ631">
        <v>0</v>
      </c>
      <c r="AR631">
        <v>0</v>
      </c>
      <c r="AS631" t="s">
        <v>3</v>
      </c>
      <c r="AT631">
        <v>0.01</v>
      </c>
      <c r="AU631" t="s">
        <v>3</v>
      </c>
      <c r="AV631">
        <v>2</v>
      </c>
      <c r="AW631">
        <v>2</v>
      </c>
      <c r="AX631">
        <v>68193491</v>
      </c>
      <c r="AY631">
        <v>1</v>
      </c>
      <c r="AZ631">
        <v>0</v>
      </c>
      <c r="BA631">
        <v>621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CX631">
        <f>Y631*Source!I427</f>
        <v>2.7000000000000001E-3</v>
      </c>
      <c r="CY631">
        <f>AD631</f>
        <v>0</v>
      </c>
      <c r="CZ631">
        <f>AH631</f>
        <v>0</v>
      </c>
      <c r="DA631">
        <f>AL631</f>
        <v>1</v>
      </c>
      <c r="DB631">
        <f t="shared" si="146"/>
        <v>0</v>
      </c>
      <c r="DC631">
        <f t="shared" si="147"/>
        <v>0</v>
      </c>
    </row>
    <row r="632" spans="1:107" x14ac:dyDescent="0.4">
      <c r="A632">
        <f>ROW(Source!A427)</f>
        <v>427</v>
      </c>
      <c r="B632">
        <v>68187018</v>
      </c>
      <c r="C632">
        <v>68193480</v>
      </c>
      <c r="D632">
        <v>64871408</v>
      </c>
      <c r="E632">
        <v>1</v>
      </c>
      <c r="F632">
        <v>1</v>
      </c>
      <c r="G632">
        <v>1</v>
      </c>
      <c r="H632">
        <v>2</v>
      </c>
      <c r="I632" t="s">
        <v>789</v>
      </c>
      <c r="J632" t="s">
        <v>790</v>
      </c>
      <c r="K632" t="s">
        <v>791</v>
      </c>
      <c r="L632">
        <v>1368</v>
      </c>
      <c r="N632">
        <v>1011</v>
      </c>
      <c r="O632" t="s">
        <v>669</v>
      </c>
      <c r="P632" t="s">
        <v>669</v>
      </c>
      <c r="Q632">
        <v>1</v>
      </c>
      <c r="W632">
        <v>0</v>
      </c>
      <c r="X632">
        <v>344519037</v>
      </c>
      <c r="Y632">
        <v>0.01</v>
      </c>
      <c r="AA632">
        <v>0</v>
      </c>
      <c r="AB632">
        <v>399.5</v>
      </c>
      <c r="AC632">
        <v>383.81</v>
      </c>
      <c r="AD632">
        <v>0</v>
      </c>
      <c r="AE632">
        <v>0</v>
      </c>
      <c r="AF632">
        <v>31.26</v>
      </c>
      <c r="AG632">
        <v>13.5</v>
      </c>
      <c r="AH632">
        <v>0</v>
      </c>
      <c r="AI632">
        <v>1</v>
      </c>
      <c r="AJ632">
        <v>12.78</v>
      </c>
      <c r="AK632">
        <v>28.43</v>
      </c>
      <c r="AL632">
        <v>1</v>
      </c>
      <c r="AN632">
        <v>0</v>
      </c>
      <c r="AO632">
        <v>1</v>
      </c>
      <c r="AP632">
        <v>0</v>
      </c>
      <c r="AQ632">
        <v>0</v>
      </c>
      <c r="AR632">
        <v>0</v>
      </c>
      <c r="AS632" t="s">
        <v>3</v>
      </c>
      <c r="AT632">
        <v>0.01</v>
      </c>
      <c r="AU632" t="s">
        <v>3</v>
      </c>
      <c r="AV632">
        <v>0</v>
      </c>
      <c r="AW632">
        <v>2</v>
      </c>
      <c r="AX632">
        <v>68193492</v>
      </c>
      <c r="AY632">
        <v>1</v>
      </c>
      <c r="AZ632">
        <v>0</v>
      </c>
      <c r="BA632">
        <v>622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CX632">
        <f>Y632*Source!I427</f>
        <v>2.7000000000000001E-3</v>
      </c>
      <c r="CY632">
        <f>AB632</f>
        <v>399.5</v>
      </c>
      <c r="CZ632">
        <f>AF632</f>
        <v>31.26</v>
      </c>
      <c r="DA632">
        <f>AJ632</f>
        <v>12.78</v>
      </c>
      <c r="DB632">
        <f t="shared" si="146"/>
        <v>0.31</v>
      </c>
      <c r="DC632">
        <f t="shared" si="147"/>
        <v>0.14000000000000001</v>
      </c>
    </row>
    <row r="633" spans="1:107" x14ac:dyDescent="0.4">
      <c r="A633">
        <f>ROW(Source!A427)</f>
        <v>427</v>
      </c>
      <c r="B633">
        <v>68187018</v>
      </c>
      <c r="C633">
        <v>68193480</v>
      </c>
      <c r="D633">
        <v>64872081</v>
      </c>
      <c r="E633">
        <v>1</v>
      </c>
      <c r="F633">
        <v>1</v>
      </c>
      <c r="G633">
        <v>1</v>
      </c>
      <c r="H633">
        <v>2</v>
      </c>
      <c r="I633" t="s">
        <v>666</v>
      </c>
      <c r="J633" t="s">
        <v>667</v>
      </c>
      <c r="K633" t="s">
        <v>668</v>
      </c>
      <c r="L633">
        <v>1368</v>
      </c>
      <c r="N633">
        <v>1011</v>
      </c>
      <c r="O633" t="s">
        <v>669</v>
      </c>
      <c r="P633" t="s">
        <v>669</v>
      </c>
      <c r="Q633">
        <v>1</v>
      </c>
      <c r="W633">
        <v>0</v>
      </c>
      <c r="X633">
        <v>-1937814132</v>
      </c>
      <c r="Y633">
        <v>6.88</v>
      </c>
      <c r="AA633">
        <v>0</v>
      </c>
      <c r="AB633">
        <v>12.45</v>
      </c>
      <c r="AC633">
        <v>0</v>
      </c>
      <c r="AD633">
        <v>0</v>
      </c>
      <c r="AE633">
        <v>0</v>
      </c>
      <c r="AF633">
        <v>3</v>
      </c>
      <c r="AG633">
        <v>0</v>
      </c>
      <c r="AH633">
        <v>0</v>
      </c>
      <c r="AI633">
        <v>1</v>
      </c>
      <c r="AJ633">
        <v>4.1500000000000004</v>
      </c>
      <c r="AK633">
        <v>28.43</v>
      </c>
      <c r="AL633">
        <v>1</v>
      </c>
      <c r="AN633">
        <v>0</v>
      </c>
      <c r="AO633">
        <v>1</v>
      </c>
      <c r="AP633">
        <v>0</v>
      </c>
      <c r="AQ633">
        <v>0</v>
      </c>
      <c r="AR633">
        <v>0</v>
      </c>
      <c r="AS633" t="s">
        <v>3</v>
      </c>
      <c r="AT633">
        <v>6.88</v>
      </c>
      <c r="AU633" t="s">
        <v>3</v>
      </c>
      <c r="AV633">
        <v>0</v>
      </c>
      <c r="AW633">
        <v>2</v>
      </c>
      <c r="AX633">
        <v>68193493</v>
      </c>
      <c r="AY633">
        <v>1</v>
      </c>
      <c r="AZ633">
        <v>0</v>
      </c>
      <c r="BA633">
        <v>623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CX633">
        <f>Y633*Source!I427</f>
        <v>1.8576000000000001</v>
      </c>
      <c r="CY633">
        <f>AB633</f>
        <v>12.45</v>
      </c>
      <c r="CZ633">
        <f>AF633</f>
        <v>3</v>
      </c>
      <c r="DA633">
        <f>AJ633</f>
        <v>4.1500000000000004</v>
      </c>
      <c r="DB633">
        <f t="shared" si="146"/>
        <v>20.64</v>
      </c>
      <c r="DC633">
        <f t="shared" si="147"/>
        <v>0</v>
      </c>
    </row>
    <row r="634" spans="1:107" x14ac:dyDescent="0.4">
      <c r="A634">
        <f>ROW(Source!A427)</f>
        <v>427</v>
      </c>
      <c r="B634">
        <v>68187018</v>
      </c>
      <c r="C634">
        <v>68193480</v>
      </c>
      <c r="D634">
        <v>64872869</v>
      </c>
      <c r="E634">
        <v>1</v>
      </c>
      <c r="F634">
        <v>1</v>
      </c>
      <c r="G634">
        <v>1</v>
      </c>
      <c r="H634">
        <v>2</v>
      </c>
      <c r="I634" t="s">
        <v>673</v>
      </c>
      <c r="J634" t="s">
        <v>674</v>
      </c>
      <c r="K634" t="s">
        <v>675</v>
      </c>
      <c r="L634">
        <v>1368</v>
      </c>
      <c r="N634">
        <v>1011</v>
      </c>
      <c r="O634" t="s">
        <v>669</v>
      </c>
      <c r="P634" t="s">
        <v>669</v>
      </c>
      <c r="Q634">
        <v>1</v>
      </c>
      <c r="W634">
        <v>0</v>
      </c>
      <c r="X634">
        <v>-991672839</v>
      </c>
      <c r="Y634">
        <v>6.88</v>
      </c>
      <c r="AA634">
        <v>0</v>
      </c>
      <c r="AB634">
        <v>31.8</v>
      </c>
      <c r="AC634">
        <v>0</v>
      </c>
      <c r="AD634">
        <v>0</v>
      </c>
      <c r="AE634">
        <v>0</v>
      </c>
      <c r="AF634">
        <v>2.08</v>
      </c>
      <c r="AG634">
        <v>0</v>
      </c>
      <c r="AH634">
        <v>0</v>
      </c>
      <c r="AI634">
        <v>1</v>
      </c>
      <c r="AJ634">
        <v>15.29</v>
      </c>
      <c r="AK634">
        <v>28.43</v>
      </c>
      <c r="AL634">
        <v>1</v>
      </c>
      <c r="AN634">
        <v>0</v>
      </c>
      <c r="AO634">
        <v>1</v>
      </c>
      <c r="AP634">
        <v>0</v>
      </c>
      <c r="AQ634">
        <v>0</v>
      </c>
      <c r="AR634">
        <v>0</v>
      </c>
      <c r="AS634" t="s">
        <v>3</v>
      </c>
      <c r="AT634">
        <v>6.88</v>
      </c>
      <c r="AU634" t="s">
        <v>3</v>
      </c>
      <c r="AV634">
        <v>0</v>
      </c>
      <c r="AW634">
        <v>2</v>
      </c>
      <c r="AX634">
        <v>68193494</v>
      </c>
      <c r="AY634">
        <v>1</v>
      </c>
      <c r="AZ634">
        <v>0</v>
      </c>
      <c r="BA634">
        <v>624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CX634">
        <f>Y634*Source!I427</f>
        <v>1.8576000000000001</v>
      </c>
      <c r="CY634">
        <f>AB634</f>
        <v>31.8</v>
      </c>
      <c r="CZ634">
        <f>AF634</f>
        <v>2.08</v>
      </c>
      <c r="DA634">
        <f>AJ634</f>
        <v>15.29</v>
      </c>
      <c r="DB634">
        <f t="shared" si="146"/>
        <v>14.31</v>
      </c>
      <c r="DC634">
        <f t="shared" si="147"/>
        <v>0</v>
      </c>
    </row>
    <row r="635" spans="1:107" x14ac:dyDescent="0.4">
      <c r="A635">
        <f>ROW(Source!A427)</f>
        <v>427</v>
      </c>
      <c r="B635">
        <v>68187018</v>
      </c>
      <c r="C635">
        <v>68193480</v>
      </c>
      <c r="D635">
        <v>64808418</v>
      </c>
      <c r="E635">
        <v>1</v>
      </c>
      <c r="F635">
        <v>1</v>
      </c>
      <c r="G635">
        <v>1</v>
      </c>
      <c r="H635">
        <v>3</v>
      </c>
      <c r="I635" t="s">
        <v>906</v>
      </c>
      <c r="J635" t="s">
        <v>907</v>
      </c>
      <c r="K635" t="s">
        <v>908</v>
      </c>
      <c r="L635">
        <v>1348</v>
      </c>
      <c r="N635">
        <v>1009</v>
      </c>
      <c r="O635" t="s">
        <v>133</v>
      </c>
      <c r="P635" t="s">
        <v>133</v>
      </c>
      <c r="Q635">
        <v>1000</v>
      </c>
      <c r="W635">
        <v>0</v>
      </c>
      <c r="X635">
        <v>546198954</v>
      </c>
      <c r="Y635">
        <v>1E-3</v>
      </c>
      <c r="AA635">
        <v>94219.4</v>
      </c>
      <c r="AB635">
        <v>0</v>
      </c>
      <c r="AC635">
        <v>0</v>
      </c>
      <c r="AD635">
        <v>0</v>
      </c>
      <c r="AE635">
        <v>12430</v>
      </c>
      <c r="AF635">
        <v>0</v>
      </c>
      <c r="AG635">
        <v>0</v>
      </c>
      <c r="AH635">
        <v>0</v>
      </c>
      <c r="AI635">
        <v>7.58</v>
      </c>
      <c r="AJ635">
        <v>1</v>
      </c>
      <c r="AK635">
        <v>1</v>
      </c>
      <c r="AL635">
        <v>1</v>
      </c>
      <c r="AN635">
        <v>0</v>
      </c>
      <c r="AO635">
        <v>1</v>
      </c>
      <c r="AP635">
        <v>0</v>
      </c>
      <c r="AQ635">
        <v>0</v>
      </c>
      <c r="AR635">
        <v>0</v>
      </c>
      <c r="AS635" t="s">
        <v>3</v>
      </c>
      <c r="AT635">
        <v>1E-3</v>
      </c>
      <c r="AU635" t="s">
        <v>3</v>
      </c>
      <c r="AV635">
        <v>0</v>
      </c>
      <c r="AW635">
        <v>2</v>
      </c>
      <c r="AX635">
        <v>68193495</v>
      </c>
      <c r="AY635">
        <v>1</v>
      </c>
      <c r="AZ635">
        <v>0</v>
      </c>
      <c r="BA635">
        <v>625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CX635">
        <f>Y635*Source!I427</f>
        <v>2.7E-4</v>
      </c>
      <c r="CY635">
        <f>AA635</f>
        <v>94219.4</v>
      </c>
      <c r="CZ635">
        <f>AE635</f>
        <v>12430</v>
      </c>
      <c r="DA635">
        <f>AI635</f>
        <v>7.58</v>
      </c>
      <c r="DB635">
        <f t="shared" si="146"/>
        <v>12.43</v>
      </c>
      <c r="DC635">
        <f t="shared" si="147"/>
        <v>0</v>
      </c>
    </row>
    <row r="636" spans="1:107" x14ac:dyDescent="0.4">
      <c r="A636">
        <f>ROW(Source!A427)</f>
        <v>427</v>
      </c>
      <c r="B636">
        <v>68187018</v>
      </c>
      <c r="C636">
        <v>68193480</v>
      </c>
      <c r="D636">
        <v>64809036</v>
      </c>
      <c r="E636">
        <v>1</v>
      </c>
      <c r="F636">
        <v>1</v>
      </c>
      <c r="G636">
        <v>1</v>
      </c>
      <c r="H636">
        <v>3</v>
      </c>
      <c r="I636" t="s">
        <v>909</v>
      </c>
      <c r="J636" t="s">
        <v>910</v>
      </c>
      <c r="K636" t="s">
        <v>911</v>
      </c>
      <c r="L636">
        <v>1356</v>
      </c>
      <c r="N636">
        <v>1010</v>
      </c>
      <c r="O636" t="s">
        <v>271</v>
      </c>
      <c r="P636" t="s">
        <v>271</v>
      </c>
      <c r="Q636">
        <v>1000</v>
      </c>
      <c r="W636">
        <v>0</v>
      </c>
      <c r="X636">
        <v>1703397329</v>
      </c>
      <c r="Y636">
        <v>0.3</v>
      </c>
      <c r="AA636">
        <v>179</v>
      </c>
      <c r="AB636">
        <v>0</v>
      </c>
      <c r="AC636">
        <v>0</v>
      </c>
      <c r="AD636">
        <v>0</v>
      </c>
      <c r="AE636">
        <v>179</v>
      </c>
      <c r="AF636">
        <v>0</v>
      </c>
      <c r="AG636">
        <v>0</v>
      </c>
      <c r="AH636">
        <v>0</v>
      </c>
      <c r="AI636">
        <v>1</v>
      </c>
      <c r="AJ636">
        <v>1</v>
      </c>
      <c r="AK636">
        <v>1</v>
      </c>
      <c r="AL636">
        <v>1</v>
      </c>
      <c r="AN636">
        <v>0</v>
      </c>
      <c r="AO636">
        <v>1</v>
      </c>
      <c r="AP636">
        <v>0</v>
      </c>
      <c r="AQ636">
        <v>0</v>
      </c>
      <c r="AR636">
        <v>0</v>
      </c>
      <c r="AS636" t="s">
        <v>3</v>
      </c>
      <c r="AT636">
        <v>0.3</v>
      </c>
      <c r="AU636" t="s">
        <v>3</v>
      </c>
      <c r="AV636">
        <v>0</v>
      </c>
      <c r="AW636">
        <v>2</v>
      </c>
      <c r="AX636">
        <v>68193496</v>
      </c>
      <c r="AY636">
        <v>1</v>
      </c>
      <c r="AZ636">
        <v>0</v>
      </c>
      <c r="BA636">
        <v>626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CX636">
        <f>Y636*Source!I427</f>
        <v>8.1000000000000003E-2</v>
      </c>
      <c r="CY636">
        <f>AA636</f>
        <v>179</v>
      </c>
      <c r="CZ636">
        <f>AE636</f>
        <v>179</v>
      </c>
      <c r="DA636">
        <f>AI636</f>
        <v>1</v>
      </c>
      <c r="DB636">
        <f t="shared" si="146"/>
        <v>53.7</v>
      </c>
      <c r="DC636">
        <f t="shared" si="147"/>
        <v>0</v>
      </c>
    </row>
    <row r="637" spans="1:107" x14ac:dyDescent="0.4">
      <c r="A637">
        <f>ROW(Source!A427)</f>
        <v>427</v>
      </c>
      <c r="B637">
        <v>68187018</v>
      </c>
      <c r="C637">
        <v>68193480</v>
      </c>
      <c r="D637">
        <v>64864032</v>
      </c>
      <c r="E637">
        <v>1</v>
      </c>
      <c r="F637">
        <v>1</v>
      </c>
      <c r="G637">
        <v>1</v>
      </c>
      <c r="H637">
        <v>3</v>
      </c>
      <c r="I637" t="s">
        <v>265</v>
      </c>
      <c r="J637" t="s">
        <v>267</v>
      </c>
      <c r="K637" t="s">
        <v>266</v>
      </c>
      <c r="L637">
        <v>1308</v>
      </c>
      <c r="N637">
        <v>1003</v>
      </c>
      <c r="O637" t="s">
        <v>259</v>
      </c>
      <c r="P637" t="s">
        <v>259</v>
      </c>
      <c r="Q637">
        <v>100</v>
      </c>
      <c r="W637">
        <v>0</v>
      </c>
      <c r="X637">
        <v>2025463815</v>
      </c>
      <c r="Y637">
        <v>1</v>
      </c>
      <c r="AA637">
        <v>23716.5</v>
      </c>
      <c r="AB637">
        <v>0</v>
      </c>
      <c r="AC637">
        <v>0</v>
      </c>
      <c r="AD637">
        <v>0</v>
      </c>
      <c r="AE637">
        <v>7275</v>
      </c>
      <c r="AF637">
        <v>0</v>
      </c>
      <c r="AG637">
        <v>0</v>
      </c>
      <c r="AH637">
        <v>0</v>
      </c>
      <c r="AI637">
        <v>3.26</v>
      </c>
      <c r="AJ637">
        <v>1</v>
      </c>
      <c r="AK637">
        <v>1</v>
      </c>
      <c r="AL637">
        <v>1</v>
      </c>
      <c r="AN637">
        <v>0</v>
      </c>
      <c r="AO637">
        <v>0</v>
      </c>
      <c r="AP637">
        <v>0</v>
      </c>
      <c r="AQ637">
        <v>0</v>
      </c>
      <c r="AR637">
        <v>0</v>
      </c>
      <c r="AS637" t="s">
        <v>3</v>
      </c>
      <c r="AT637">
        <v>1</v>
      </c>
      <c r="AU637" t="s">
        <v>3</v>
      </c>
      <c r="AV637">
        <v>0</v>
      </c>
      <c r="AW637">
        <v>1</v>
      </c>
      <c r="AX637">
        <v>-1</v>
      </c>
      <c r="AY637">
        <v>0</v>
      </c>
      <c r="AZ637">
        <v>0</v>
      </c>
      <c r="BA637" t="s">
        <v>3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CX637">
        <f>Y637*Source!I427</f>
        <v>0.27</v>
      </c>
      <c r="CY637">
        <f>AA637</f>
        <v>23716.5</v>
      </c>
      <c r="CZ637">
        <f>AE637</f>
        <v>7275</v>
      </c>
      <c r="DA637">
        <f>AI637</f>
        <v>3.26</v>
      </c>
      <c r="DB637">
        <f t="shared" si="146"/>
        <v>7275</v>
      </c>
      <c r="DC637">
        <f t="shared" si="147"/>
        <v>0</v>
      </c>
    </row>
    <row r="638" spans="1:107" x14ac:dyDescent="0.4">
      <c r="A638">
        <f>ROW(Source!A427)</f>
        <v>427</v>
      </c>
      <c r="B638">
        <v>68187018</v>
      </c>
      <c r="C638">
        <v>68193480</v>
      </c>
      <c r="D638">
        <v>64870754</v>
      </c>
      <c r="E638">
        <v>1</v>
      </c>
      <c r="F638">
        <v>1</v>
      </c>
      <c r="G638">
        <v>1</v>
      </c>
      <c r="H638">
        <v>3</v>
      </c>
      <c r="I638" t="s">
        <v>912</v>
      </c>
      <c r="J638" t="s">
        <v>913</v>
      </c>
      <c r="K638" t="s">
        <v>914</v>
      </c>
      <c r="L638">
        <v>1374</v>
      </c>
      <c r="N638">
        <v>1013</v>
      </c>
      <c r="O638" t="s">
        <v>915</v>
      </c>
      <c r="P638" t="s">
        <v>915</v>
      </c>
      <c r="Q638">
        <v>1</v>
      </c>
      <c r="W638">
        <v>0</v>
      </c>
      <c r="X638">
        <v>-915781824</v>
      </c>
      <c r="Y638">
        <v>3.5</v>
      </c>
      <c r="AA638">
        <v>1</v>
      </c>
      <c r="AB638">
        <v>0</v>
      </c>
      <c r="AC638">
        <v>0</v>
      </c>
      <c r="AD638">
        <v>0</v>
      </c>
      <c r="AE638">
        <v>1</v>
      </c>
      <c r="AF638">
        <v>0</v>
      </c>
      <c r="AG638">
        <v>0</v>
      </c>
      <c r="AH638">
        <v>0</v>
      </c>
      <c r="AI638">
        <v>1</v>
      </c>
      <c r="AJ638">
        <v>1</v>
      </c>
      <c r="AK638">
        <v>1</v>
      </c>
      <c r="AL638">
        <v>1</v>
      </c>
      <c r="AN638">
        <v>0</v>
      </c>
      <c r="AO638">
        <v>1</v>
      </c>
      <c r="AP638">
        <v>0</v>
      </c>
      <c r="AQ638">
        <v>0</v>
      </c>
      <c r="AR638">
        <v>0</v>
      </c>
      <c r="AS638" t="s">
        <v>3</v>
      </c>
      <c r="AT638">
        <v>3.5</v>
      </c>
      <c r="AU638" t="s">
        <v>3</v>
      </c>
      <c r="AV638">
        <v>0</v>
      </c>
      <c r="AW638">
        <v>2</v>
      </c>
      <c r="AX638">
        <v>68193497</v>
      </c>
      <c r="AY638">
        <v>1</v>
      </c>
      <c r="AZ638">
        <v>0</v>
      </c>
      <c r="BA638">
        <v>627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CX638">
        <f>Y638*Source!I427</f>
        <v>0.94500000000000006</v>
      </c>
      <c r="CY638">
        <f>AA638</f>
        <v>1</v>
      </c>
      <c r="CZ638">
        <f>AE638</f>
        <v>1</v>
      </c>
      <c r="DA638">
        <f>AI638</f>
        <v>1</v>
      </c>
      <c r="DB638">
        <f t="shared" si="146"/>
        <v>3.5</v>
      </c>
      <c r="DC638">
        <f t="shared" si="147"/>
        <v>0</v>
      </c>
    </row>
    <row r="639" spans="1:107" x14ac:dyDescent="0.4">
      <c r="A639">
        <f>ROW(Source!A430)</f>
        <v>430</v>
      </c>
      <c r="B639">
        <v>68187018</v>
      </c>
      <c r="C639">
        <v>68193500</v>
      </c>
      <c r="D639">
        <v>18410280</v>
      </c>
      <c r="E639">
        <v>1</v>
      </c>
      <c r="F639">
        <v>1</v>
      </c>
      <c r="G639">
        <v>1</v>
      </c>
      <c r="H639">
        <v>1</v>
      </c>
      <c r="I639" t="s">
        <v>787</v>
      </c>
      <c r="J639" t="s">
        <v>3</v>
      </c>
      <c r="K639" t="s">
        <v>788</v>
      </c>
      <c r="L639">
        <v>1369</v>
      </c>
      <c r="N639">
        <v>1013</v>
      </c>
      <c r="O639" t="s">
        <v>665</v>
      </c>
      <c r="P639" t="s">
        <v>665</v>
      </c>
      <c r="Q639">
        <v>1</v>
      </c>
      <c r="W639">
        <v>0</v>
      </c>
      <c r="X639">
        <v>-464685602</v>
      </c>
      <c r="Y639">
        <v>16.29</v>
      </c>
      <c r="AA639">
        <v>0</v>
      </c>
      <c r="AB639">
        <v>0</v>
      </c>
      <c r="AC639">
        <v>0</v>
      </c>
      <c r="AD639">
        <v>9.51</v>
      </c>
      <c r="AE639">
        <v>0</v>
      </c>
      <c r="AF639">
        <v>0</v>
      </c>
      <c r="AG639">
        <v>0</v>
      </c>
      <c r="AH639">
        <v>9.51</v>
      </c>
      <c r="AI639">
        <v>1</v>
      </c>
      <c r="AJ639">
        <v>1</v>
      </c>
      <c r="AK639">
        <v>1</v>
      </c>
      <c r="AL639">
        <v>1</v>
      </c>
      <c r="AN639">
        <v>0</v>
      </c>
      <c r="AO639">
        <v>1</v>
      </c>
      <c r="AP639">
        <v>0</v>
      </c>
      <c r="AQ639">
        <v>0</v>
      </c>
      <c r="AR639">
        <v>0</v>
      </c>
      <c r="AS639" t="s">
        <v>3</v>
      </c>
      <c r="AT639">
        <v>16.29</v>
      </c>
      <c r="AU639" t="s">
        <v>3</v>
      </c>
      <c r="AV639">
        <v>1</v>
      </c>
      <c r="AW639">
        <v>2</v>
      </c>
      <c r="AX639">
        <v>68193510</v>
      </c>
      <c r="AY639">
        <v>1</v>
      </c>
      <c r="AZ639">
        <v>0</v>
      </c>
      <c r="BA639">
        <v>628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CX639">
        <f>Y639*Source!I430</f>
        <v>2.2806000000000002</v>
      </c>
      <c r="CY639">
        <f>AD639</f>
        <v>9.51</v>
      </c>
      <c r="CZ639">
        <f>AH639</f>
        <v>9.51</v>
      </c>
      <c r="DA639">
        <f>AL639</f>
        <v>1</v>
      </c>
      <c r="DB639">
        <f t="shared" si="146"/>
        <v>154.91999999999999</v>
      </c>
      <c r="DC639">
        <f t="shared" si="147"/>
        <v>0</v>
      </c>
    </row>
    <row r="640" spans="1:107" x14ac:dyDescent="0.4">
      <c r="A640">
        <f>ROW(Source!A430)</f>
        <v>430</v>
      </c>
      <c r="B640">
        <v>68187018</v>
      </c>
      <c r="C640">
        <v>68193500</v>
      </c>
      <c r="D640">
        <v>121548</v>
      </c>
      <c r="E640">
        <v>1</v>
      </c>
      <c r="F640">
        <v>1</v>
      </c>
      <c r="G640">
        <v>1</v>
      </c>
      <c r="H640">
        <v>1</v>
      </c>
      <c r="I640" t="s">
        <v>44</v>
      </c>
      <c r="J640" t="s">
        <v>3</v>
      </c>
      <c r="K640" t="s">
        <v>723</v>
      </c>
      <c r="L640">
        <v>608254</v>
      </c>
      <c r="N640">
        <v>1013</v>
      </c>
      <c r="O640" t="s">
        <v>724</v>
      </c>
      <c r="P640" t="s">
        <v>724</v>
      </c>
      <c r="Q640">
        <v>1</v>
      </c>
      <c r="W640">
        <v>0</v>
      </c>
      <c r="X640">
        <v>-185737400</v>
      </c>
      <c r="Y640">
        <v>0.01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1</v>
      </c>
      <c r="AJ640">
        <v>1</v>
      </c>
      <c r="AK640">
        <v>1</v>
      </c>
      <c r="AL640">
        <v>1</v>
      </c>
      <c r="AN640">
        <v>0</v>
      </c>
      <c r="AO640">
        <v>1</v>
      </c>
      <c r="AP640">
        <v>0</v>
      </c>
      <c r="AQ640">
        <v>0</v>
      </c>
      <c r="AR640">
        <v>0</v>
      </c>
      <c r="AS640" t="s">
        <v>3</v>
      </c>
      <c r="AT640">
        <v>0.01</v>
      </c>
      <c r="AU640" t="s">
        <v>3</v>
      </c>
      <c r="AV640">
        <v>2</v>
      </c>
      <c r="AW640">
        <v>2</v>
      </c>
      <c r="AX640">
        <v>68193511</v>
      </c>
      <c r="AY640">
        <v>1</v>
      </c>
      <c r="AZ640">
        <v>0</v>
      </c>
      <c r="BA640">
        <v>629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CX640">
        <f>Y640*Source!I430</f>
        <v>1.4000000000000002E-3</v>
      </c>
      <c r="CY640">
        <f>AD640</f>
        <v>0</v>
      </c>
      <c r="CZ640">
        <f>AH640</f>
        <v>0</v>
      </c>
      <c r="DA640">
        <f>AL640</f>
        <v>1</v>
      </c>
      <c r="DB640">
        <f t="shared" si="146"/>
        <v>0</v>
      </c>
      <c r="DC640">
        <f t="shared" si="147"/>
        <v>0</v>
      </c>
    </row>
    <row r="641" spans="1:107" x14ac:dyDescent="0.4">
      <c r="A641">
        <f>ROW(Source!A430)</f>
        <v>430</v>
      </c>
      <c r="B641">
        <v>68187018</v>
      </c>
      <c r="C641">
        <v>68193500</v>
      </c>
      <c r="D641">
        <v>64871408</v>
      </c>
      <c r="E641">
        <v>1</v>
      </c>
      <c r="F641">
        <v>1</v>
      </c>
      <c r="G641">
        <v>1</v>
      </c>
      <c r="H641">
        <v>2</v>
      </c>
      <c r="I641" t="s">
        <v>789</v>
      </c>
      <c r="J641" t="s">
        <v>790</v>
      </c>
      <c r="K641" t="s">
        <v>791</v>
      </c>
      <c r="L641">
        <v>1368</v>
      </c>
      <c r="N641">
        <v>1011</v>
      </c>
      <c r="O641" t="s">
        <v>669</v>
      </c>
      <c r="P641" t="s">
        <v>669</v>
      </c>
      <c r="Q641">
        <v>1</v>
      </c>
      <c r="W641">
        <v>0</v>
      </c>
      <c r="X641">
        <v>344519037</v>
      </c>
      <c r="Y641">
        <v>0.01</v>
      </c>
      <c r="AA641">
        <v>0</v>
      </c>
      <c r="AB641">
        <v>399.5</v>
      </c>
      <c r="AC641">
        <v>383.81</v>
      </c>
      <c r="AD641">
        <v>0</v>
      </c>
      <c r="AE641">
        <v>0</v>
      </c>
      <c r="AF641">
        <v>31.26</v>
      </c>
      <c r="AG641">
        <v>13.5</v>
      </c>
      <c r="AH641">
        <v>0</v>
      </c>
      <c r="AI641">
        <v>1</v>
      </c>
      <c r="AJ641">
        <v>12.78</v>
      </c>
      <c r="AK641">
        <v>28.43</v>
      </c>
      <c r="AL641">
        <v>1</v>
      </c>
      <c r="AN641">
        <v>0</v>
      </c>
      <c r="AO641">
        <v>1</v>
      </c>
      <c r="AP641">
        <v>0</v>
      </c>
      <c r="AQ641">
        <v>0</v>
      </c>
      <c r="AR641">
        <v>0</v>
      </c>
      <c r="AS641" t="s">
        <v>3</v>
      </c>
      <c r="AT641">
        <v>0.01</v>
      </c>
      <c r="AU641" t="s">
        <v>3</v>
      </c>
      <c r="AV641">
        <v>0</v>
      </c>
      <c r="AW641">
        <v>2</v>
      </c>
      <c r="AX641">
        <v>68193512</v>
      </c>
      <c r="AY641">
        <v>1</v>
      </c>
      <c r="AZ641">
        <v>0</v>
      </c>
      <c r="BA641">
        <v>630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CX641">
        <f>Y641*Source!I430</f>
        <v>1.4000000000000002E-3</v>
      </c>
      <c r="CY641">
        <f>AB641</f>
        <v>399.5</v>
      </c>
      <c r="CZ641">
        <f>AF641</f>
        <v>31.26</v>
      </c>
      <c r="DA641">
        <f>AJ641</f>
        <v>12.78</v>
      </c>
      <c r="DB641">
        <f t="shared" si="146"/>
        <v>0.31</v>
      </c>
      <c r="DC641">
        <f t="shared" si="147"/>
        <v>0.14000000000000001</v>
      </c>
    </row>
    <row r="642" spans="1:107" x14ac:dyDescent="0.4">
      <c r="A642">
        <f>ROW(Source!A430)</f>
        <v>430</v>
      </c>
      <c r="B642">
        <v>68187018</v>
      </c>
      <c r="C642">
        <v>68193500</v>
      </c>
      <c r="D642">
        <v>64872081</v>
      </c>
      <c r="E642">
        <v>1</v>
      </c>
      <c r="F642">
        <v>1</v>
      </c>
      <c r="G642">
        <v>1</v>
      </c>
      <c r="H642">
        <v>2</v>
      </c>
      <c r="I642" t="s">
        <v>666</v>
      </c>
      <c r="J642" t="s">
        <v>667</v>
      </c>
      <c r="K642" t="s">
        <v>668</v>
      </c>
      <c r="L642">
        <v>1368</v>
      </c>
      <c r="N642">
        <v>1011</v>
      </c>
      <c r="O642" t="s">
        <v>669</v>
      </c>
      <c r="P642" t="s">
        <v>669</v>
      </c>
      <c r="Q642">
        <v>1</v>
      </c>
      <c r="W642">
        <v>0</v>
      </c>
      <c r="X642">
        <v>-1937814132</v>
      </c>
      <c r="Y642">
        <v>6.08</v>
      </c>
      <c r="AA642">
        <v>0</v>
      </c>
      <c r="AB642">
        <v>12.45</v>
      </c>
      <c r="AC642">
        <v>0</v>
      </c>
      <c r="AD642">
        <v>0</v>
      </c>
      <c r="AE642">
        <v>0</v>
      </c>
      <c r="AF642">
        <v>3</v>
      </c>
      <c r="AG642">
        <v>0</v>
      </c>
      <c r="AH642">
        <v>0</v>
      </c>
      <c r="AI642">
        <v>1</v>
      </c>
      <c r="AJ642">
        <v>4.1500000000000004</v>
      </c>
      <c r="AK642">
        <v>28.43</v>
      </c>
      <c r="AL642">
        <v>1</v>
      </c>
      <c r="AN642">
        <v>0</v>
      </c>
      <c r="AO642">
        <v>1</v>
      </c>
      <c r="AP642">
        <v>0</v>
      </c>
      <c r="AQ642">
        <v>0</v>
      </c>
      <c r="AR642">
        <v>0</v>
      </c>
      <c r="AS642" t="s">
        <v>3</v>
      </c>
      <c r="AT642">
        <v>6.08</v>
      </c>
      <c r="AU642" t="s">
        <v>3</v>
      </c>
      <c r="AV642">
        <v>0</v>
      </c>
      <c r="AW642">
        <v>2</v>
      </c>
      <c r="AX642">
        <v>68193513</v>
      </c>
      <c r="AY642">
        <v>1</v>
      </c>
      <c r="AZ642">
        <v>0</v>
      </c>
      <c r="BA642">
        <v>631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CX642">
        <f>Y642*Source!I430</f>
        <v>0.85120000000000007</v>
      </c>
      <c r="CY642">
        <f>AB642</f>
        <v>12.45</v>
      </c>
      <c r="CZ642">
        <f>AF642</f>
        <v>3</v>
      </c>
      <c r="DA642">
        <f>AJ642</f>
        <v>4.1500000000000004</v>
      </c>
      <c r="DB642">
        <f t="shared" si="146"/>
        <v>18.239999999999998</v>
      </c>
      <c r="DC642">
        <f t="shared" si="147"/>
        <v>0</v>
      </c>
    </row>
    <row r="643" spans="1:107" x14ac:dyDescent="0.4">
      <c r="A643">
        <f>ROW(Source!A430)</f>
        <v>430</v>
      </c>
      <c r="B643">
        <v>68187018</v>
      </c>
      <c r="C643">
        <v>68193500</v>
      </c>
      <c r="D643">
        <v>64872869</v>
      </c>
      <c r="E643">
        <v>1</v>
      </c>
      <c r="F643">
        <v>1</v>
      </c>
      <c r="G643">
        <v>1</v>
      </c>
      <c r="H643">
        <v>2</v>
      </c>
      <c r="I643" t="s">
        <v>673</v>
      </c>
      <c r="J643" t="s">
        <v>674</v>
      </c>
      <c r="K643" t="s">
        <v>675</v>
      </c>
      <c r="L643">
        <v>1368</v>
      </c>
      <c r="N643">
        <v>1011</v>
      </c>
      <c r="O643" t="s">
        <v>669</v>
      </c>
      <c r="P643" t="s">
        <v>669</v>
      </c>
      <c r="Q643">
        <v>1</v>
      </c>
      <c r="W643">
        <v>0</v>
      </c>
      <c r="X643">
        <v>-991672839</v>
      </c>
      <c r="Y643">
        <v>6.08</v>
      </c>
      <c r="AA643">
        <v>0</v>
      </c>
      <c r="AB643">
        <v>31.8</v>
      </c>
      <c r="AC643">
        <v>0</v>
      </c>
      <c r="AD643">
        <v>0</v>
      </c>
      <c r="AE643">
        <v>0</v>
      </c>
      <c r="AF643">
        <v>2.08</v>
      </c>
      <c r="AG643">
        <v>0</v>
      </c>
      <c r="AH643">
        <v>0</v>
      </c>
      <c r="AI643">
        <v>1</v>
      </c>
      <c r="AJ643">
        <v>15.29</v>
      </c>
      <c r="AK643">
        <v>28.43</v>
      </c>
      <c r="AL643">
        <v>1</v>
      </c>
      <c r="AN643">
        <v>0</v>
      </c>
      <c r="AO643">
        <v>1</v>
      </c>
      <c r="AP643">
        <v>0</v>
      </c>
      <c r="AQ643">
        <v>0</v>
      </c>
      <c r="AR643">
        <v>0</v>
      </c>
      <c r="AS643" t="s">
        <v>3</v>
      </c>
      <c r="AT643">
        <v>6.08</v>
      </c>
      <c r="AU643" t="s">
        <v>3</v>
      </c>
      <c r="AV643">
        <v>0</v>
      </c>
      <c r="AW643">
        <v>2</v>
      </c>
      <c r="AX643">
        <v>68193514</v>
      </c>
      <c r="AY643">
        <v>1</v>
      </c>
      <c r="AZ643">
        <v>0</v>
      </c>
      <c r="BA643">
        <v>632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CX643">
        <f>Y643*Source!I430</f>
        <v>0.85120000000000007</v>
      </c>
      <c r="CY643">
        <f>AB643</f>
        <v>31.8</v>
      </c>
      <c r="CZ643">
        <f>AF643</f>
        <v>2.08</v>
      </c>
      <c r="DA643">
        <f>AJ643</f>
        <v>15.29</v>
      </c>
      <c r="DB643">
        <f t="shared" si="146"/>
        <v>12.65</v>
      </c>
      <c r="DC643">
        <f t="shared" si="147"/>
        <v>0</v>
      </c>
    </row>
    <row r="644" spans="1:107" x14ac:dyDescent="0.4">
      <c r="A644">
        <f>ROW(Source!A430)</f>
        <v>430</v>
      </c>
      <c r="B644">
        <v>68187018</v>
      </c>
      <c r="C644">
        <v>68193500</v>
      </c>
      <c r="D644">
        <v>64808418</v>
      </c>
      <c r="E644">
        <v>1</v>
      </c>
      <c r="F644">
        <v>1</v>
      </c>
      <c r="G644">
        <v>1</v>
      </c>
      <c r="H644">
        <v>3</v>
      </c>
      <c r="I644" t="s">
        <v>906</v>
      </c>
      <c r="J644" t="s">
        <v>907</v>
      </c>
      <c r="K644" t="s">
        <v>908</v>
      </c>
      <c r="L644">
        <v>1348</v>
      </c>
      <c r="N644">
        <v>1009</v>
      </c>
      <c r="O644" t="s">
        <v>133</v>
      </c>
      <c r="P644" t="s">
        <v>133</v>
      </c>
      <c r="Q644">
        <v>1000</v>
      </c>
      <c r="W644">
        <v>0</v>
      </c>
      <c r="X644">
        <v>546198954</v>
      </c>
      <c r="Y644">
        <v>1E-3</v>
      </c>
      <c r="AA644">
        <v>94219.4</v>
      </c>
      <c r="AB644">
        <v>0</v>
      </c>
      <c r="AC644">
        <v>0</v>
      </c>
      <c r="AD644">
        <v>0</v>
      </c>
      <c r="AE644">
        <v>12430</v>
      </c>
      <c r="AF644">
        <v>0</v>
      </c>
      <c r="AG644">
        <v>0</v>
      </c>
      <c r="AH644">
        <v>0</v>
      </c>
      <c r="AI644">
        <v>7.58</v>
      </c>
      <c r="AJ644">
        <v>1</v>
      </c>
      <c r="AK644">
        <v>1</v>
      </c>
      <c r="AL644">
        <v>1</v>
      </c>
      <c r="AN644">
        <v>0</v>
      </c>
      <c r="AO644">
        <v>1</v>
      </c>
      <c r="AP644">
        <v>0</v>
      </c>
      <c r="AQ644">
        <v>0</v>
      </c>
      <c r="AR644">
        <v>0</v>
      </c>
      <c r="AS644" t="s">
        <v>3</v>
      </c>
      <c r="AT644">
        <v>1E-3</v>
      </c>
      <c r="AU644" t="s">
        <v>3</v>
      </c>
      <c r="AV644">
        <v>0</v>
      </c>
      <c r="AW644">
        <v>2</v>
      </c>
      <c r="AX644">
        <v>68193515</v>
      </c>
      <c r="AY644">
        <v>1</v>
      </c>
      <c r="AZ644">
        <v>0</v>
      </c>
      <c r="BA644">
        <v>633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CX644">
        <f>Y644*Source!I430</f>
        <v>1.4000000000000001E-4</v>
      </c>
      <c r="CY644">
        <f>AA644</f>
        <v>94219.4</v>
      </c>
      <c r="CZ644">
        <f>AE644</f>
        <v>12430</v>
      </c>
      <c r="DA644">
        <f>AI644</f>
        <v>7.58</v>
      </c>
      <c r="DB644">
        <f t="shared" si="146"/>
        <v>12.43</v>
      </c>
      <c r="DC644">
        <f t="shared" si="147"/>
        <v>0</v>
      </c>
    </row>
    <row r="645" spans="1:107" x14ac:dyDescent="0.4">
      <c r="A645">
        <f>ROW(Source!A430)</f>
        <v>430</v>
      </c>
      <c r="B645">
        <v>68187018</v>
      </c>
      <c r="C645">
        <v>68193500</v>
      </c>
      <c r="D645">
        <v>64809036</v>
      </c>
      <c r="E645">
        <v>1</v>
      </c>
      <c r="F645">
        <v>1</v>
      </c>
      <c r="G645">
        <v>1</v>
      </c>
      <c r="H645">
        <v>3</v>
      </c>
      <c r="I645" t="s">
        <v>909</v>
      </c>
      <c r="J645" t="s">
        <v>910</v>
      </c>
      <c r="K645" t="s">
        <v>911</v>
      </c>
      <c r="L645">
        <v>1356</v>
      </c>
      <c r="N645">
        <v>1010</v>
      </c>
      <c r="O645" t="s">
        <v>271</v>
      </c>
      <c r="P645" t="s">
        <v>271</v>
      </c>
      <c r="Q645">
        <v>1000</v>
      </c>
      <c r="W645">
        <v>0</v>
      </c>
      <c r="X645">
        <v>1703397329</v>
      </c>
      <c r="Y645">
        <v>0.2</v>
      </c>
      <c r="AA645">
        <v>179</v>
      </c>
      <c r="AB645">
        <v>0</v>
      </c>
      <c r="AC645">
        <v>0</v>
      </c>
      <c r="AD645">
        <v>0</v>
      </c>
      <c r="AE645">
        <v>179</v>
      </c>
      <c r="AF645">
        <v>0</v>
      </c>
      <c r="AG645">
        <v>0</v>
      </c>
      <c r="AH645">
        <v>0</v>
      </c>
      <c r="AI645">
        <v>1</v>
      </c>
      <c r="AJ645">
        <v>1</v>
      </c>
      <c r="AK645">
        <v>1</v>
      </c>
      <c r="AL645">
        <v>1</v>
      </c>
      <c r="AN645">
        <v>0</v>
      </c>
      <c r="AO645">
        <v>1</v>
      </c>
      <c r="AP645">
        <v>0</v>
      </c>
      <c r="AQ645">
        <v>0</v>
      </c>
      <c r="AR645">
        <v>0</v>
      </c>
      <c r="AS645" t="s">
        <v>3</v>
      </c>
      <c r="AT645">
        <v>0.2</v>
      </c>
      <c r="AU645" t="s">
        <v>3</v>
      </c>
      <c r="AV645">
        <v>0</v>
      </c>
      <c r="AW645">
        <v>2</v>
      </c>
      <c r="AX645">
        <v>68193516</v>
      </c>
      <c r="AY645">
        <v>1</v>
      </c>
      <c r="AZ645">
        <v>0</v>
      </c>
      <c r="BA645">
        <v>634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CX645">
        <f>Y645*Source!I430</f>
        <v>2.8000000000000004E-2</v>
      </c>
      <c r="CY645">
        <f>AA645</f>
        <v>179</v>
      </c>
      <c r="CZ645">
        <f>AE645</f>
        <v>179</v>
      </c>
      <c r="DA645">
        <f>AI645</f>
        <v>1</v>
      </c>
      <c r="DB645">
        <f t="shared" si="146"/>
        <v>35.799999999999997</v>
      </c>
      <c r="DC645">
        <f t="shared" si="147"/>
        <v>0</v>
      </c>
    </row>
    <row r="646" spans="1:107" x14ac:dyDescent="0.4">
      <c r="A646">
        <f>ROW(Source!A430)</f>
        <v>430</v>
      </c>
      <c r="B646">
        <v>68187018</v>
      </c>
      <c r="C646">
        <v>68193500</v>
      </c>
      <c r="D646">
        <v>64864028</v>
      </c>
      <c r="E646">
        <v>1</v>
      </c>
      <c r="F646">
        <v>1</v>
      </c>
      <c r="G646">
        <v>1</v>
      </c>
      <c r="H646">
        <v>3</v>
      </c>
      <c r="I646" t="s">
        <v>278</v>
      </c>
      <c r="J646" t="s">
        <v>280</v>
      </c>
      <c r="K646" t="s">
        <v>279</v>
      </c>
      <c r="L646">
        <v>1308</v>
      </c>
      <c r="N646">
        <v>1003</v>
      </c>
      <c r="O646" t="s">
        <v>259</v>
      </c>
      <c r="P646" t="s">
        <v>259</v>
      </c>
      <c r="Q646">
        <v>100</v>
      </c>
      <c r="W646">
        <v>0</v>
      </c>
      <c r="X646">
        <v>-343119207</v>
      </c>
      <c r="Y646">
        <v>1</v>
      </c>
      <c r="AA646">
        <v>5772.46</v>
      </c>
      <c r="AB646">
        <v>0</v>
      </c>
      <c r="AC646">
        <v>0</v>
      </c>
      <c r="AD646">
        <v>0</v>
      </c>
      <c r="AE646">
        <v>727.01</v>
      </c>
      <c r="AF646">
        <v>0</v>
      </c>
      <c r="AG646">
        <v>0</v>
      </c>
      <c r="AH646">
        <v>0</v>
      </c>
      <c r="AI646">
        <v>7.94</v>
      </c>
      <c r="AJ646">
        <v>1</v>
      </c>
      <c r="AK646">
        <v>1</v>
      </c>
      <c r="AL646">
        <v>1</v>
      </c>
      <c r="AN646">
        <v>0</v>
      </c>
      <c r="AO646">
        <v>0</v>
      </c>
      <c r="AP646">
        <v>0</v>
      </c>
      <c r="AQ646">
        <v>0</v>
      </c>
      <c r="AR646">
        <v>0</v>
      </c>
      <c r="AS646" t="s">
        <v>3</v>
      </c>
      <c r="AT646">
        <v>1</v>
      </c>
      <c r="AU646" t="s">
        <v>3</v>
      </c>
      <c r="AV646">
        <v>0</v>
      </c>
      <c r="AW646">
        <v>1</v>
      </c>
      <c r="AX646">
        <v>-1</v>
      </c>
      <c r="AY646">
        <v>0</v>
      </c>
      <c r="AZ646">
        <v>0</v>
      </c>
      <c r="BA646" t="s">
        <v>3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CX646">
        <f>Y646*Source!I430</f>
        <v>0.14000000000000001</v>
      </c>
      <c r="CY646">
        <f>AA646</f>
        <v>5772.46</v>
      </c>
      <c r="CZ646">
        <f>AE646</f>
        <v>727.01</v>
      </c>
      <c r="DA646">
        <f>AI646</f>
        <v>7.94</v>
      </c>
      <c r="DB646">
        <f t="shared" si="146"/>
        <v>727.01</v>
      </c>
      <c r="DC646">
        <f t="shared" si="147"/>
        <v>0</v>
      </c>
    </row>
    <row r="647" spans="1:107" x14ac:dyDescent="0.4">
      <c r="A647">
        <f>ROW(Source!A430)</f>
        <v>430</v>
      </c>
      <c r="B647">
        <v>68187018</v>
      </c>
      <c r="C647">
        <v>68193500</v>
      </c>
      <c r="D647">
        <v>64870754</v>
      </c>
      <c r="E647">
        <v>1</v>
      </c>
      <c r="F647">
        <v>1</v>
      </c>
      <c r="G647">
        <v>1</v>
      </c>
      <c r="H647">
        <v>3</v>
      </c>
      <c r="I647" t="s">
        <v>912</v>
      </c>
      <c r="J647" t="s">
        <v>913</v>
      </c>
      <c r="K647" t="s">
        <v>914</v>
      </c>
      <c r="L647">
        <v>1374</v>
      </c>
      <c r="N647">
        <v>1013</v>
      </c>
      <c r="O647" t="s">
        <v>915</v>
      </c>
      <c r="P647" t="s">
        <v>915</v>
      </c>
      <c r="Q647">
        <v>1</v>
      </c>
      <c r="W647">
        <v>0</v>
      </c>
      <c r="X647">
        <v>-915781824</v>
      </c>
      <c r="Y647">
        <v>3.1</v>
      </c>
      <c r="AA647">
        <v>1</v>
      </c>
      <c r="AB647">
        <v>0</v>
      </c>
      <c r="AC647">
        <v>0</v>
      </c>
      <c r="AD647">
        <v>0</v>
      </c>
      <c r="AE647">
        <v>1</v>
      </c>
      <c r="AF647">
        <v>0</v>
      </c>
      <c r="AG647">
        <v>0</v>
      </c>
      <c r="AH647">
        <v>0</v>
      </c>
      <c r="AI647">
        <v>1</v>
      </c>
      <c r="AJ647">
        <v>1</v>
      </c>
      <c r="AK647">
        <v>1</v>
      </c>
      <c r="AL647">
        <v>1</v>
      </c>
      <c r="AN647">
        <v>0</v>
      </c>
      <c r="AO647">
        <v>1</v>
      </c>
      <c r="AP647">
        <v>0</v>
      </c>
      <c r="AQ647">
        <v>0</v>
      </c>
      <c r="AR647">
        <v>0</v>
      </c>
      <c r="AS647" t="s">
        <v>3</v>
      </c>
      <c r="AT647">
        <v>3.1</v>
      </c>
      <c r="AU647" t="s">
        <v>3</v>
      </c>
      <c r="AV647">
        <v>0</v>
      </c>
      <c r="AW647">
        <v>2</v>
      </c>
      <c r="AX647">
        <v>68193517</v>
      </c>
      <c r="AY647">
        <v>1</v>
      </c>
      <c r="AZ647">
        <v>0</v>
      </c>
      <c r="BA647">
        <v>635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CX647">
        <f>Y647*Source!I430</f>
        <v>0.43400000000000005</v>
      </c>
      <c r="CY647">
        <f>AA647</f>
        <v>1</v>
      </c>
      <c r="CZ647">
        <f>AE647</f>
        <v>1</v>
      </c>
      <c r="DA647">
        <f>AI647</f>
        <v>1</v>
      </c>
      <c r="DB647">
        <f t="shared" si="146"/>
        <v>3.1</v>
      </c>
      <c r="DC647">
        <f t="shared" si="147"/>
        <v>0</v>
      </c>
    </row>
    <row r="648" spans="1:107" x14ac:dyDescent="0.4">
      <c r="A648">
        <f>ROW(Source!A432)</f>
        <v>432</v>
      </c>
      <c r="B648">
        <v>68187018</v>
      </c>
      <c r="C648">
        <v>68193519</v>
      </c>
      <c r="D648">
        <v>29361034</v>
      </c>
      <c r="E648">
        <v>1</v>
      </c>
      <c r="F648">
        <v>1</v>
      </c>
      <c r="G648">
        <v>1</v>
      </c>
      <c r="H648">
        <v>1</v>
      </c>
      <c r="I648" t="s">
        <v>916</v>
      </c>
      <c r="J648" t="s">
        <v>3</v>
      </c>
      <c r="K648" t="s">
        <v>917</v>
      </c>
      <c r="L648">
        <v>1369</v>
      </c>
      <c r="N648">
        <v>1013</v>
      </c>
      <c r="O648" t="s">
        <v>665</v>
      </c>
      <c r="P648" t="s">
        <v>665</v>
      </c>
      <c r="Q648">
        <v>1</v>
      </c>
      <c r="W648">
        <v>0</v>
      </c>
      <c r="X648">
        <v>184923391</v>
      </c>
      <c r="Y648">
        <v>19.04</v>
      </c>
      <c r="AA648">
        <v>0</v>
      </c>
      <c r="AB648">
        <v>0</v>
      </c>
      <c r="AC648">
        <v>0</v>
      </c>
      <c r="AD648">
        <v>9.4</v>
      </c>
      <c r="AE648">
        <v>0</v>
      </c>
      <c r="AF648">
        <v>0</v>
      </c>
      <c r="AG648">
        <v>0</v>
      </c>
      <c r="AH648">
        <v>9.4</v>
      </c>
      <c r="AI648">
        <v>1</v>
      </c>
      <c r="AJ648">
        <v>1</v>
      </c>
      <c r="AK648">
        <v>1</v>
      </c>
      <c r="AL648">
        <v>1</v>
      </c>
      <c r="AN648">
        <v>0</v>
      </c>
      <c r="AO648">
        <v>1</v>
      </c>
      <c r="AP648">
        <v>0</v>
      </c>
      <c r="AQ648">
        <v>0</v>
      </c>
      <c r="AR648">
        <v>0</v>
      </c>
      <c r="AS648" t="s">
        <v>3</v>
      </c>
      <c r="AT648">
        <v>19.04</v>
      </c>
      <c r="AU648" t="s">
        <v>3</v>
      </c>
      <c r="AV648">
        <v>1</v>
      </c>
      <c r="AW648">
        <v>2</v>
      </c>
      <c r="AX648">
        <v>68193531</v>
      </c>
      <c r="AY648">
        <v>1</v>
      </c>
      <c r="AZ648">
        <v>0</v>
      </c>
      <c r="BA648">
        <v>636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CX648">
        <f>Y648*Source!I432</f>
        <v>41.316799999999994</v>
      </c>
      <c r="CY648">
        <f>AD648</f>
        <v>9.4</v>
      </c>
      <c r="CZ648">
        <f>AH648</f>
        <v>9.4</v>
      </c>
      <c r="DA648">
        <f>AL648</f>
        <v>1</v>
      </c>
      <c r="DB648">
        <f t="shared" si="146"/>
        <v>178.98</v>
      </c>
      <c r="DC648">
        <f t="shared" si="147"/>
        <v>0</v>
      </c>
    </row>
    <row r="649" spans="1:107" x14ac:dyDescent="0.4">
      <c r="A649">
        <f>ROW(Source!A432)</f>
        <v>432</v>
      </c>
      <c r="B649">
        <v>68187018</v>
      </c>
      <c r="C649">
        <v>68193519</v>
      </c>
      <c r="D649">
        <v>121548</v>
      </c>
      <c r="E649">
        <v>1</v>
      </c>
      <c r="F649">
        <v>1</v>
      </c>
      <c r="G649">
        <v>1</v>
      </c>
      <c r="H649">
        <v>1</v>
      </c>
      <c r="I649" t="s">
        <v>44</v>
      </c>
      <c r="J649" t="s">
        <v>3</v>
      </c>
      <c r="K649" t="s">
        <v>723</v>
      </c>
      <c r="L649">
        <v>608254</v>
      </c>
      <c r="N649">
        <v>1013</v>
      </c>
      <c r="O649" t="s">
        <v>724</v>
      </c>
      <c r="P649" t="s">
        <v>724</v>
      </c>
      <c r="Q649">
        <v>1</v>
      </c>
      <c r="W649">
        <v>0</v>
      </c>
      <c r="X649">
        <v>-185737400</v>
      </c>
      <c r="Y649">
        <v>0.09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1</v>
      </c>
      <c r="AJ649">
        <v>1</v>
      </c>
      <c r="AK649">
        <v>1</v>
      </c>
      <c r="AL649">
        <v>1</v>
      </c>
      <c r="AN649">
        <v>0</v>
      </c>
      <c r="AO649">
        <v>1</v>
      </c>
      <c r="AP649">
        <v>0</v>
      </c>
      <c r="AQ649">
        <v>0</v>
      </c>
      <c r="AR649">
        <v>0</v>
      </c>
      <c r="AS649" t="s">
        <v>3</v>
      </c>
      <c r="AT649">
        <v>0.09</v>
      </c>
      <c r="AU649" t="s">
        <v>3</v>
      </c>
      <c r="AV649">
        <v>2</v>
      </c>
      <c r="AW649">
        <v>2</v>
      </c>
      <c r="AX649">
        <v>68193532</v>
      </c>
      <c r="AY649">
        <v>1</v>
      </c>
      <c r="AZ649">
        <v>0</v>
      </c>
      <c r="BA649">
        <v>637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CX649">
        <f>Y649*Source!I432</f>
        <v>0.19529999999999997</v>
      </c>
      <c r="CY649">
        <f>AD649</f>
        <v>0</v>
      </c>
      <c r="CZ649">
        <f>AH649</f>
        <v>0</v>
      </c>
      <c r="DA649">
        <f>AL649</f>
        <v>1</v>
      </c>
      <c r="DB649">
        <f t="shared" si="146"/>
        <v>0</v>
      </c>
      <c r="DC649">
        <f t="shared" si="147"/>
        <v>0</v>
      </c>
    </row>
    <row r="650" spans="1:107" x14ac:dyDescent="0.4">
      <c r="A650">
        <f>ROW(Source!A432)</f>
        <v>432</v>
      </c>
      <c r="B650">
        <v>68187018</v>
      </c>
      <c r="C650">
        <v>68193519</v>
      </c>
      <c r="D650">
        <v>64871266</v>
      </c>
      <c r="E650">
        <v>1</v>
      </c>
      <c r="F650">
        <v>1</v>
      </c>
      <c r="G650">
        <v>1</v>
      </c>
      <c r="H650">
        <v>2</v>
      </c>
      <c r="I650" t="s">
        <v>918</v>
      </c>
      <c r="J650" t="s">
        <v>919</v>
      </c>
      <c r="K650" t="s">
        <v>920</v>
      </c>
      <c r="L650">
        <v>1368</v>
      </c>
      <c r="N650">
        <v>1011</v>
      </c>
      <c r="O650" t="s">
        <v>669</v>
      </c>
      <c r="P650" t="s">
        <v>669</v>
      </c>
      <c r="Q650">
        <v>1</v>
      </c>
      <c r="W650">
        <v>0</v>
      </c>
      <c r="X650">
        <v>783836208</v>
      </c>
      <c r="Y650">
        <v>0.09</v>
      </c>
      <c r="AA650">
        <v>0</v>
      </c>
      <c r="AB650">
        <v>1012.57</v>
      </c>
      <c r="AC650">
        <v>383.81</v>
      </c>
      <c r="AD650">
        <v>0</v>
      </c>
      <c r="AE650">
        <v>0</v>
      </c>
      <c r="AF650">
        <v>134.65</v>
      </c>
      <c r="AG650">
        <v>13.5</v>
      </c>
      <c r="AH650">
        <v>0</v>
      </c>
      <c r="AI650">
        <v>1</v>
      </c>
      <c r="AJ650">
        <v>7.52</v>
      </c>
      <c r="AK650">
        <v>28.43</v>
      </c>
      <c r="AL650">
        <v>1</v>
      </c>
      <c r="AN650">
        <v>0</v>
      </c>
      <c r="AO650">
        <v>1</v>
      </c>
      <c r="AP650">
        <v>0</v>
      </c>
      <c r="AQ650">
        <v>0</v>
      </c>
      <c r="AR650">
        <v>0</v>
      </c>
      <c r="AS650" t="s">
        <v>3</v>
      </c>
      <c r="AT650">
        <v>0.09</v>
      </c>
      <c r="AU650" t="s">
        <v>3</v>
      </c>
      <c r="AV650">
        <v>0</v>
      </c>
      <c r="AW650">
        <v>2</v>
      </c>
      <c r="AX650">
        <v>68193533</v>
      </c>
      <c r="AY650">
        <v>1</v>
      </c>
      <c r="AZ650">
        <v>0</v>
      </c>
      <c r="BA650">
        <v>638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CX650">
        <f>Y650*Source!I432</f>
        <v>0.19529999999999997</v>
      </c>
      <c r="CY650">
        <f>AB650</f>
        <v>1012.57</v>
      </c>
      <c r="CZ650">
        <f>AF650</f>
        <v>134.65</v>
      </c>
      <c r="DA650">
        <f>AJ650</f>
        <v>7.52</v>
      </c>
      <c r="DB650">
        <f t="shared" si="146"/>
        <v>12.12</v>
      </c>
      <c r="DC650">
        <f t="shared" si="147"/>
        <v>1.22</v>
      </c>
    </row>
    <row r="651" spans="1:107" x14ac:dyDescent="0.4">
      <c r="A651">
        <f>ROW(Source!A432)</f>
        <v>432</v>
      </c>
      <c r="B651">
        <v>68187018</v>
      </c>
      <c r="C651">
        <v>68193519</v>
      </c>
      <c r="D651">
        <v>64871481</v>
      </c>
      <c r="E651">
        <v>1</v>
      </c>
      <c r="F651">
        <v>1</v>
      </c>
      <c r="G651">
        <v>1</v>
      </c>
      <c r="H651">
        <v>2</v>
      </c>
      <c r="I651" t="s">
        <v>743</v>
      </c>
      <c r="J651" t="s">
        <v>744</v>
      </c>
      <c r="K651" t="s">
        <v>745</v>
      </c>
      <c r="L651">
        <v>1368</v>
      </c>
      <c r="N651">
        <v>1011</v>
      </c>
      <c r="O651" t="s">
        <v>669</v>
      </c>
      <c r="P651" t="s">
        <v>669</v>
      </c>
      <c r="Q651">
        <v>1</v>
      </c>
      <c r="W651">
        <v>0</v>
      </c>
      <c r="X651">
        <v>1474986261</v>
      </c>
      <c r="Y651">
        <v>2.16</v>
      </c>
      <c r="AA651">
        <v>0</v>
      </c>
      <c r="AB651">
        <v>56.7</v>
      </c>
      <c r="AC651">
        <v>0</v>
      </c>
      <c r="AD651">
        <v>0</v>
      </c>
      <c r="AE651">
        <v>0</v>
      </c>
      <c r="AF651">
        <v>8.1</v>
      </c>
      <c r="AG651">
        <v>0</v>
      </c>
      <c r="AH651">
        <v>0</v>
      </c>
      <c r="AI651">
        <v>1</v>
      </c>
      <c r="AJ651">
        <v>7</v>
      </c>
      <c r="AK651">
        <v>28.43</v>
      </c>
      <c r="AL651">
        <v>1</v>
      </c>
      <c r="AN651">
        <v>0</v>
      </c>
      <c r="AO651">
        <v>1</v>
      </c>
      <c r="AP651">
        <v>0</v>
      </c>
      <c r="AQ651">
        <v>0</v>
      </c>
      <c r="AR651">
        <v>0</v>
      </c>
      <c r="AS651" t="s">
        <v>3</v>
      </c>
      <c r="AT651">
        <v>2.16</v>
      </c>
      <c r="AU651" t="s">
        <v>3</v>
      </c>
      <c r="AV651">
        <v>0</v>
      </c>
      <c r="AW651">
        <v>2</v>
      </c>
      <c r="AX651">
        <v>68193534</v>
      </c>
      <c r="AY651">
        <v>1</v>
      </c>
      <c r="AZ651">
        <v>0</v>
      </c>
      <c r="BA651">
        <v>639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CX651">
        <f>Y651*Source!I432</f>
        <v>4.6871999999999998</v>
      </c>
      <c r="CY651">
        <f>AB651</f>
        <v>56.7</v>
      </c>
      <c r="CZ651">
        <f>AF651</f>
        <v>8.1</v>
      </c>
      <c r="DA651">
        <f>AJ651</f>
        <v>7</v>
      </c>
      <c r="DB651">
        <f t="shared" si="146"/>
        <v>17.5</v>
      </c>
      <c r="DC651">
        <f t="shared" si="147"/>
        <v>0</v>
      </c>
    </row>
    <row r="652" spans="1:107" x14ac:dyDescent="0.4">
      <c r="A652">
        <f>ROW(Source!A432)</f>
        <v>432</v>
      </c>
      <c r="B652">
        <v>68187018</v>
      </c>
      <c r="C652">
        <v>68193519</v>
      </c>
      <c r="D652">
        <v>64872869</v>
      </c>
      <c r="E652">
        <v>1</v>
      </c>
      <c r="F652">
        <v>1</v>
      </c>
      <c r="G652">
        <v>1</v>
      </c>
      <c r="H652">
        <v>2</v>
      </c>
      <c r="I652" t="s">
        <v>673</v>
      </c>
      <c r="J652" t="s">
        <v>674</v>
      </c>
      <c r="K652" t="s">
        <v>675</v>
      </c>
      <c r="L652">
        <v>1368</v>
      </c>
      <c r="N652">
        <v>1011</v>
      </c>
      <c r="O652" t="s">
        <v>669</v>
      </c>
      <c r="P652" t="s">
        <v>669</v>
      </c>
      <c r="Q652">
        <v>1</v>
      </c>
      <c r="W652">
        <v>0</v>
      </c>
      <c r="X652">
        <v>-991672839</v>
      </c>
      <c r="Y652">
        <v>3.87</v>
      </c>
      <c r="AA652">
        <v>0</v>
      </c>
      <c r="AB652">
        <v>31.8</v>
      </c>
      <c r="AC652">
        <v>0</v>
      </c>
      <c r="AD652">
        <v>0</v>
      </c>
      <c r="AE652">
        <v>0</v>
      </c>
      <c r="AF652">
        <v>2.08</v>
      </c>
      <c r="AG652">
        <v>0</v>
      </c>
      <c r="AH652">
        <v>0</v>
      </c>
      <c r="AI652">
        <v>1</v>
      </c>
      <c r="AJ652">
        <v>15.29</v>
      </c>
      <c r="AK652">
        <v>28.43</v>
      </c>
      <c r="AL652">
        <v>1</v>
      </c>
      <c r="AN652">
        <v>0</v>
      </c>
      <c r="AO652">
        <v>1</v>
      </c>
      <c r="AP652">
        <v>0</v>
      </c>
      <c r="AQ652">
        <v>0</v>
      </c>
      <c r="AR652">
        <v>0</v>
      </c>
      <c r="AS652" t="s">
        <v>3</v>
      </c>
      <c r="AT652">
        <v>3.87</v>
      </c>
      <c r="AU652" t="s">
        <v>3</v>
      </c>
      <c r="AV652">
        <v>0</v>
      </c>
      <c r="AW652">
        <v>2</v>
      </c>
      <c r="AX652">
        <v>68193535</v>
      </c>
      <c r="AY652">
        <v>1</v>
      </c>
      <c r="AZ652">
        <v>0</v>
      </c>
      <c r="BA652">
        <v>640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CX652">
        <f>Y652*Source!I432</f>
        <v>8.3978999999999999</v>
      </c>
      <c r="CY652">
        <f>AB652</f>
        <v>31.8</v>
      </c>
      <c r="CZ652">
        <f>AF652</f>
        <v>2.08</v>
      </c>
      <c r="DA652">
        <f>AJ652</f>
        <v>15.29</v>
      </c>
      <c r="DB652">
        <f t="shared" si="146"/>
        <v>8.0500000000000007</v>
      </c>
      <c r="DC652">
        <f t="shared" si="147"/>
        <v>0</v>
      </c>
    </row>
    <row r="653" spans="1:107" x14ac:dyDescent="0.4">
      <c r="A653">
        <f>ROW(Source!A432)</f>
        <v>432</v>
      </c>
      <c r="B653">
        <v>68187018</v>
      </c>
      <c r="C653">
        <v>68193519</v>
      </c>
      <c r="D653">
        <v>64873129</v>
      </c>
      <c r="E653">
        <v>1</v>
      </c>
      <c r="F653">
        <v>1</v>
      </c>
      <c r="G653">
        <v>1</v>
      </c>
      <c r="H653">
        <v>2</v>
      </c>
      <c r="I653" t="s">
        <v>715</v>
      </c>
      <c r="J653" t="s">
        <v>716</v>
      </c>
      <c r="K653" t="s">
        <v>717</v>
      </c>
      <c r="L653">
        <v>1368</v>
      </c>
      <c r="N653">
        <v>1011</v>
      </c>
      <c r="O653" t="s">
        <v>669</v>
      </c>
      <c r="P653" t="s">
        <v>669</v>
      </c>
      <c r="Q653">
        <v>1</v>
      </c>
      <c r="W653">
        <v>0</v>
      </c>
      <c r="X653">
        <v>1230759911</v>
      </c>
      <c r="Y653">
        <v>0.09</v>
      </c>
      <c r="AA653">
        <v>0</v>
      </c>
      <c r="AB653">
        <v>851.65</v>
      </c>
      <c r="AC653">
        <v>329.79</v>
      </c>
      <c r="AD653">
        <v>0</v>
      </c>
      <c r="AE653">
        <v>0</v>
      </c>
      <c r="AF653">
        <v>87.17</v>
      </c>
      <c r="AG653">
        <v>11.6</v>
      </c>
      <c r="AH653">
        <v>0</v>
      </c>
      <c r="AI653">
        <v>1</v>
      </c>
      <c r="AJ653">
        <v>9.77</v>
      </c>
      <c r="AK653">
        <v>28.43</v>
      </c>
      <c r="AL653">
        <v>1</v>
      </c>
      <c r="AN653">
        <v>0</v>
      </c>
      <c r="AO653">
        <v>1</v>
      </c>
      <c r="AP653">
        <v>0</v>
      </c>
      <c r="AQ653">
        <v>0</v>
      </c>
      <c r="AR653">
        <v>0</v>
      </c>
      <c r="AS653" t="s">
        <v>3</v>
      </c>
      <c r="AT653">
        <v>0.09</v>
      </c>
      <c r="AU653" t="s">
        <v>3</v>
      </c>
      <c r="AV653">
        <v>0</v>
      </c>
      <c r="AW653">
        <v>2</v>
      </c>
      <c r="AX653">
        <v>68193536</v>
      </c>
      <c r="AY653">
        <v>1</v>
      </c>
      <c r="AZ653">
        <v>0</v>
      </c>
      <c r="BA653">
        <v>641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CX653">
        <f>Y653*Source!I432</f>
        <v>0.19529999999999997</v>
      </c>
      <c r="CY653">
        <f>AB653</f>
        <v>851.65</v>
      </c>
      <c r="CZ653">
        <f>AF653</f>
        <v>87.17</v>
      </c>
      <c r="DA653">
        <f>AJ653</f>
        <v>9.77</v>
      </c>
      <c r="DB653">
        <f t="shared" si="146"/>
        <v>7.85</v>
      </c>
      <c r="DC653">
        <f t="shared" si="147"/>
        <v>1.04</v>
      </c>
    </row>
    <row r="654" spans="1:107" x14ac:dyDescent="0.4">
      <c r="A654">
        <f>ROW(Source!A432)</f>
        <v>432</v>
      </c>
      <c r="B654">
        <v>68187018</v>
      </c>
      <c r="C654">
        <v>68193519</v>
      </c>
      <c r="D654">
        <v>64808809</v>
      </c>
      <c r="E654">
        <v>1</v>
      </c>
      <c r="F654">
        <v>1</v>
      </c>
      <c r="G654">
        <v>1</v>
      </c>
      <c r="H654">
        <v>3</v>
      </c>
      <c r="I654" t="s">
        <v>921</v>
      </c>
      <c r="J654" t="s">
        <v>922</v>
      </c>
      <c r="K654" t="s">
        <v>923</v>
      </c>
      <c r="L654">
        <v>1346</v>
      </c>
      <c r="N654">
        <v>1009</v>
      </c>
      <c r="O654" t="s">
        <v>120</v>
      </c>
      <c r="P654" t="s">
        <v>120</v>
      </c>
      <c r="Q654">
        <v>1</v>
      </c>
      <c r="W654">
        <v>0</v>
      </c>
      <c r="X654">
        <v>-1805966371</v>
      </c>
      <c r="Y654">
        <v>0.96</v>
      </c>
      <c r="AA654">
        <v>93.59</v>
      </c>
      <c r="AB654">
        <v>0</v>
      </c>
      <c r="AC654">
        <v>0</v>
      </c>
      <c r="AD654">
        <v>0</v>
      </c>
      <c r="AE654">
        <v>14.31</v>
      </c>
      <c r="AF654">
        <v>0</v>
      </c>
      <c r="AG654">
        <v>0</v>
      </c>
      <c r="AH654">
        <v>0</v>
      </c>
      <c r="AI654">
        <v>6.54</v>
      </c>
      <c r="AJ654">
        <v>1</v>
      </c>
      <c r="AK654">
        <v>1</v>
      </c>
      <c r="AL654">
        <v>1</v>
      </c>
      <c r="AN654">
        <v>0</v>
      </c>
      <c r="AO654">
        <v>1</v>
      </c>
      <c r="AP654">
        <v>0</v>
      </c>
      <c r="AQ654">
        <v>0</v>
      </c>
      <c r="AR654">
        <v>0</v>
      </c>
      <c r="AS654" t="s">
        <v>3</v>
      </c>
      <c r="AT654">
        <v>0.96</v>
      </c>
      <c r="AU654" t="s">
        <v>3</v>
      </c>
      <c r="AV654">
        <v>0</v>
      </c>
      <c r="AW654">
        <v>2</v>
      </c>
      <c r="AX654">
        <v>68193537</v>
      </c>
      <c r="AY654">
        <v>1</v>
      </c>
      <c r="AZ654">
        <v>0</v>
      </c>
      <c r="BA654">
        <v>642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CX654">
        <f>Y654*Source!I432</f>
        <v>2.0831999999999997</v>
      </c>
      <c r="CY654">
        <f>AA654</f>
        <v>93.59</v>
      </c>
      <c r="CZ654">
        <f>AE654</f>
        <v>14.31</v>
      </c>
      <c r="DA654">
        <f>AI654</f>
        <v>6.54</v>
      </c>
      <c r="DB654">
        <f t="shared" si="146"/>
        <v>13.74</v>
      </c>
      <c r="DC654">
        <f t="shared" si="147"/>
        <v>0</v>
      </c>
    </row>
    <row r="655" spans="1:107" x14ac:dyDescent="0.4">
      <c r="A655">
        <f>ROW(Source!A432)</f>
        <v>432</v>
      </c>
      <c r="B655">
        <v>68187018</v>
      </c>
      <c r="C655">
        <v>68193519</v>
      </c>
      <c r="D655">
        <v>64816269</v>
      </c>
      <c r="E655">
        <v>1</v>
      </c>
      <c r="F655">
        <v>1</v>
      </c>
      <c r="G655">
        <v>1</v>
      </c>
      <c r="H655">
        <v>3</v>
      </c>
      <c r="I655" t="s">
        <v>291</v>
      </c>
      <c r="J655" t="s">
        <v>294</v>
      </c>
      <c r="K655" t="s">
        <v>292</v>
      </c>
      <c r="L655">
        <v>1358</v>
      </c>
      <c r="N655">
        <v>1010</v>
      </c>
      <c r="O655" t="s">
        <v>293</v>
      </c>
      <c r="P655" t="s">
        <v>293</v>
      </c>
      <c r="Q655">
        <v>10</v>
      </c>
      <c r="W655">
        <v>0</v>
      </c>
      <c r="X655">
        <v>-1586291866</v>
      </c>
      <c r="Y655">
        <v>10</v>
      </c>
      <c r="AA655">
        <v>26.52</v>
      </c>
      <c r="AB655">
        <v>0</v>
      </c>
      <c r="AC655">
        <v>0</v>
      </c>
      <c r="AD655">
        <v>0</v>
      </c>
      <c r="AE655">
        <v>1.9</v>
      </c>
      <c r="AF655">
        <v>0</v>
      </c>
      <c r="AG655">
        <v>0</v>
      </c>
      <c r="AH655">
        <v>0</v>
      </c>
      <c r="AI655">
        <v>13.96</v>
      </c>
      <c r="AJ655">
        <v>1</v>
      </c>
      <c r="AK655">
        <v>1</v>
      </c>
      <c r="AL655">
        <v>1</v>
      </c>
      <c r="AN655">
        <v>0</v>
      </c>
      <c r="AO655">
        <v>0</v>
      </c>
      <c r="AP655">
        <v>0</v>
      </c>
      <c r="AQ655">
        <v>0</v>
      </c>
      <c r="AR655">
        <v>0</v>
      </c>
      <c r="AS655" t="s">
        <v>3</v>
      </c>
      <c r="AT655">
        <v>10</v>
      </c>
      <c r="AU655" t="s">
        <v>3</v>
      </c>
      <c r="AV655">
        <v>0</v>
      </c>
      <c r="AW655">
        <v>1</v>
      </c>
      <c r="AX655">
        <v>-1</v>
      </c>
      <c r="AY655">
        <v>0</v>
      </c>
      <c r="AZ655">
        <v>0</v>
      </c>
      <c r="BA655" t="s">
        <v>3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CX655">
        <f>Y655*Source!I432</f>
        <v>21.7</v>
      </c>
      <c r="CY655">
        <f>AA655</f>
        <v>26.52</v>
      </c>
      <c r="CZ655">
        <f>AE655</f>
        <v>1.9</v>
      </c>
      <c r="DA655">
        <f>AI655</f>
        <v>13.96</v>
      </c>
      <c r="DB655">
        <f t="shared" si="146"/>
        <v>19</v>
      </c>
      <c r="DC655">
        <f t="shared" si="147"/>
        <v>0</v>
      </c>
    </row>
    <row r="656" spans="1:107" x14ac:dyDescent="0.4">
      <c r="A656">
        <f>ROW(Source!A432)</f>
        <v>432</v>
      </c>
      <c r="B656">
        <v>68187018</v>
      </c>
      <c r="C656">
        <v>68193519</v>
      </c>
      <c r="D656">
        <v>64817460</v>
      </c>
      <c r="E656">
        <v>1</v>
      </c>
      <c r="F656">
        <v>1</v>
      </c>
      <c r="G656">
        <v>1</v>
      </c>
      <c r="H656">
        <v>3</v>
      </c>
      <c r="I656" t="s">
        <v>286</v>
      </c>
      <c r="J656" t="s">
        <v>289</v>
      </c>
      <c r="K656" t="s">
        <v>287</v>
      </c>
      <c r="L656">
        <v>1302</v>
      </c>
      <c r="N656">
        <v>1003</v>
      </c>
      <c r="O656" t="s">
        <v>288</v>
      </c>
      <c r="P656" t="s">
        <v>288</v>
      </c>
      <c r="Q656">
        <v>10</v>
      </c>
      <c r="W656">
        <v>0</v>
      </c>
      <c r="X656">
        <v>-382256448</v>
      </c>
      <c r="Y656">
        <v>10.199999999999999</v>
      </c>
      <c r="AA656">
        <v>55.84</v>
      </c>
      <c r="AB656">
        <v>0</v>
      </c>
      <c r="AC656">
        <v>0</v>
      </c>
      <c r="AD656">
        <v>0</v>
      </c>
      <c r="AE656">
        <v>16.82</v>
      </c>
      <c r="AF656">
        <v>0</v>
      </c>
      <c r="AG656">
        <v>0</v>
      </c>
      <c r="AH656">
        <v>0</v>
      </c>
      <c r="AI656">
        <v>3.32</v>
      </c>
      <c r="AJ656">
        <v>1</v>
      </c>
      <c r="AK656">
        <v>1</v>
      </c>
      <c r="AL656">
        <v>1</v>
      </c>
      <c r="AN656">
        <v>0</v>
      </c>
      <c r="AO656">
        <v>0</v>
      </c>
      <c r="AP656">
        <v>0</v>
      </c>
      <c r="AQ656">
        <v>0</v>
      </c>
      <c r="AR656">
        <v>0</v>
      </c>
      <c r="AS656" t="s">
        <v>3</v>
      </c>
      <c r="AT656">
        <v>10.199999999999999</v>
      </c>
      <c r="AU656" t="s">
        <v>3</v>
      </c>
      <c r="AV656">
        <v>0</v>
      </c>
      <c r="AW656">
        <v>1</v>
      </c>
      <c r="AX656">
        <v>-1</v>
      </c>
      <c r="AY656">
        <v>0</v>
      </c>
      <c r="AZ656">
        <v>0</v>
      </c>
      <c r="BA656" t="s">
        <v>3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CX656">
        <f>Y656*Source!I432</f>
        <v>22.133999999999997</v>
      </c>
      <c r="CY656">
        <f>AA656</f>
        <v>55.84</v>
      </c>
      <c r="CZ656">
        <f>AE656</f>
        <v>16.82</v>
      </c>
      <c r="DA656">
        <f>AI656</f>
        <v>3.32</v>
      </c>
      <c r="DB656">
        <f t="shared" si="146"/>
        <v>171.56</v>
      </c>
      <c r="DC656">
        <f t="shared" si="147"/>
        <v>0</v>
      </c>
    </row>
    <row r="657" spans="1:107" x14ac:dyDescent="0.4">
      <c r="A657">
        <f>ROW(Source!A432)</f>
        <v>432</v>
      </c>
      <c r="B657">
        <v>68187018</v>
      </c>
      <c r="C657">
        <v>68193519</v>
      </c>
      <c r="D657">
        <v>64822443</v>
      </c>
      <c r="E657">
        <v>1</v>
      </c>
      <c r="F657">
        <v>1</v>
      </c>
      <c r="G657">
        <v>1</v>
      </c>
      <c r="H657">
        <v>3</v>
      </c>
      <c r="I657" t="s">
        <v>924</v>
      </c>
      <c r="J657" t="s">
        <v>925</v>
      </c>
      <c r="K657" t="s">
        <v>926</v>
      </c>
      <c r="L657">
        <v>1346</v>
      </c>
      <c r="N657">
        <v>1009</v>
      </c>
      <c r="O657" t="s">
        <v>120</v>
      </c>
      <c r="P657" t="s">
        <v>120</v>
      </c>
      <c r="Q657">
        <v>1</v>
      </c>
      <c r="W657">
        <v>0</v>
      </c>
      <c r="X657">
        <v>235445729</v>
      </c>
      <c r="Y657">
        <v>0.2</v>
      </c>
      <c r="AA657">
        <v>66.680000000000007</v>
      </c>
      <c r="AB657">
        <v>0</v>
      </c>
      <c r="AC657">
        <v>0</v>
      </c>
      <c r="AD657">
        <v>0</v>
      </c>
      <c r="AE657">
        <v>34.020000000000003</v>
      </c>
      <c r="AF657">
        <v>0</v>
      </c>
      <c r="AG657">
        <v>0</v>
      </c>
      <c r="AH657">
        <v>0</v>
      </c>
      <c r="AI657">
        <v>1.96</v>
      </c>
      <c r="AJ657">
        <v>1</v>
      </c>
      <c r="AK657">
        <v>1</v>
      </c>
      <c r="AL657">
        <v>1</v>
      </c>
      <c r="AN657">
        <v>0</v>
      </c>
      <c r="AO657">
        <v>1</v>
      </c>
      <c r="AP657">
        <v>0</v>
      </c>
      <c r="AQ657">
        <v>0</v>
      </c>
      <c r="AR657">
        <v>0</v>
      </c>
      <c r="AS657" t="s">
        <v>3</v>
      </c>
      <c r="AT657">
        <v>0.2</v>
      </c>
      <c r="AU657" t="s">
        <v>3</v>
      </c>
      <c r="AV657">
        <v>0</v>
      </c>
      <c r="AW657">
        <v>2</v>
      </c>
      <c r="AX657">
        <v>68193538</v>
      </c>
      <c r="AY657">
        <v>1</v>
      </c>
      <c r="AZ657">
        <v>0</v>
      </c>
      <c r="BA657">
        <v>643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CX657">
        <f>Y657*Source!I432</f>
        <v>0.434</v>
      </c>
      <c r="CY657">
        <f>AA657</f>
        <v>66.680000000000007</v>
      </c>
      <c r="CZ657">
        <f>AE657</f>
        <v>34.020000000000003</v>
      </c>
      <c r="DA657">
        <f>AI657</f>
        <v>1.96</v>
      </c>
      <c r="DB657">
        <f t="shared" ref="DB657:DB688" si="148">ROUND(ROUND(AT657*CZ657,2),6)</f>
        <v>6.8</v>
      </c>
      <c r="DC657">
        <f t="shared" ref="DC657:DC688" si="149">ROUND(ROUND(AT657*AG657,2),6)</f>
        <v>0</v>
      </c>
    </row>
    <row r="658" spans="1:107" x14ac:dyDescent="0.4">
      <c r="A658">
        <f>ROW(Source!A432)</f>
        <v>432</v>
      </c>
      <c r="B658">
        <v>68187018</v>
      </c>
      <c r="C658">
        <v>68193519</v>
      </c>
      <c r="D658">
        <v>64870754</v>
      </c>
      <c r="E658">
        <v>1</v>
      </c>
      <c r="F658">
        <v>1</v>
      </c>
      <c r="G658">
        <v>1</v>
      </c>
      <c r="H658">
        <v>3</v>
      </c>
      <c r="I658" t="s">
        <v>912</v>
      </c>
      <c r="J658" t="s">
        <v>913</v>
      </c>
      <c r="K658" t="s">
        <v>914</v>
      </c>
      <c r="L658">
        <v>1374</v>
      </c>
      <c r="N658">
        <v>1013</v>
      </c>
      <c r="O658" t="s">
        <v>915</v>
      </c>
      <c r="P658" t="s">
        <v>915</v>
      </c>
      <c r="Q658">
        <v>1</v>
      </c>
      <c r="W658">
        <v>0</v>
      </c>
      <c r="X658">
        <v>-915781824</v>
      </c>
      <c r="Y658">
        <v>3.58</v>
      </c>
      <c r="AA658">
        <v>1</v>
      </c>
      <c r="AB658">
        <v>0</v>
      </c>
      <c r="AC658">
        <v>0</v>
      </c>
      <c r="AD658">
        <v>0</v>
      </c>
      <c r="AE658">
        <v>1</v>
      </c>
      <c r="AF658">
        <v>0</v>
      </c>
      <c r="AG658">
        <v>0</v>
      </c>
      <c r="AH658">
        <v>0</v>
      </c>
      <c r="AI658">
        <v>1</v>
      </c>
      <c r="AJ658">
        <v>1</v>
      </c>
      <c r="AK658">
        <v>1</v>
      </c>
      <c r="AL658">
        <v>1</v>
      </c>
      <c r="AN658">
        <v>0</v>
      </c>
      <c r="AO658">
        <v>1</v>
      </c>
      <c r="AP658">
        <v>0</v>
      </c>
      <c r="AQ658">
        <v>0</v>
      </c>
      <c r="AR658">
        <v>0</v>
      </c>
      <c r="AS658" t="s">
        <v>3</v>
      </c>
      <c r="AT658">
        <v>3.58</v>
      </c>
      <c r="AU658" t="s">
        <v>3</v>
      </c>
      <c r="AV658">
        <v>0</v>
      </c>
      <c r="AW658">
        <v>2</v>
      </c>
      <c r="AX658">
        <v>68193539</v>
      </c>
      <c r="AY658">
        <v>1</v>
      </c>
      <c r="AZ658">
        <v>0</v>
      </c>
      <c r="BA658">
        <v>644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CX658">
        <f>Y658*Source!I432</f>
        <v>7.7686000000000002</v>
      </c>
      <c r="CY658">
        <f>AA658</f>
        <v>1</v>
      </c>
      <c r="CZ658">
        <f>AE658</f>
        <v>1</v>
      </c>
      <c r="DA658">
        <f>AI658</f>
        <v>1</v>
      </c>
      <c r="DB658">
        <f t="shared" si="148"/>
        <v>3.58</v>
      </c>
      <c r="DC658">
        <f t="shared" si="149"/>
        <v>0</v>
      </c>
    </row>
    <row r="659" spans="1:107" x14ac:dyDescent="0.4">
      <c r="A659">
        <f>ROW(Source!A435)</f>
        <v>435</v>
      </c>
      <c r="B659">
        <v>68187018</v>
      </c>
      <c r="C659">
        <v>68193542</v>
      </c>
      <c r="D659">
        <v>29361034</v>
      </c>
      <c r="E659">
        <v>1</v>
      </c>
      <c r="F659">
        <v>1</v>
      </c>
      <c r="G659">
        <v>1</v>
      </c>
      <c r="H659">
        <v>1</v>
      </c>
      <c r="I659" t="s">
        <v>916</v>
      </c>
      <c r="J659" t="s">
        <v>3</v>
      </c>
      <c r="K659" t="s">
        <v>917</v>
      </c>
      <c r="L659">
        <v>1369</v>
      </c>
      <c r="N659">
        <v>1013</v>
      </c>
      <c r="O659" t="s">
        <v>665</v>
      </c>
      <c r="P659" t="s">
        <v>665</v>
      </c>
      <c r="Q659">
        <v>1</v>
      </c>
      <c r="W659">
        <v>0</v>
      </c>
      <c r="X659">
        <v>184923391</v>
      </c>
      <c r="Y659">
        <v>5.39</v>
      </c>
      <c r="AA659">
        <v>0</v>
      </c>
      <c r="AB659">
        <v>0</v>
      </c>
      <c r="AC659">
        <v>0</v>
      </c>
      <c r="AD659">
        <v>9.4</v>
      </c>
      <c r="AE659">
        <v>0</v>
      </c>
      <c r="AF659">
        <v>0</v>
      </c>
      <c r="AG659">
        <v>0</v>
      </c>
      <c r="AH659">
        <v>9.4</v>
      </c>
      <c r="AI659">
        <v>1</v>
      </c>
      <c r="AJ659">
        <v>1</v>
      </c>
      <c r="AK659">
        <v>1</v>
      </c>
      <c r="AL659">
        <v>1</v>
      </c>
      <c r="AN659">
        <v>0</v>
      </c>
      <c r="AO659">
        <v>1</v>
      </c>
      <c r="AP659">
        <v>0</v>
      </c>
      <c r="AQ659">
        <v>0</v>
      </c>
      <c r="AR659">
        <v>0</v>
      </c>
      <c r="AS659" t="s">
        <v>3</v>
      </c>
      <c r="AT659">
        <v>5.39</v>
      </c>
      <c r="AU659" t="s">
        <v>3</v>
      </c>
      <c r="AV659">
        <v>1</v>
      </c>
      <c r="AW659">
        <v>2</v>
      </c>
      <c r="AX659">
        <v>68193553</v>
      </c>
      <c r="AY659">
        <v>1</v>
      </c>
      <c r="AZ659">
        <v>0</v>
      </c>
      <c r="BA659">
        <v>645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CX659">
        <f>Y659*Source!I435</f>
        <v>11.696299999999999</v>
      </c>
      <c r="CY659">
        <f>AD659</f>
        <v>9.4</v>
      </c>
      <c r="CZ659">
        <f>AH659</f>
        <v>9.4</v>
      </c>
      <c r="DA659">
        <f>AL659</f>
        <v>1</v>
      </c>
      <c r="DB659">
        <f t="shared" si="148"/>
        <v>50.67</v>
      </c>
      <c r="DC659">
        <f t="shared" si="149"/>
        <v>0</v>
      </c>
    </row>
    <row r="660" spans="1:107" x14ac:dyDescent="0.4">
      <c r="A660">
        <f>ROW(Source!A435)</f>
        <v>435</v>
      </c>
      <c r="B660">
        <v>68187018</v>
      </c>
      <c r="C660">
        <v>68193542</v>
      </c>
      <c r="D660">
        <v>121548</v>
      </c>
      <c r="E660">
        <v>1</v>
      </c>
      <c r="F660">
        <v>1</v>
      </c>
      <c r="G660">
        <v>1</v>
      </c>
      <c r="H660">
        <v>1</v>
      </c>
      <c r="I660" t="s">
        <v>44</v>
      </c>
      <c r="J660" t="s">
        <v>3</v>
      </c>
      <c r="K660" t="s">
        <v>723</v>
      </c>
      <c r="L660">
        <v>608254</v>
      </c>
      <c r="N660">
        <v>1013</v>
      </c>
      <c r="O660" t="s">
        <v>724</v>
      </c>
      <c r="P660" t="s">
        <v>724</v>
      </c>
      <c r="Q660">
        <v>1</v>
      </c>
      <c r="W660">
        <v>0</v>
      </c>
      <c r="X660">
        <v>-185737400</v>
      </c>
      <c r="Y660">
        <v>0.02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1</v>
      </c>
      <c r="AJ660">
        <v>1</v>
      </c>
      <c r="AK660">
        <v>1</v>
      </c>
      <c r="AL660">
        <v>1</v>
      </c>
      <c r="AN660">
        <v>0</v>
      </c>
      <c r="AO660">
        <v>1</v>
      </c>
      <c r="AP660">
        <v>0</v>
      </c>
      <c r="AQ660">
        <v>0</v>
      </c>
      <c r="AR660">
        <v>0</v>
      </c>
      <c r="AS660" t="s">
        <v>3</v>
      </c>
      <c r="AT660">
        <v>0.02</v>
      </c>
      <c r="AU660" t="s">
        <v>3</v>
      </c>
      <c r="AV660">
        <v>2</v>
      </c>
      <c r="AW660">
        <v>2</v>
      </c>
      <c r="AX660">
        <v>68193554</v>
      </c>
      <c r="AY660">
        <v>1</v>
      </c>
      <c r="AZ660">
        <v>0</v>
      </c>
      <c r="BA660">
        <v>646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CX660">
        <f>Y660*Source!I435</f>
        <v>4.3400000000000001E-2</v>
      </c>
      <c r="CY660">
        <f>AD660</f>
        <v>0</v>
      </c>
      <c r="CZ660">
        <f>AH660</f>
        <v>0</v>
      </c>
      <c r="DA660">
        <f>AL660</f>
        <v>1</v>
      </c>
      <c r="DB660">
        <f t="shared" si="148"/>
        <v>0</v>
      </c>
      <c r="DC660">
        <f t="shared" si="149"/>
        <v>0</v>
      </c>
    </row>
    <row r="661" spans="1:107" x14ac:dyDescent="0.4">
      <c r="A661">
        <f>ROW(Source!A435)</f>
        <v>435</v>
      </c>
      <c r="B661">
        <v>68187018</v>
      </c>
      <c r="C661">
        <v>68193542</v>
      </c>
      <c r="D661">
        <v>64871266</v>
      </c>
      <c r="E661">
        <v>1</v>
      </c>
      <c r="F661">
        <v>1</v>
      </c>
      <c r="G661">
        <v>1</v>
      </c>
      <c r="H661">
        <v>2</v>
      </c>
      <c r="I661" t="s">
        <v>918</v>
      </c>
      <c r="J661" t="s">
        <v>919</v>
      </c>
      <c r="K661" t="s">
        <v>920</v>
      </c>
      <c r="L661">
        <v>1368</v>
      </c>
      <c r="N661">
        <v>1011</v>
      </c>
      <c r="O661" t="s">
        <v>669</v>
      </c>
      <c r="P661" t="s">
        <v>669</v>
      </c>
      <c r="Q661">
        <v>1</v>
      </c>
      <c r="W661">
        <v>0</v>
      </c>
      <c r="X661">
        <v>783836208</v>
      </c>
      <c r="Y661">
        <v>0.02</v>
      </c>
      <c r="AA661">
        <v>0</v>
      </c>
      <c r="AB661">
        <v>1012.57</v>
      </c>
      <c r="AC661">
        <v>383.81</v>
      </c>
      <c r="AD661">
        <v>0</v>
      </c>
      <c r="AE661">
        <v>0</v>
      </c>
      <c r="AF661">
        <v>134.65</v>
      </c>
      <c r="AG661">
        <v>13.5</v>
      </c>
      <c r="AH661">
        <v>0</v>
      </c>
      <c r="AI661">
        <v>1</v>
      </c>
      <c r="AJ661">
        <v>7.52</v>
      </c>
      <c r="AK661">
        <v>28.43</v>
      </c>
      <c r="AL661">
        <v>1</v>
      </c>
      <c r="AN661">
        <v>0</v>
      </c>
      <c r="AO661">
        <v>1</v>
      </c>
      <c r="AP661">
        <v>0</v>
      </c>
      <c r="AQ661">
        <v>0</v>
      </c>
      <c r="AR661">
        <v>0</v>
      </c>
      <c r="AS661" t="s">
        <v>3</v>
      </c>
      <c r="AT661">
        <v>0.02</v>
      </c>
      <c r="AU661" t="s">
        <v>3</v>
      </c>
      <c r="AV661">
        <v>0</v>
      </c>
      <c r="AW661">
        <v>2</v>
      </c>
      <c r="AX661">
        <v>68193555</v>
      </c>
      <c r="AY661">
        <v>1</v>
      </c>
      <c r="AZ661">
        <v>0</v>
      </c>
      <c r="BA661">
        <v>647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CX661">
        <f>Y661*Source!I435</f>
        <v>4.3400000000000001E-2</v>
      </c>
      <c r="CY661">
        <f>AB661</f>
        <v>1012.57</v>
      </c>
      <c r="CZ661">
        <f>AF661</f>
        <v>134.65</v>
      </c>
      <c r="DA661">
        <f>AJ661</f>
        <v>7.52</v>
      </c>
      <c r="DB661">
        <f t="shared" si="148"/>
        <v>2.69</v>
      </c>
      <c r="DC661">
        <f t="shared" si="149"/>
        <v>0.27</v>
      </c>
    </row>
    <row r="662" spans="1:107" x14ac:dyDescent="0.4">
      <c r="A662">
        <f>ROW(Source!A435)</f>
        <v>435</v>
      </c>
      <c r="B662">
        <v>68187018</v>
      </c>
      <c r="C662">
        <v>68193542</v>
      </c>
      <c r="D662">
        <v>64873129</v>
      </c>
      <c r="E662">
        <v>1</v>
      </c>
      <c r="F662">
        <v>1</v>
      </c>
      <c r="G662">
        <v>1</v>
      </c>
      <c r="H662">
        <v>2</v>
      </c>
      <c r="I662" t="s">
        <v>715</v>
      </c>
      <c r="J662" t="s">
        <v>716</v>
      </c>
      <c r="K662" t="s">
        <v>717</v>
      </c>
      <c r="L662">
        <v>1368</v>
      </c>
      <c r="N662">
        <v>1011</v>
      </c>
      <c r="O662" t="s">
        <v>669</v>
      </c>
      <c r="P662" t="s">
        <v>669</v>
      </c>
      <c r="Q662">
        <v>1</v>
      </c>
      <c r="W662">
        <v>0</v>
      </c>
      <c r="X662">
        <v>1230759911</v>
      </c>
      <c r="Y662">
        <v>0.02</v>
      </c>
      <c r="AA662">
        <v>0</v>
      </c>
      <c r="AB662">
        <v>851.65</v>
      </c>
      <c r="AC662">
        <v>329.79</v>
      </c>
      <c r="AD662">
        <v>0</v>
      </c>
      <c r="AE662">
        <v>0</v>
      </c>
      <c r="AF662">
        <v>87.17</v>
      </c>
      <c r="AG662">
        <v>11.6</v>
      </c>
      <c r="AH662">
        <v>0</v>
      </c>
      <c r="AI662">
        <v>1</v>
      </c>
      <c r="AJ662">
        <v>9.77</v>
      </c>
      <c r="AK662">
        <v>28.43</v>
      </c>
      <c r="AL662">
        <v>1</v>
      </c>
      <c r="AN662">
        <v>0</v>
      </c>
      <c r="AO662">
        <v>1</v>
      </c>
      <c r="AP662">
        <v>0</v>
      </c>
      <c r="AQ662">
        <v>0</v>
      </c>
      <c r="AR662">
        <v>0</v>
      </c>
      <c r="AS662" t="s">
        <v>3</v>
      </c>
      <c r="AT662">
        <v>0.02</v>
      </c>
      <c r="AU662" t="s">
        <v>3</v>
      </c>
      <c r="AV662">
        <v>0</v>
      </c>
      <c r="AW662">
        <v>2</v>
      </c>
      <c r="AX662">
        <v>68193556</v>
      </c>
      <c r="AY662">
        <v>1</v>
      </c>
      <c r="AZ662">
        <v>0</v>
      </c>
      <c r="BA662">
        <v>648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CX662">
        <f>Y662*Source!I435</f>
        <v>4.3400000000000001E-2</v>
      </c>
      <c r="CY662">
        <f>AB662</f>
        <v>851.65</v>
      </c>
      <c r="CZ662">
        <f>AF662</f>
        <v>87.17</v>
      </c>
      <c r="DA662">
        <f>AJ662</f>
        <v>9.77</v>
      </c>
      <c r="DB662">
        <f t="shared" si="148"/>
        <v>1.74</v>
      </c>
      <c r="DC662">
        <f t="shared" si="149"/>
        <v>0.23</v>
      </c>
    </row>
    <row r="663" spans="1:107" x14ac:dyDescent="0.4">
      <c r="A663">
        <f>ROW(Source!A435)</f>
        <v>435</v>
      </c>
      <c r="B663">
        <v>68187018</v>
      </c>
      <c r="C663">
        <v>68193542</v>
      </c>
      <c r="D663">
        <v>64808671</v>
      </c>
      <c r="E663">
        <v>1</v>
      </c>
      <c r="F663">
        <v>1</v>
      </c>
      <c r="G663">
        <v>1</v>
      </c>
      <c r="H663">
        <v>3</v>
      </c>
      <c r="I663" t="s">
        <v>927</v>
      </c>
      <c r="J663" t="s">
        <v>928</v>
      </c>
      <c r="K663" t="s">
        <v>929</v>
      </c>
      <c r="L663">
        <v>1348</v>
      </c>
      <c r="N663">
        <v>1009</v>
      </c>
      <c r="O663" t="s">
        <v>133</v>
      </c>
      <c r="P663" t="s">
        <v>133</v>
      </c>
      <c r="Q663">
        <v>1000</v>
      </c>
      <c r="W663">
        <v>0</v>
      </c>
      <c r="X663">
        <v>-834843177</v>
      </c>
      <c r="Y663">
        <v>5.9999999999999995E-4</v>
      </c>
      <c r="AA663">
        <v>17217.29</v>
      </c>
      <c r="AB663">
        <v>0</v>
      </c>
      <c r="AC663">
        <v>0</v>
      </c>
      <c r="AD663">
        <v>0</v>
      </c>
      <c r="AE663">
        <v>1820.01</v>
      </c>
      <c r="AF663">
        <v>0</v>
      </c>
      <c r="AG663">
        <v>0</v>
      </c>
      <c r="AH663">
        <v>0</v>
      </c>
      <c r="AI663">
        <v>9.4600000000000009</v>
      </c>
      <c r="AJ663">
        <v>1</v>
      </c>
      <c r="AK663">
        <v>1</v>
      </c>
      <c r="AL663">
        <v>1</v>
      </c>
      <c r="AN663">
        <v>0</v>
      </c>
      <c r="AO663">
        <v>1</v>
      </c>
      <c r="AP663">
        <v>0</v>
      </c>
      <c r="AQ663">
        <v>0</v>
      </c>
      <c r="AR663">
        <v>0</v>
      </c>
      <c r="AS663" t="s">
        <v>3</v>
      </c>
      <c r="AT663">
        <v>5.9999999999999995E-4</v>
      </c>
      <c r="AU663" t="s">
        <v>3</v>
      </c>
      <c r="AV663">
        <v>0</v>
      </c>
      <c r="AW663">
        <v>2</v>
      </c>
      <c r="AX663">
        <v>68193557</v>
      </c>
      <c r="AY663">
        <v>1</v>
      </c>
      <c r="AZ663">
        <v>0</v>
      </c>
      <c r="BA663">
        <v>649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CX663">
        <f>Y663*Source!I435</f>
        <v>1.3019999999999998E-3</v>
      </c>
      <c r="CY663">
        <f t="shared" ref="CY663:CY668" si="150">AA663</f>
        <v>17217.29</v>
      </c>
      <c r="CZ663">
        <f t="shared" ref="CZ663:CZ668" si="151">AE663</f>
        <v>1820.01</v>
      </c>
      <c r="DA663">
        <f t="shared" ref="DA663:DA668" si="152">AI663</f>
        <v>9.4600000000000009</v>
      </c>
      <c r="DB663">
        <f t="shared" si="148"/>
        <v>1.0900000000000001</v>
      </c>
      <c r="DC663">
        <f t="shared" si="149"/>
        <v>0</v>
      </c>
    </row>
    <row r="664" spans="1:107" x14ac:dyDescent="0.4">
      <c r="A664">
        <f>ROW(Source!A435)</f>
        <v>435</v>
      </c>
      <c r="B664">
        <v>68187018</v>
      </c>
      <c r="C664">
        <v>68193542</v>
      </c>
      <c r="D664">
        <v>64808986</v>
      </c>
      <c r="E664">
        <v>1</v>
      </c>
      <c r="F664">
        <v>1</v>
      </c>
      <c r="G664">
        <v>1</v>
      </c>
      <c r="H664">
        <v>3</v>
      </c>
      <c r="I664" t="s">
        <v>930</v>
      </c>
      <c r="J664" t="s">
        <v>931</v>
      </c>
      <c r="K664" t="s">
        <v>932</v>
      </c>
      <c r="L664">
        <v>1346</v>
      </c>
      <c r="N664">
        <v>1009</v>
      </c>
      <c r="O664" t="s">
        <v>120</v>
      </c>
      <c r="P664" t="s">
        <v>120</v>
      </c>
      <c r="Q664">
        <v>1</v>
      </c>
      <c r="W664">
        <v>0</v>
      </c>
      <c r="X664">
        <v>-1768004575</v>
      </c>
      <c r="Y664">
        <v>0.02</v>
      </c>
      <c r="AA664">
        <v>63.36</v>
      </c>
      <c r="AB664">
        <v>0</v>
      </c>
      <c r="AC664">
        <v>0</v>
      </c>
      <c r="AD664">
        <v>0</v>
      </c>
      <c r="AE664">
        <v>28.67</v>
      </c>
      <c r="AF664">
        <v>0</v>
      </c>
      <c r="AG664">
        <v>0</v>
      </c>
      <c r="AH664">
        <v>0</v>
      </c>
      <c r="AI664">
        <v>2.21</v>
      </c>
      <c r="AJ664">
        <v>1</v>
      </c>
      <c r="AK664">
        <v>1</v>
      </c>
      <c r="AL664">
        <v>1</v>
      </c>
      <c r="AN664">
        <v>0</v>
      </c>
      <c r="AO664">
        <v>1</v>
      </c>
      <c r="AP664">
        <v>0</v>
      </c>
      <c r="AQ664">
        <v>0</v>
      </c>
      <c r="AR664">
        <v>0</v>
      </c>
      <c r="AS664" t="s">
        <v>3</v>
      </c>
      <c r="AT664">
        <v>0.02</v>
      </c>
      <c r="AU664" t="s">
        <v>3</v>
      </c>
      <c r="AV664">
        <v>0</v>
      </c>
      <c r="AW664">
        <v>2</v>
      </c>
      <c r="AX664">
        <v>68193558</v>
      </c>
      <c r="AY664">
        <v>1</v>
      </c>
      <c r="AZ664">
        <v>0</v>
      </c>
      <c r="BA664">
        <v>650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CX664">
        <f>Y664*Source!I435</f>
        <v>4.3400000000000001E-2</v>
      </c>
      <c r="CY664">
        <f t="shared" si="150"/>
        <v>63.36</v>
      </c>
      <c r="CZ664">
        <f t="shared" si="151"/>
        <v>28.67</v>
      </c>
      <c r="DA664">
        <f t="shared" si="152"/>
        <v>2.21</v>
      </c>
      <c r="DB664">
        <f t="shared" si="148"/>
        <v>0.56999999999999995</v>
      </c>
      <c r="DC664">
        <f t="shared" si="149"/>
        <v>0</v>
      </c>
    </row>
    <row r="665" spans="1:107" x14ac:dyDescent="0.4">
      <c r="A665">
        <f>ROW(Source!A435)</f>
        <v>435</v>
      </c>
      <c r="B665">
        <v>68187018</v>
      </c>
      <c r="C665">
        <v>68193542</v>
      </c>
      <c r="D665">
        <v>64809290</v>
      </c>
      <c r="E665">
        <v>1</v>
      </c>
      <c r="F665">
        <v>1</v>
      </c>
      <c r="G665">
        <v>1</v>
      </c>
      <c r="H665">
        <v>3</v>
      </c>
      <c r="I665" t="s">
        <v>933</v>
      </c>
      <c r="J665" t="s">
        <v>934</v>
      </c>
      <c r="K665" t="s">
        <v>935</v>
      </c>
      <c r="L665">
        <v>1346</v>
      </c>
      <c r="N665">
        <v>1009</v>
      </c>
      <c r="O665" t="s">
        <v>120</v>
      </c>
      <c r="P665" t="s">
        <v>120</v>
      </c>
      <c r="Q665">
        <v>1</v>
      </c>
      <c r="W665">
        <v>0</v>
      </c>
      <c r="X665">
        <v>-1294780295</v>
      </c>
      <c r="Y665">
        <v>0.16</v>
      </c>
      <c r="AA665">
        <v>99.74</v>
      </c>
      <c r="AB665">
        <v>0</v>
      </c>
      <c r="AC665">
        <v>0</v>
      </c>
      <c r="AD665">
        <v>0</v>
      </c>
      <c r="AE665">
        <v>30.5</v>
      </c>
      <c r="AF665">
        <v>0</v>
      </c>
      <c r="AG665">
        <v>0</v>
      </c>
      <c r="AH665">
        <v>0</v>
      </c>
      <c r="AI665">
        <v>3.27</v>
      </c>
      <c r="AJ665">
        <v>1</v>
      </c>
      <c r="AK665">
        <v>1</v>
      </c>
      <c r="AL665">
        <v>1</v>
      </c>
      <c r="AN665">
        <v>0</v>
      </c>
      <c r="AO665">
        <v>1</v>
      </c>
      <c r="AP665">
        <v>0</v>
      </c>
      <c r="AQ665">
        <v>0</v>
      </c>
      <c r="AR665">
        <v>0</v>
      </c>
      <c r="AS665" t="s">
        <v>3</v>
      </c>
      <c r="AT665">
        <v>0.16</v>
      </c>
      <c r="AU665" t="s">
        <v>3</v>
      </c>
      <c r="AV665">
        <v>0</v>
      </c>
      <c r="AW665">
        <v>2</v>
      </c>
      <c r="AX665">
        <v>68193559</v>
      </c>
      <c r="AY665">
        <v>1</v>
      </c>
      <c r="AZ665">
        <v>0</v>
      </c>
      <c r="BA665">
        <v>651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CX665">
        <f>Y665*Source!I435</f>
        <v>0.34720000000000001</v>
      </c>
      <c r="CY665">
        <f t="shared" si="150"/>
        <v>99.74</v>
      </c>
      <c r="CZ665">
        <f t="shared" si="151"/>
        <v>30.5</v>
      </c>
      <c r="DA665">
        <f t="shared" si="152"/>
        <v>3.27</v>
      </c>
      <c r="DB665">
        <f t="shared" si="148"/>
        <v>4.88</v>
      </c>
      <c r="DC665">
        <f t="shared" si="149"/>
        <v>0</v>
      </c>
    </row>
    <row r="666" spans="1:107" x14ac:dyDescent="0.4">
      <c r="A666">
        <f>ROW(Source!A435)</f>
        <v>435</v>
      </c>
      <c r="B666">
        <v>68187018</v>
      </c>
      <c r="C666">
        <v>68193542</v>
      </c>
      <c r="D666">
        <v>64862990</v>
      </c>
      <c r="E666">
        <v>1</v>
      </c>
      <c r="F666">
        <v>1</v>
      </c>
      <c r="G666">
        <v>1</v>
      </c>
      <c r="H666">
        <v>3</v>
      </c>
      <c r="I666" t="s">
        <v>936</v>
      </c>
      <c r="J666" t="s">
        <v>937</v>
      </c>
      <c r="K666" t="s">
        <v>938</v>
      </c>
      <c r="L666">
        <v>1356</v>
      </c>
      <c r="N666">
        <v>1010</v>
      </c>
      <c r="O666" t="s">
        <v>271</v>
      </c>
      <c r="P666" t="s">
        <v>271</v>
      </c>
      <c r="Q666">
        <v>1000</v>
      </c>
      <c r="W666">
        <v>0</v>
      </c>
      <c r="X666">
        <v>2016061969</v>
      </c>
      <c r="Y666">
        <v>1.2200000000000001E-2</v>
      </c>
      <c r="AA666">
        <v>1007.06</v>
      </c>
      <c r="AB666">
        <v>0</v>
      </c>
      <c r="AC666">
        <v>0</v>
      </c>
      <c r="AD666">
        <v>0</v>
      </c>
      <c r="AE666">
        <v>78.8</v>
      </c>
      <c r="AF666">
        <v>0</v>
      </c>
      <c r="AG666">
        <v>0</v>
      </c>
      <c r="AH666">
        <v>0</v>
      </c>
      <c r="AI666">
        <v>12.78</v>
      </c>
      <c r="AJ666">
        <v>1</v>
      </c>
      <c r="AK666">
        <v>1</v>
      </c>
      <c r="AL666">
        <v>1</v>
      </c>
      <c r="AN666">
        <v>0</v>
      </c>
      <c r="AO666">
        <v>1</v>
      </c>
      <c r="AP666">
        <v>0</v>
      </c>
      <c r="AQ666">
        <v>0</v>
      </c>
      <c r="AR666">
        <v>0</v>
      </c>
      <c r="AS666" t="s">
        <v>3</v>
      </c>
      <c r="AT666">
        <v>1.2200000000000001E-2</v>
      </c>
      <c r="AU666" t="s">
        <v>3</v>
      </c>
      <c r="AV666">
        <v>0</v>
      </c>
      <c r="AW666">
        <v>2</v>
      </c>
      <c r="AX666">
        <v>68193560</v>
      </c>
      <c r="AY666">
        <v>1</v>
      </c>
      <c r="AZ666">
        <v>0</v>
      </c>
      <c r="BA666">
        <v>652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CX666">
        <f>Y666*Source!I435</f>
        <v>2.6474000000000001E-2</v>
      </c>
      <c r="CY666">
        <f t="shared" si="150"/>
        <v>1007.06</v>
      </c>
      <c r="CZ666">
        <f t="shared" si="151"/>
        <v>78.8</v>
      </c>
      <c r="DA666">
        <f t="shared" si="152"/>
        <v>12.78</v>
      </c>
      <c r="DB666">
        <f t="shared" si="148"/>
        <v>0.96</v>
      </c>
      <c r="DC666">
        <f t="shared" si="149"/>
        <v>0</v>
      </c>
    </row>
    <row r="667" spans="1:107" x14ac:dyDescent="0.4">
      <c r="A667">
        <f>ROW(Source!A435)</f>
        <v>435</v>
      </c>
      <c r="B667">
        <v>68187018</v>
      </c>
      <c r="C667">
        <v>68193542</v>
      </c>
      <c r="D667">
        <v>64863842</v>
      </c>
      <c r="E667">
        <v>1</v>
      </c>
      <c r="F667">
        <v>1</v>
      </c>
      <c r="G667">
        <v>1</v>
      </c>
      <c r="H667">
        <v>3</v>
      </c>
      <c r="I667" t="s">
        <v>939</v>
      </c>
      <c r="J667" t="s">
        <v>940</v>
      </c>
      <c r="K667" t="s">
        <v>941</v>
      </c>
      <c r="L667">
        <v>1355</v>
      </c>
      <c r="N667">
        <v>1010</v>
      </c>
      <c r="O667" t="s">
        <v>235</v>
      </c>
      <c r="P667" t="s">
        <v>235</v>
      </c>
      <c r="Q667">
        <v>100</v>
      </c>
      <c r="W667">
        <v>0</v>
      </c>
      <c r="X667">
        <v>-1963595095</v>
      </c>
      <c r="Y667">
        <v>0.05</v>
      </c>
      <c r="AA667">
        <v>406.56</v>
      </c>
      <c r="AB667">
        <v>0</v>
      </c>
      <c r="AC667">
        <v>0</v>
      </c>
      <c r="AD667">
        <v>0</v>
      </c>
      <c r="AE667">
        <v>112</v>
      </c>
      <c r="AF667">
        <v>0</v>
      </c>
      <c r="AG667">
        <v>0</v>
      </c>
      <c r="AH667">
        <v>0</v>
      </c>
      <c r="AI667">
        <v>3.63</v>
      </c>
      <c r="AJ667">
        <v>1</v>
      </c>
      <c r="AK667">
        <v>1</v>
      </c>
      <c r="AL667">
        <v>1</v>
      </c>
      <c r="AN667">
        <v>0</v>
      </c>
      <c r="AO667">
        <v>1</v>
      </c>
      <c r="AP667">
        <v>0</v>
      </c>
      <c r="AQ667">
        <v>0</v>
      </c>
      <c r="AR667">
        <v>0</v>
      </c>
      <c r="AS667" t="s">
        <v>3</v>
      </c>
      <c r="AT667">
        <v>0.05</v>
      </c>
      <c r="AU667" t="s">
        <v>3</v>
      </c>
      <c r="AV667">
        <v>0</v>
      </c>
      <c r="AW667">
        <v>2</v>
      </c>
      <c r="AX667">
        <v>68193561</v>
      </c>
      <c r="AY667">
        <v>1</v>
      </c>
      <c r="AZ667">
        <v>0</v>
      </c>
      <c r="BA667">
        <v>653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CX667">
        <f>Y667*Source!I435</f>
        <v>0.1085</v>
      </c>
      <c r="CY667">
        <f t="shared" si="150"/>
        <v>406.56</v>
      </c>
      <c r="CZ667">
        <f t="shared" si="151"/>
        <v>112</v>
      </c>
      <c r="DA667">
        <f t="shared" si="152"/>
        <v>3.63</v>
      </c>
      <c r="DB667">
        <f t="shared" si="148"/>
        <v>5.6</v>
      </c>
      <c r="DC667">
        <f t="shared" si="149"/>
        <v>0</v>
      </c>
    </row>
    <row r="668" spans="1:107" x14ac:dyDescent="0.4">
      <c r="A668">
        <f>ROW(Source!A435)</f>
        <v>435</v>
      </c>
      <c r="B668">
        <v>68187018</v>
      </c>
      <c r="C668">
        <v>68193542</v>
      </c>
      <c r="D668">
        <v>64870754</v>
      </c>
      <c r="E668">
        <v>1</v>
      </c>
      <c r="F668">
        <v>1</v>
      </c>
      <c r="G668">
        <v>1</v>
      </c>
      <c r="H668">
        <v>3</v>
      </c>
      <c r="I668" t="s">
        <v>912</v>
      </c>
      <c r="J668" t="s">
        <v>913</v>
      </c>
      <c r="K668" t="s">
        <v>914</v>
      </c>
      <c r="L668">
        <v>1374</v>
      </c>
      <c r="N668">
        <v>1013</v>
      </c>
      <c r="O668" t="s">
        <v>915</v>
      </c>
      <c r="P668" t="s">
        <v>915</v>
      </c>
      <c r="Q668">
        <v>1</v>
      </c>
      <c r="W668">
        <v>0</v>
      </c>
      <c r="X668">
        <v>-915781824</v>
      </c>
      <c r="Y668">
        <v>1.01</v>
      </c>
      <c r="AA668">
        <v>1</v>
      </c>
      <c r="AB668">
        <v>0</v>
      </c>
      <c r="AC668">
        <v>0</v>
      </c>
      <c r="AD668">
        <v>0</v>
      </c>
      <c r="AE668">
        <v>1</v>
      </c>
      <c r="AF668">
        <v>0</v>
      </c>
      <c r="AG668">
        <v>0</v>
      </c>
      <c r="AH668">
        <v>0</v>
      </c>
      <c r="AI668">
        <v>1</v>
      </c>
      <c r="AJ668">
        <v>1</v>
      </c>
      <c r="AK668">
        <v>1</v>
      </c>
      <c r="AL668">
        <v>1</v>
      </c>
      <c r="AN668">
        <v>0</v>
      </c>
      <c r="AO668">
        <v>1</v>
      </c>
      <c r="AP668">
        <v>0</v>
      </c>
      <c r="AQ668">
        <v>0</v>
      </c>
      <c r="AR668">
        <v>0</v>
      </c>
      <c r="AS668" t="s">
        <v>3</v>
      </c>
      <c r="AT668">
        <v>1.01</v>
      </c>
      <c r="AU668" t="s">
        <v>3</v>
      </c>
      <c r="AV668">
        <v>0</v>
      </c>
      <c r="AW668">
        <v>2</v>
      </c>
      <c r="AX668">
        <v>68193562</v>
      </c>
      <c r="AY668">
        <v>1</v>
      </c>
      <c r="AZ668">
        <v>0</v>
      </c>
      <c r="BA668">
        <v>654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CX668">
        <f>Y668*Source!I435</f>
        <v>2.1917</v>
      </c>
      <c r="CY668">
        <f t="shared" si="150"/>
        <v>1</v>
      </c>
      <c r="CZ668">
        <f t="shared" si="151"/>
        <v>1</v>
      </c>
      <c r="DA668">
        <f t="shared" si="152"/>
        <v>1</v>
      </c>
      <c r="DB668">
        <f t="shared" si="148"/>
        <v>1.01</v>
      </c>
      <c r="DC668">
        <f t="shared" si="149"/>
        <v>0</v>
      </c>
    </row>
    <row r="669" spans="1:107" x14ac:dyDescent="0.4">
      <c r="A669">
        <f>ROW(Source!A436)</f>
        <v>436</v>
      </c>
      <c r="B669">
        <v>68187018</v>
      </c>
      <c r="C669">
        <v>68193563</v>
      </c>
      <c r="D669">
        <v>29361034</v>
      </c>
      <c r="E669">
        <v>1</v>
      </c>
      <c r="F669">
        <v>1</v>
      </c>
      <c r="G669">
        <v>1</v>
      </c>
      <c r="H669">
        <v>1</v>
      </c>
      <c r="I669" t="s">
        <v>916</v>
      </c>
      <c r="J669" t="s">
        <v>3</v>
      </c>
      <c r="K669" t="s">
        <v>917</v>
      </c>
      <c r="L669">
        <v>1369</v>
      </c>
      <c r="N669">
        <v>1013</v>
      </c>
      <c r="O669" t="s">
        <v>665</v>
      </c>
      <c r="P669" t="s">
        <v>665</v>
      </c>
      <c r="Q669">
        <v>1</v>
      </c>
      <c r="W669">
        <v>0</v>
      </c>
      <c r="X669">
        <v>184923391</v>
      </c>
      <c r="Y669">
        <v>2.82</v>
      </c>
      <c r="AA669">
        <v>0</v>
      </c>
      <c r="AB669">
        <v>0</v>
      </c>
      <c r="AC669">
        <v>0</v>
      </c>
      <c r="AD669">
        <v>9.4</v>
      </c>
      <c r="AE669">
        <v>0</v>
      </c>
      <c r="AF669">
        <v>0</v>
      </c>
      <c r="AG669">
        <v>0</v>
      </c>
      <c r="AH669">
        <v>9.4</v>
      </c>
      <c r="AI669">
        <v>1</v>
      </c>
      <c r="AJ669">
        <v>1</v>
      </c>
      <c r="AK669">
        <v>1</v>
      </c>
      <c r="AL669">
        <v>1</v>
      </c>
      <c r="AN669">
        <v>0</v>
      </c>
      <c r="AO669">
        <v>1</v>
      </c>
      <c r="AP669">
        <v>0</v>
      </c>
      <c r="AQ669">
        <v>0</v>
      </c>
      <c r="AR669">
        <v>0</v>
      </c>
      <c r="AS669" t="s">
        <v>3</v>
      </c>
      <c r="AT669">
        <v>2.82</v>
      </c>
      <c r="AU669" t="s">
        <v>3</v>
      </c>
      <c r="AV669">
        <v>1</v>
      </c>
      <c r="AW669">
        <v>2</v>
      </c>
      <c r="AX669">
        <v>68193572</v>
      </c>
      <c r="AY669">
        <v>1</v>
      </c>
      <c r="AZ669">
        <v>0</v>
      </c>
      <c r="BA669">
        <v>655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CX669">
        <f>Y669*Source!I436</f>
        <v>6.9935999999999998</v>
      </c>
      <c r="CY669">
        <f>AD669</f>
        <v>9.4</v>
      </c>
      <c r="CZ669">
        <f>AH669</f>
        <v>9.4</v>
      </c>
      <c r="DA669">
        <f>AL669</f>
        <v>1</v>
      </c>
      <c r="DB669">
        <f t="shared" si="148"/>
        <v>26.51</v>
      </c>
      <c r="DC669">
        <f t="shared" si="149"/>
        <v>0</v>
      </c>
    </row>
    <row r="670" spans="1:107" x14ac:dyDescent="0.4">
      <c r="A670">
        <f>ROW(Source!A436)</f>
        <v>436</v>
      </c>
      <c r="B670">
        <v>68187018</v>
      </c>
      <c r="C670">
        <v>68193563</v>
      </c>
      <c r="D670">
        <v>121548</v>
      </c>
      <c r="E670">
        <v>1</v>
      </c>
      <c r="F670">
        <v>1</v>
      </c>
      <c r="G670">
        <v>1</v>
      </c>
      <c r="H670">
        <v>1</v>
      </c>
      <c r="I670" t="s">
        <v>44</v>
      </c>
      <c r="J670" t="s">
        <v>3</v>
      </c>
      <c r="K670" t="s">
        <v>723</v>
      </c>
      <c r="L670">
        <v>608254</v>
      </c>
      <c r="N670">
        <v>1013</v>
      </c>
      <c r="O670" t="s">
        <v>724</v>
      </c>
      <c r="P670" t="s">
        <v>724</v>
      </c>
      <c r="Q670">
        <v>1</v>
      </c>
      <c r="W670">
        <v>0</v>
      </c>
      <c r="X670">
        <v>-185737400</v>
      </c>
      <c r="Y670">
        <v>0.01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1</v>
      </c>
      <c r="AJ670">
        <v>1</v>
      </c>
      <c r="AK670">
        <v>1</v>
      </c>
      <c r="AL670">
        <v>1</v>
      </c>
      <c r="AN670">
        <v>0</v>
      </c>
      <c r="AO670">
        <v>1</v>
      </c>
      <c r="AP670">
        <v>0</v>
      </c>
      <c r="AQ670">
        <v>0</v>
      </c>
      <c r="AR670">
        <v>0</v>
      </c>
      <c r="AS670" t="s">
        <v>3</v>
      </c>
      <c r="AT670">
        <v>0.01</v>
      </c>
      <c r="AU670" t="s">
        <v>3</v>
      </c>
      <c r="AV670">
        <v>2</v>
      </c>
      <c r="AW670">
        <v>2</v>
      </c>
      <c r="AX670">
        <v>68193573</v>
      </c>
      <c r="AY670">
        <v>1</v>
      </c>
      <c r="AZ670">
        <v>0</v>
      </c>
      <c r="BA670">
        <v>656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CX670">
        <f>Y670*Source!I436</f>
        <v>2.4799999999999999E-2</v>
      </c>
      <c r="CY670">
        <f>AD670</f>
        <v>0</v>
      </c>
      <c r="CZ670">
        <f>AH670</f>
        <v>0</v>
      </c>
      <c r="DA670">
        <f>AL670</f>
        <v>1</v>
      </c>
      <c r="DB670">
        <f t="shared" si="148"/>
        <v>0</v>
      </c>
      <c r="DC670">
        <f t="shared" si="149"/>
        <v>0</v>
      </c>
    </row>
    <row r="671" spans="1:107" x14ac:dyDescent="0.4">
      <c r="A671">
        <f>ROW(Source!A436)</f>
        <v>436</v>
      </c>
      <c r="B671">
        <v>68187018</v>
      </c>
      <c r="C671">
        <v>68193563</v>
      </c>
      <c r="D671">
        <v>64871266</v>
      </c>
      <c r="E671">
        <v>1</v>
      </c>
      <c r="F671">
        <v>1</v>
      </c>
      <c r="G671">
        <v>1</v>
      </c>
      <c r="H671">
        <v>2</v>
      </c>
      <c r="I671" t="s">
        <v>918</v>
      </c>
      <c r="J671" t="s">
        <v>919</v>
      </c>
      <c r="K671" t="s">
        <v>920</v>
      </c>
      <c r="L671">
        <v>1368</v>
      </c>
      <c r="N671">
        <v>1011</v>
      </c>
      <c r="O671" t="s">
        <v>669</v>
      </c>
      <c r="P671" t="s">
        <v>669</v>
      </c>
      <c r="Q671">
        <v>1</v>
      </c>
      <c r="W671">
        <v>0</v>
      </c>
      <c r="X671">
        <v>783836208</v>
      </c>
      <c r="Y671">
        <v>0.01</v>
      </c>
      <c r="AA671">
        <v>0</v>
      </c>
      <c r="AB671">
        <v>1012.57</v>
      </c>
      <c r="AC671">
        <v>383.81</v>
      </c>
      <c r="AD671">
        <v>0</v>
      </c>
      <c r="AE671">
        <v>0</v>
      </c>
      <c r="AF671">
        <v>134.65</v>
      </c>
      <c r="AG671">
        <v>13.5</v>
      </c>
      <c r="AH671">
        <v>0</v>
      </c>
      <c r="AI671">
        <v>1</v>
      </c>
      <c r="AJ671">
        <v>7.52</v>
      </c>
      <c r="AK671">
        <v>28.43</v>
      </c>
      <c r="AL671">
        <v>1</v>
      </c>
      <c r="AN671">
        <v>0</v>
      </c>
      <c r="AO671">
        <v>1</v>
      </c>
      <c r="AP671">
        <v>0</v>
      </c>
      <c r="AQ671">
        <v>0</v>
      </c>
      <c r="AR671">
        <v>0</v>
      </c>
      <c r="AS671" t="s">
        <v>3</v>
      </c>
      <c r="AT671">
        <v>0.01</v>
      </c>
      <c r="AU671" t="s">
        <v>3</v>
      </c>
      <c r="AV671">
        <v>0</v>
      </c>
      <c r="AW671">
        <v>2</v>
      </c>
      <c r="AX671">
        <v>68193574</v>
      </c>
      <c r="AY671">
        <v>1</v>
      </c>
      <c r="AZ671">
        <v>0</v>
      </c>
      <c r="BA671">
        <v>657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CX671">
        <f>Y671*Source!I436</f>
        <v>2.4799999999999999E-2</v>
      </c>
      <c r="CY671">
        <f>AB671</f>
        <v>1012.57</v>
      </c>
      <c r="CZ671">
        <f>AF671</f>
        <v>134.65</v>
      </c>
      <c r="DA671">
        <f>AJ671</f>
        <v>7.52</v>
      </c>
      <c r="DB671">
        <f t="shared" si="148"/>
        <v>1.35</v>
      </c>
      <c r="DC671">
        <f t="shared" si="149"/>
        <v>0.14000000000000001</v>
      </c>
    </row>
    <row r="672" spans="1:107" x14ac:dyDescent="0.4">
      <c r="A672">
        <f>ROW(Source!A436)</f>
        <v>436</v>
      </c>
      <c r="B672">
        <v>68187018</v>
      </c>
      <c r="C672">
        <v>68193563</v>
      </c>
      <c r="D672">
        <v>64873129</v>
      </c>
      <c r="E672">
        <v>1</v>
      </c>
      <c r="F672">
        <v>1</v>
      </c>
      <c r="G672">
        <v>1</v>
      </c>
      <c r="H672">
        <v>2</v>
      </c>
      <c r="I672" t="s">
        <v>715</v>
      </c>
      <c r="J672" t="s">
        <v>716</v>
      </c>
      <c r="K672" t="s">
        <v>717</v>
      </c>
      <c r="L672">
        <v>1368</v>
      </c>
      <c r="N672">
        <v>1011</v>
      </c>
      <c r="O672" t="s">
        <v>669</v>
      </c>
      <c r="P672" t="s">
        <v>669</v>
      </c>
      <c r="Q672">
        <v>1</v>
      </c>
      <c r="W672">
        <v>0</v>
      </c>
      <c r="X672">
        <v>1230759911</v>
      </c>
      <c r="Y672">
        <v>0.01</v>
      </c>
      <c r="AA672">
        <v>0</v>
      </c>
      <c r="AB672">
        <v>851.65</v>
      </c>
      <c r="AC672">
        <v>329.79</v>
      </c>
      <c r="AD672">
        <v>0</v>
      </c>
      <c r="AE672">
        <v>0</v>
      </c>
      <c r="AF672">
        <v>87.17</v>
      </c>
      <c r="AG672">
        <v>11.6</v>
      </c>
      <c r="AH672">
        <v>0</v>
      </c>
      <c r="AI672">
        <v>1</v>
      </c>
      <c r="AJ672">
        <v>9.77</v>
      </c>
      <c r="AK672">
        <v>28.43</v>
      </c>
      <c r="AL672">
        <v>1</v>
      </c>
      <c r="AN672">
        <v>0</v>
      </c>
      <c r="AO672">
        <v>1</v>
      </c>
      <c r="AP672">
        <v>0</v>
      </c>
      <c r="AQ672">
        <v>0</v>
      </c>
      <c r="AR672">
        <v>0</v>
      </c>
      <c r="AS672" t="s">
        <v>3</v>
      </c>
      <c r="AT672">
        <v>0.01</v>
      </c>
      <c r="AU672" t="s">
        <v>3</v>
      </c>
      <c r="AV672">
        <v>0</v>
      </c>
      <c r="AW672">
        <v>2</v>
      </c>
      <c r="AX672">
        <v>68193575</v>
      </c>
      <c r="AY672">
        <v>1</v>
      </c>
      <c r="AZ672">
        <v>0</v>
      </c>
      <c r="BA672">
        <v>658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CX672">
        <f>Y672*Source!I436</f>
        <v>2.4799999999999999E-2</v>
      </c>
      <c r="CY672">
        <f>AB672</f>
        <v>851.65</v>
      </c>
      <c r="CZ672">
        <f>AF672</f>
        <v>87.17</v>
      </c>
      <c r="DA672">
        <f>AJ672</f>
        <v>9.77</v>
      </c>
      <c r="DB672">
        <f t="shared" si="148"/>
        <v>0.87</v>
      </c>
      <c r="DC672">
        <f t="shared" si="149"/>
        <v>0.12</v>
      </c>
    </row>
    <row r="673" spans="1:107" x14ac:dyDescent="0.4">
      <c r="A673">
        <f>ROW(Source!A436)</f>
        <v>436</v>
      </c>
      <c r="B673">
        <v>68187018</v>
      </c>
      <c r="C673">
        <v>68193563</v>
      </c>
      <c r="D673">
        <v>64808986</v>
      </c>
      <c r="E673">
        <v>1</v>
      </c>
      <c r="F673">
        <v>1</v>
      </c>
      <c r="G673">
        <v>1</v>
      </c>
      <c r="H673">
        <v>3</v>
      </c>
      <c r="I673" t="s">
        <v>930</v>
      </c>
      <c r="J673" t="s">
        <v>931</v>
      </c>
      <c r="K673" t="s">
        <v>932</v>
      </c>
      <c r="L673">
        <v>1346</v>
      </c>
      <c r="N673">
        <v>1009</v>
      </c>
      <c r="O673" t="s">
        <v>120</v>
      </c>
      <c r="P673" t="s">
        <v>120</v>
      </c>
      <c r="Q673">
        <v>1</v>
      </c>
      <c r="W673">
        <v>0</v>
      </c>
      <c r="X673">
        <v>-1768004575</v>
      </c>
      <c r="Y673">
        <v>0.05</v>
      </c>
      <c r="AA673">
        <v>63.36</v>
      </c>
      <c r="AB673">
        <v>0</v>
      </c>
      <c r="AC673">
        <v>0</v>
      </c>
      <c r="AD673">
        <v>0</v>
      </c>
      <c r="AE673">
        <v>28.67</v>
      </c>
      <c r="AF673">
        <v>0</v>
      </c>
      <c r="AG673">
        <v>0</v>
      </c>
      <c r="AH673">
        <v>0</v>
      </c>
      <c r="AI673">
        <v>2.21</v>
      </c>
      <c r="AJ673">
        <v>1</v>
      </c>
      <c r="AK673">
        <v>1</v>
      </c>
      <c r="AL673">
        <v>1</v>
      </c>
      <c r="AN673">
        <v>0</v>
      </c>
      <c r="AO673">
        <v>1</v>
      </c>
      <c r="AP673">
        <v>0</v>
      </c>
      <c r="AQ673">
        <v>0</v>
      </c>
      <c r="AR673">
        <v>0</v>
      </c>
      <c r="AS673" t="s">
        <v>3</v>
      </c>
      <c r="AT673">
        <v>0.05</v>
      </c>
      <c r="AU673" t="s">
        <v>3</v>
      </c>
      <c r="AV673">
        <v>0</v>
      </c>
      <c r="AW673">
        <v>2</v>
      </c>
      <c r="AX673">
        <v>68193576</v>
      </c>
      <c r="AY673">
        <v>1</v>
      </c>
      <c r="AZ673">
        <v>0</v>
      </c>
      <c r="BA673">
        <v>659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CX673">
        <f>Y673*Source!I436</f>
        <v>0.124</v>
      </c>
      <c r="CY673">
        <f>AA673</f>
        <v>63.36</v>
      </c>
      <c r="CZ673">
        <f>AE673</f>
        <v>28.67</v>
      </c>
      <c r="DA673">
        <f>AI673</f>
        <v>2.21</v>
      </c>
      <c r="DB673">
        <f t="shared" si="148"/>
        <v>1.43</v>
      </c>
      <c r="DC673">
        <f t="shared" si="149"/>
        <v>0</v>
      </c>
    </row>
    <row r="674" spans="1:107" x14ac:dyDescent="0.4">
      <c r="A674">
        <f>ROW(Source!A436)</f>
        <v>436</v>
      </c>
      <c r="B674">
        <v>68187018</v>
      </c>
      <c r="C674">
        <v>68193563</v>
      </c>
      <c r="D674">
        <v>64809271</v>
      </c>
      <c r="E674">
        <v>1</v>
      </c>
      <c r="F674">
        <v>1</v>
      </c>
      <c r="G674">
        <v>1</v>
      </c>
      <c r="H674">
        <v>3</v>
      </c>
      <c r="I674" t="s">
        <v>942</v>
      </c>
      <c r="J674" t="s">
        <v>943</v>
      </c>
      <c r="K674" t="s">
        <v>944</v>
      </c>
      <c r="L674">
        <v>1308</v>
      </c>
      <c r="N674">
        <v>1003</v>
      </c>
      <c r="O674" t="s">
        <v>259</v>
      </c>
      <c r="P674" t="s">
        <v>259</v>
      </c>
      <c r="Q674">
        <v>100</v>
      </c>
      <c r="W674">
        <v>0</v>
      </c>
      <c r="X674">
        <v>611857035</v>
      </c>
      <c r="Y674">
        <v>0.05</v>
      </c>
      <c r="AA674">
        <v>539.21</v>
      </c>
      <c r="AB674">
        <v>0</v>
      </c>
      <c r="AC674">
        <v>0</v>
      </c>
      <c r="AD674">
        <v>0</v>
      </c>
      <c r="AE674">
        <v>120.36</v>
      </c>
      <c r="AF674">
        <v>0</v>
      </c>
      <c r="AG674">
        <v>0</v>
      </c>
      <c r="AH674">
        <v>0</v>
      </c>
      <c r="AI674">
        <v>4.4800000000000004</v>
      </c>
      <c r="AJ674">
        <v>1</v>
      </c>
      <c r="AK674">
        <v>1</v>
      </c>
      <c r="AL674">
        <v>1</v>
      </c>
      <c r="AN674">
        <v>0</v>
      </c>
      <c r="AO674">
        <v>1</v>
      </c>
      <c r="AP674">
        <v>0</v>
      </c>
      <c r="AQ674">
        <v>0</v>
      </c>
      <c r="AR674">
        <v>0</v>
      </c>
      <c r="AS674" t="s">
        <v>3</v>
      </c>
      <c r="AT674">
        <v>0.05</v>
      </c>
      <c r="AU674" t="s">
        <v>3</v>
      </c>
      <c r="AV674">
        <v>0</v>
      </c>
      <c r="AW674">
        <v>2</v>
      </c>
      <c r="AX674">
        <v>68193577</v>
      </c>
      <c r="AY674">
        <v>1</v>
      </c>
      <c r="AZ674">
        <v>0</v>
      </c>
      <c r="BA674">
        <v>660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CX674">
        <f>Y674*Source!I436</f>
        <v>0.124</v>
      </c>
      <c r="CY674">
        <f>AA674</f>
        <v>539.21</v>
      </c>
      <c r="CZ674">
        <f>AE674</f>
        <v>120.36</v>
      </c>
      <c r="DA674">
        <f>AI674</f>
        <v>4.4800000000000004</v>
      </c>
      <c r="DB674">
        <f t="shared" si="148"/>
        <v>6.02</v>
      </c>
      <c r="DC674">
        <f t="shared" si="149"/>
        <v>0</v>
      </c>
    </row>
    <row r="675" spans="1:107" x14ac:dyDescent="0.4">
      <c r="A675">
        <f>ROW(Source!A436)</f>
        <v>436</v>
      </c>
      <c r="B675">
        <v>68187018</v>
      </c>
      <c r="C675">
        <v>68193563</v>
      </c>
      <c r="D675">
        <v>64809290</v>
      </c>
      <c r="E675">
        <v>1</v>
      </c>
      <c r="F675">
        <v>1</v>
      </c>
      <c r="G675">
        <v>1</v>
      </c>
      <c r="H675">
        <v>3</v>
      </c>
      <c r="I675" t="s">
        <v>933</v>
      </c>
      <c r="J675" t="s">
        <v>934</v>
      </c>
      <c r="K675" t="s">
        <v>935</v>
      </c>
      <c r="L675">
        <v>1346</v>
      </c>
      <c r="N675">
        <v>1009</v>
      </c>
      <c r="O675" t="s">
        <v>120</v>
      </c>
      <c r="P675" t="s">
        <v>120</v>
      </c>
      <c r="Q675">
        <v>1</v>
      </c>
      <c r="W675">
        <v>0</v>
      </c>
      <c r="X675">
        <v>-1294780295</v>
      </c>
      <c r="Y675">
        <v>0.16</v>
      </c>
      <c r="AA675">
        <v>99.74</v>
      </c>
      <c r="AB675">
        <v>0</v>
      </c>
      <c r="AC675">
        <v>0</v>
      </c>
      <c r="AD675">
        <v>0</v>
      </c>
      <c r="AE675">
        <v>30.5</v>
      </c>
      <c r="AF675">
        <v>0</v>
      </c>
      <c r="AG675">
        <v>0</v>
      </c>
      <c r="AH675">
        <v>0</v>
      </c>
      <c r="AI675">
        <v>3.27</v>
      </c>
      <c r="AJ675">
        <v>1</v>
      </c>
      <c r="AK675">
        <v>1</v>
      </c>
      <c r="AL675">
        <v>1</v>
      </c>
      <c r="AN675">
        <v>0</v>
      </c>
      <c r="AO675">
        <v>1</v>
      </c>
      <c r="AP675">
        <v>0</v>
      </c>
      <c r="AQ675">
        <v>0</v>
      </c>
      <c r="AR675">
        <v>0</v>
      </c>
      <c r="AS675" t="s">
        <v>3</v>
      </c>
      <c r="AT675">
        <v>0.16</v>
      </c>
      <c r="AU675" t="s">
        <v>3</v>
      </c>
      <c r="AV675">
        <v>0</v>
      </c>
      <c r="AW675">
        <v>2</v>
      </c>
      <c r="AX675">
        <v>68193578</v>
      </c>
      <c r="AY675">
        <v>1</v>
      </c>
      <c r="AZ675">
        <v>0</v>
      </c>
      <c r="BA675">
        <v>661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CX675">
        <f>Y675*Source!I436</f>
        <v>0.39679999999999999</v>
      </c>
      <c r="CY675">
        <f>AA675</f>
        <v>99.74</v>
      </c>
      <c r="CZ675">
        <f>AE675</f>
        <v>30.5</v>
      </c>
      <c r="DA675">
        <f>AI675</f>
        <v>3.27</v>
      </c>
      <c r="DB675">
        <f t="shared" si="148"/>
        <v>4.88</v>
      </c>
      <c r="DC675">
        <f t="shared" si="149"/>
        <v>0</v>
      </c>
    </row>
    <row r="676" spans="1:107" x14ac:dyDescent="0.4">
      <c r="A676">
        <f>ROW(Source!A436)</f>
        <v>436</v>
      </c>
      <c r="B676">
        <v>68187018</v>
      </c>
      <c r="C676">
        <v>68193563</v>
      </c>
      <c r="D676">
        <v>64870754</v>
      </c>
      <c r="E676">
        <v>1</v>
      </c>
      <c r="F676">
        <v>1</v>
      </c>
      <c r="G676">
        <v>1</v>
      </c>
      <c r="H676">
        <v>3</v>
      </c>
      <c r="I676" t="s">
        <v>912</v>
      </c>
      <c r="J676" t="s">
        <v>913</v>
      </c>
      <c r="K676" t="s">
        <v>914</v>
      </c>
      <c r="L676">
        <v>1374</v>
      </c>
      <c r="N676">
        <v>1013</v>
      </c>
      <c r="O676" t="s">
        <v>915</v>
      </c>
      <c r="P676" t="s">
        <v>915</v>
      </c>
      <c r="Q676">
        <v>1</v>
      </c>
      <c r="W676">
        <v>0</v>
      </c>
      <c r="X676">
        <v>-915781824</v>
      </c>
      <c r="Y676">
        <v>0.53</v>
      </c>
      <c r="AA676">
        <v>1</v>
      </c>
      <c r="AB676">
        <v>0</v>
      </c>
      <c r="AC676">
        <v>0</v>
      </c>
      <c r="AD676">
        <v>0</v>
      </c>
      <c r="AE676">
        <v>1</v>
      </c>
      <c r="AF676">
        <v>0</v>
      </c>
      <c r="AG676">
        <v>0</v>
      </c>
      <c r="AH676">
        <v>0</v>
      </c>
      <c r="AI676">
        <v>1</v>
      </c>
      <c r="AJ676">
        <v>1</v>
      </c>
      <c r="AK676">
        <v>1</v>
      </c>
      <c r="AL676">
        <v>1</v>
      </c>
      <c r="AN676">
        <v>0</v>
      </c>
      <c r="AO676">
        <v>1</v>
      </c>
      <c r="AP676">
        <v>0</v>
      </c>
      <c r="AQ676">
        <v>0</v>
      </c>
      <c r="AR676">
        <v>0</v>
      </c>
      <c r="AS676" t="s">
        <v>3</v>
      </c>
      <c r="AT676">
        <v>0.53</v>
      </c>
      <c r="AU676" t="s">
        <v>3</v>
      </c>
      <c r="AV676">
        <v>0</v>
      </c>
      <c r="AW676">
        <v>2</v>
      </c>
      <c r="AX676">
        <v>68193579</v>
      </c>
      <c r="AY676">
        <v>1</v>
      </c>
      <c r="AZ676">
        <v>0</v>
      </c>
      <c r="BA676">
        <v>662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CX676">
        <f>Y676*Source!I436</f>
        <v>1.3144</v>
      </c>
      <c r="CY676">
        <f>AA676</f>
        <v>1</v>
      </c>
      <c r="CZ676">
        <f>AE676</f>
        <v>1</v>
      </c>
      <c r="DA676">
        <f>AI676</f>
        <v>1</v>
      </c>
      <c r="DB676">
        <f t="shared" si="148"/>
        <v>0.53</v>
      </c>
      <c r="DC676">
        <f t="shared" si="149"/>
        <v>0</v>
      </c>
    </row>
    <row r="677" spans="1:107" x14ac:dyDescent="0.4">
      <c r="A677">
        <f>ROW(Source!A438)</f>
        <v>438</v>
      </c>
      <c r="B677">
        <v>68187018</v>
      </c>
      <c r="C677">
        <v>68193581</v>
      </c>
      <c r="D677">
        <v>29364679</v>
      </c>
      <c r="E677">
        <v>1</v>
      </c>
      <c r="F677">
        <v>1</v>
      </c>
      <c r="G677">
        <v>1</v>
      </c>
      <c r="H677">
        <v>1</v>
      </c>
      <c r="I677" t="s">
        <v>945</v>
      </c>
      <c r="J677" t="s">
        <v>3</v>
      </c>
      <c r="K677" t="s">
        <v>946</v>
      </c>
      <c r="L677">
        <v>1369</v>
      </c>
      <c r="N677">
        <v>1013</v>
      </c>
      <c r="O677" t="s">
        <v>665</v>
      </c>
      <c r="P677" t="s">
        <v>665</v>
      </c>
      <c r="Q677">
        <v>1</v>
      </c>
      <c r="W677">
        <v>0</v>
      </c>
      <c r="X677">
        <v>931378261</v>
      </c>
      <c r="Y677">
        <v>30.48</v>
      </c>
      <c r="AA677">
        <v>0</v>
      </c>
      <c r="AB677">
        <v>0</v>
      </c>
      <c r="AC677">
        <v>0</v>
      </c>
      <c r="AD677">
        <v>9.92</v>
      </c>
      <c r="AE677">
        <v>0</v>
      </c>
      <c r="AF677">
        <v>0</v>
      </c>
      <c r="AG677">
        <v>0</v>
      </c>
      <c r="AH677">
        <v>9.92</v>
      </c>
      <c r="AI677">
        <v>1</v>
      </c>
      <c r="AJ677">
        <v>1</v>
      </c>
      <c r="AK677">
        <v>1</v>
      </c>
      <c r="AL677">
        <v>1</v>
      </c>
      <c r="AN677">
        <v>0</v>
      </c>
      <c r="AO677">
        <v>1</v>
      </c>
      <c r="AP677">
        <v>0</v>
      </c>
      <c r="AQ677">
        <v>0</v>
      </c>
      <c r="AR677">
        <v>0</v>
      </c>
      <c r="AS677" t="s">
        <v>3</v>
      </c>
      <c r="AT677">
        <v>30.48</v>
      </c>
      <c r="AU677" t="s">
        <v>3</v>
      </c>
      <c r="AV677">
        <v>1</v>
      </c>
      <c r="AW677">
        <v>2</v>
      </c>
      <c r="AX677">
        <v>68193592</v>
      </c>
      <c r="AY677">
        <v>1</v>
      </c>
      <c r="AZ677">
        <v>0</v>
      </c>
      <c r="BA677">
        <v>663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CX677">
        <f>Y677*Source!I438</f>
        <v>20.726400000000002</v>
      </c>
      <c r="CY677">
        <f>AD677</f>
        <v>9.92</v>
      </c>
      <c r="CZ677">
        <f>AH677</f>
        <v>9.92</v>
      </c>
      <c r="DA677">
        <f>AL677</f>
        <v>1</v>
      </c>
      <c r="DB677">
        <f t="shared" si="148"/>
        <v>302.36</v>
      </c>
      <c r="DC677">
        <f t="shared" si="149"/>
        <v>0</v>
      </c>
    </row>
    <row r="678" spans="1:107" x14ac:dyDescent="0.4">
      <c r="A678">
        <f>ROW(Source!A438)</f>
        <v>438</v>
      </c>
      <c r="B678">
        <v>68187018</v>
      </c>
      <c r="C678">
        <v>68193581</v>
      </c>
      <c r="D678">
        <v>121548</v>
      </c>
      <c r="E678">
        <v>1</v>
      </c>
      <c r="F678">
        <v>1</v>
      </c>
      <c r="G678">
        <v>1</v>
      </c>
      <c r="H678">
        <v>1</v>
      </c>
      <c r="I678" t="s">
        <v>44</v>
      </c>
      <c r="J678" t="s">
        <v>3</v>
      </c>
      <c r="K678" t="s">
        <v>723</v>
      </c>
      <c r="L678">
        <v>608254</v>
      </c>
      <c r="N678">
        <v>1013</v>
      </c>
      <c r="O678" t="s">
        <v>724</v>
      </c>
      <c r="P678" t="s">
        <v>724</v>
      </c>
      <c r="Q678">
        <v>1</v>
      </c>
      <c r="W678">
        <v>0</v>
      </c>
      <c r="X678">
        <v>-185737400</v>
      </c>
      <c r="Y678">
        <v>0.03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1</v>
      </c>
      <c r="AJ678">
        <v>1</v>
      </c>
      <c r="AK678">
        <v>1</v>
      </c>
      <c r="AL678">
        <v>1</v>
      </c>
      <c r="AN678">
        <v>0</v>
      </c>
      <c r="AO678">
        <v>1</v>
      </c>
      <c r="AP678">
        <v>0</v>
      </c>
      <c r="AQ678">
        <v>0</v>
      </c>
      <c r="AR678">
        <v>0</v>
      </c>
      <c r="AS678" t="s">
        <v>3</v>
      </c>
      <c r="AT678">
        <v>0.03</v>
      </c>
      <c r="AU678" t="s">
        <v>3</v>
      </c>
      <c r="AV678">
        <v>2</v>
      </c>
      <c r="AW678">
        <v>2</v>
      </c>
      <c r="AX678">
        <v>68193593</v>
      </c>
      <c r="AY678">
        <v>1</v>
      </c>
      <c r="AZ678">
        <v>0</v>
      </c>
      <c r="BA678">
        <v>664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CX678">
        <f>Y678*Source!I438</f>
        <v>2.0400000000000001E-2</v>
      </c>
      <c r="CY678">
        <f>AD678</f>
        <v>0</v>
      </c>
      <c r="CZ678">
        <f>AH678</f>
        <v>0</v>
      </c>
      <c r="DA678">
        <f>AL678</f>
        <v>1</v>
      </c>
      <c r="DB678">
        <f t="shared" si="148"/>
        <v>0</v>
      </c>
      <c r="DC678">
        <f t="shared" si="149"/>
        <v>0</v>
      </c>
    </row>
    <row r="679" spans="1:107" x14ac:dyDescent="0.4">
      <c r="A679">
        <f>ROW(Source!A438)</f>
        <v>438</v>
      </c>
      <c r="B679">
        <v>68187018</v>
      </c>
      <c r="C679">
        <v>68193581</v>
      </c>
      <c r="D679">
        <v>64871266</v>
      </c>
      <c r="E679">
        <v>1</v>
      </c>
      <c r="F679">
        <v>1</v>
      </c>
      <c r="G679">
        <v>1</v>
      </c>
      <c r="H679">
        <v>2</v>
      </c>
      <c r="I679" t="s">
        <v>918</v>
      </c>
      <c r="J679" t="s">
        <v>919</v>
      </c>
      <c r="K679" t="s">
        <v>920</v>
      </c>
      <c r="L679">
        <v>1368</v>
      </c>
      <c r="N679">
        <v>1011</v>
      </c>
      <c r="O679" t="s">
        <v>669</v>
      </c>
      <c r="P679" t="s">
        <v>669</v>
      </c>
      <c r="Q679">
        <v>1</v>
      </c>
      <c r="W679">
        <v>0</v>
      </c>
      <c r="X679">
        <v>783836208</v>
      </c>
      <c r="Y679">
        <v>0.03</v>
      </c>
      <c r="AA679">
        <v>0</v>
      </c>
      <c r="AB679">
        <v>1012.57</v>
      </c>
      <c r="AC679">
        <v>383.81</v>
      </c>
      <c r="AD679">
        <v>0</v>
      </c>
      <c r="AE679">
        <v>0</v>
      </c>
      <c r="AF679">
        <v>134.65</v>
      </c>
      <c r="AG679">
        <v>13.5</v>
      </c>
      <c r="AH679">
        <v>0</v>
      </c>
      <c r="AI679">
        <v>1</v>
      </c>
      <c r="AJ679">
        <v>7.52</v>
      </c>
      <c r="AK679">
        <v>28.43</v>
      </c>
      <c r="AL679">
        <v>1</v>
      </c>
      <c r="AN679">
        <v>0</v>
      </c>
      <c r="AO679">
        <v>1</v>
      </c>
      <c r="AP679">
        <v>0</v>
      </c>
      <c r="AQ679">
        <v>0</v>
      </c>
      <c r="AR679">
        <v>0</v>
      </c>
      <c r="AS679" t="s">
        <v>3</v>
      </c>
      <c r="AT679">
        <v>0.03</v>
      </c>
      <c r="AU679" t="s">
        <v>3</v>
      </c>
      <c r="AV679">
        <v>0</v>
      </c>
      <c r="AW679">
        <v>2</v>
      </c>
      <c r="AX679">
        <v>68193594</v>
      </c>
      <c r="AY679">
        <v>1</v>
      </c>
      <c r="AZ679">
        <v>0</v>
      </c>
      <c r="BA679">
        <v>665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CX679">
        <f>Y679*Source!I438</f>
        <v>2.0400000000000001E-2</v>
      </c>
      <c r="CY679">
        <f>AB679</f>
        <v>1012.57</v>
      </c>
      <c r="CZ679">
        <f>AF679</f>
        <v>134.65</v>
      </c>
      <c r="DA679">
        <f>AJ679</f>
        <v>7.52</v>
      </c>
      <c r="DB679">
        <f t="shared" si="148"/>
        <v>4.04</v>
      </c>
      <c r="DC679">
        <f t="shared" si="149"/>
        <v>0.41</v>
      </c>
    </row>
    <row r="680" spans="1:107" x14ac:dyDescent="0.4">
      <c r="A680">
        <f>ROW(Source!A438)</f>
        <v>438</v>
      </c>
      <c r="B680">
        <v>68187018</v>
      </c>
      <c r="C680">
        <v>68193581</v>
      </c>
      <c r="D680">
        <v>64873129</v>
      </c>
      <c r="E680">
        <v>1</v>
      </c>
      <c r="F680">
        <v>1</v>
      </c>
      <c r="G680">
        <v>1</v>
      </c>
      <c r="H680">
        <v>2</v>
      </c>
      <c r="I680" t="s">
        <v>715</v>
      </c>
      <c r="J680" t="s">
        <v>716</v>
      </c>
      <c r="K680" t="s">
        <v>717</v>
      </c>
      <c r="L680">
        <v>1368</v>
      </c>
      <c r="N680">
        <v>1011</v>
      </c>
      <c r="O680" t="s">
        <v>669</v>
      </c>
      <c r="P680" t="s">
        <v>669</v>
      </c>
      <c r="Q680">
        <v>1</v>
      </c>
      <c r="W680">
        <v>0</v>
      </c>
      <c r="X680">
        <v>1230759911</v>
      </c>
      <c r="Y680">
        <v>0.02</v>
      </c>
      <c r="AA680">
        <v>0</v>
      </c>
      <c r="AB680">
        <v>851.65</v>
      </c>
      <c r="AC680">
        <v>329.79</v>
      </c>
      <c r="AD680">
        <v>0</v>
      </c>
      <c r="AE680">
        <v>0</v>
      </c>
      <c r="AF680">
        <v>87.17</v>
      </c>
      <c r="AG680">
        <v>11.6</v>
      </c>
      <c r="AH680">
        <v>0</v>
      </c>
      <c r="AI680">
        <v>1</v>
      </c>
      <c r="AJ680">
        <v>9.77</v>
      </c>
      <c r="AK680">
        <v>28.43</v>
      </c>
      <c r="AL680">
        <v>1</v>
      </c>
      <c r="AN680">
        <v>0</v>
      </c>
      <c r="AO680">
        <v>1</v>
      </c>
      <c r="AP680">
        <v>0</v>
      </c>
      <c r="AQ680">
        <v>0</v>
      </c>
      <c r="AR680">
        <v>0</v>
      </c>
      <c r="AS680" t="s">
        <v>3</v>
      </c>
      <c r="AT680">
        <v>0.02</v>
      </c>
      <c r="AU680" t="s">
        <v>3</v>
      </c>
      <c r="AV680">
        <v>0</v>
      </c>
      <c r="AW680">
        <v>2</v>
      </c>
      <c r="AX680">
        <v>68193595</v>
      </c>
      <c r="AY680">
        <v>1</v>
      </c>
      <c r="AZ680">
        <v>0</v>
      </c>
      <c r="BA680">
        <v>666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CX680">
        <f>Y680*Source!I438</f>
        <v>1.3600000000000001E-2</v>
      </c>
      <c r="CY680">
        <f>AB680</f>
        <v>851.65</v>
      </c>
      <c r="CZ680">
        <f>AF680</f>
        <v>87.17</v>
      </c>
      <c r="DA680">
        <f>AJ680</f>
        <v>9.77</v>
      </c>
      <c r="DB680">
        <f t="shared" si="148"/>
        <v>1.74</v>
      </c>
      <c r="DC680">
        <f t="shared" si="149"/>
        <v>0.23</v>
      </c>
    </row>
    <row r="681" spans="1:107" x14ac:dyDescent="0.4">
      <c r="A681">
        <f>ROW(Source!A438)</f>
        <v>438</v>
      </c>
      <c r="B681">
        <v>68187018</v>
      </c>
      <c r="C681">
        <v>68193581</v>
      </c>
      <c r="D681">
        <v>64808847</v>
      </c>
      <c r="E681">
        <v>1</v>
      </c>
      <c r="F681">
        <v>1</v>
      </c>
      <c r="G681">
        <v>1</v>
      </c>
      <c r="H681">
        <v>3</v>
      </c>
      <c r="I681" t="s">
        <v>947</v>
      </c>
      <c r="J681" t="s">
        <v>948</v>
      </c>
      <c r="K681" t="s">
        <v>754</v>
      </c>
      <c r="L681">
        <v>1346</v>
      </c>
      <c r="N681">
        <v>1009</v>
      </c>
      <c r="O681" t="s">
        <v>120</v>
      </c>
      <c r="P681" t="s">
        <v>120</v>
      </c>
      <c r="Q681">
        <v>1</v>
      </c>
      <c r="W681">
        <v>0</v>
      </c>
      <c r="X681">
        <v>30920770</v>
      </c>
      <c r="Y681">
        <v>1.5</v>
      </c>
      <c r="AA681">
        <v>78.290000000000006</v>
      </c>
      <c r="AB681">
        <v>0</v>
      </c>
      <c r="AC681">
        <v>0</v>
      </c>
      <c r="AD681">
        <v>0</v>
      </c>
      <c r="AE681">
        <v>9.0399999999999991</v>
      </c>
      <c r="AF681">
        <v>0</v>
      </c>
      <c r="AG681">
        <v>0</v>
      </c>
      <c r="AH681">
        <v>0</v>
      </c>
      <c r="AI681">
        <v>8.66</v>
      </c>
      <c r="AJ681">
        <v>1</v>
      </c>
      <c r="AK681">
        <v>1</v>
      </c>
      <c r="AL681">
        <v>1</v>
      </c>
      <c r="AN681">
        <v>0</v>
      </c>
      <c r="AO681">
        <v>1</v>
      </c>
      <c r="AP681">
        <v>0</v>
      </c>
      <c r="AQ681">
        <v>0</v>
      </c>
      <c r="AR681">
        <v>0</v>
      </c>
      <c r="AS681" t="s">
        <v>3</v>
      </c>
      <c r="AT681">
        <v>1.5</v>
      </c>
      <c r="AU681" t="s">
        <v>3</v>
      </c>
      <c r="AV681">
        <v>0</v>
      </c>
      <c r="AW681">
        <v>2</v>
      </c>
      <c r="AX681">
        <v>68193596</v>
      </c>
      <c r="AY681">
        <v>1</v>
      </c>
      <c r="AZ681">
        <v>0</v>
      </c>
      <c r="BA681">
        <v>667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CX681">
        <f>Y681*Source!I438</f>
        <v>1.02</v>
      </c>
      <c r="CY681">
        <f t="shared" ref="CY681:CY686" si="153">AA681</f>
        <v>78.290000000000006</v>
      </c>
      <c r="CZ681">
        <f t="shared" ref="CZ681:CZ686" si="154">AE681</f>
        <v>9.0399999999999991</v>
      </c>
      <c r="DA681">
        <f t="shared" ref="DA681:DA686" si="155">AI681</f>
        <v>8.66</v>
      </c>
      <c r="DB681">
        <f t="shared" si="148"/>
        <v>13.56</v>
      </c>
      <c r="DC681">
        <f t="shared" si="149"/>
        <v>0</v>
      </c>
    </row>
    <row r="682" spans="1:107" x14ac:dyDescent="0.4">
      <c r="A682">
        <f>ROW(Source!A438)</f>
        <v>438</v>
      </c>
      <c r="B682">
        <v>68187018</v>
      </c>
      <c r="C682">
        <v>68193581</v>
      </c>
      <c r="D682">
        <v>64809290</v>
      </c>
      <c r="E682">
        <v>1</v>
      </c>
      <c r="F682">
        <v>1</v>
      </c>
      <c r="G682">
        <v>1</v>
      </c>
      <c r="H682">
        <v>3</v>
      </c>
      <c r="I682" t="s">
        <v>933</v>
      </c>
      <c r="J682" t="s">
        <v>934</v>
      </c>
      <c r="K682" t="s">
        <v>935</v>
      </c>
      <c r="L682">
        <v>1346</v>
      </c>
      <c r="N682">
        <v>1009</v>
      </c>
      <c r="O682" t="s">
        <v>120</v>
      </c>
      <c r="P682" t="s">
        <v>120</v>
      </c>
      <c r="Q682">
        <v>1</v>
      </c>
      <c r="W682">
        <v>0</v>
      </c>
      <c r="X682">
        <v>-1294780295</v>
      </c>
      <c r="Y682">
        <v>0.42</v>
      </c>
      <c r="AA682">
        <v>99.74</v>
      </c>
      <c r="AB682">
        <v>0</v>
      </c>
      <c r="AC682">
        <v>0</v>
      </c>
      <c r="AD682">
        <v>0</v>
      </c>
      <c r="AE682">
        <v>30.5</v>
      </c>
      <c r="AF682">
        <v>0</v>
      </c>
      <c r="AG682">
        <v>0</v>
      </c>
      <c r="AH682">
        <v>0</v>
      </c>
      <c r="AI682">
        <v>3.27</v>
      </c>
      <c r="AJ682">
        <v>1</v>
      </c>
      <c r="AK682">
        <v>1</v>
      </c>
      <c r="AL682">
        <v>1</v>
      </c>
      <c r="AN682">
        <v>0</v>
      </c>
      <c r="AO682">
        <v>1</v>
      </c>
      <c r="AP682">
        <v>0</v>
      </c>
      <c r="AQ682">
        <v>0</v>
      </c>
      <c r="AR682">
        <v>0</v>
      </c>
      <c r="AS682" t="s">
        <v>3</v>
      </c>
      <c r="AT682">
        <v>0.42</v>
      </c>
      <c r="AU682" t="s">
        <v>3</v>
      </c>
      <c r="AV682">
        <v>0</v>
      </c>
      <c r="AW682">
        <v>2</v>
      </c>
      <c r="AX682">
        <v>68193597</v>
      </c>
      <c r="AY682">
        <v>1</v>
      </c>
      <c r="AZ682">
        <v>0</v>
      </c>
      <c r="BA682">
        <v>668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CX682">
        <f>Y682*Source!I438</f>
        <v>0.28560000000000002</v>
      </c>
      <c r="CY682">
        <f t="shared" si="153"/>
        <v>99.74</v>
      </c>
      <c r="CZ682">
        <f t="shared" si="154"/>
        <v>30.5</v>
      </c>
      <c r="DA682">
        <f t="shared" si="155"/>
        <v>3.27</v>
      </c>
      <c r="DB682">
        <f t="shared" si="148"/>
        <v>12.81</v>
      </c>
      <c r="DC682">
        <f t="shared" si="149"/>
        <v>0</v>
      </c>
    </row>
    <row r="683" spans="1:107" x14ac:dyDescent="0.4">
      <c r="A683">
        <f>ROW(Source!A438)</f>
        <v>438</v>
      </c>
      <c r="B683">
        <v>68187018</v>
      </c>
      <c r="C683">
        <v>68193581</v>
      </c>
      <c r="D683">
        <v>64846603</v>
      </c>
      <c r="E683">
        <v>1</v>
      </c>
      <c r="F683">
        <v>1</v>
      </c>
      <c r="G683">
        <v>1</v>
      </c>
      <c r="H683">
        <v>3</v>
      </c>
      <c r="I683" t="s">
        <v>949</v>
      </c>
      <c r="J683" t="s">
        <v>950</v>
      </c>
      <c r="K683" t="s">
        <v>951</v>
      </c>
      <c r="L683">
        <v>1348</v>
      </c>
      <c r="N683">
        <v>1009</v>
      </c>
      <c r="O683" t="s">
        <v>133</v>
      </c>
      <c r="P683" t="s">
        <v>133</v>
      </c>
      <c r="Q683">
        <v>1000</v>
      </c>
      <c r="W683">
        <v>0</v>
      </c>
      <c r="X683">
        <v>-601557392</v>
      </c>
      <c r="Y683">
        <v>3.15E-3</v>
      </c>
      <c r="AA683">
        <v>4956.5600000000004</v>
      </c>
      <c r="AB683">
        <v>0</v>
      </c>
      <c r="AC683">
        <v>0</v>
      </c>
      <c r="AD683">
        <v>0</v>
      </c>
      <c r="AE683">
        <v>729.98</v>
      </c>
      <c r="AF683">
        <v>0</v>
      </c>
      <c r="AG683">
        <v>0</v>
      </c>
      <c r="AH683">
        <v>0</v>
      </c>
      <c r="AI683">
        <v>6.79</v>
      </c>
      <c r="AJ683">
        <v>1</v>
      </c>
      <c r="AK683">
        <v>1</v>
      </c>
      <c r="AL683">
        <v>1</v>
      </c>
      <c r="AN683">
        <v>0</v>
      </c>
      <c r="AO683">
        <v>1</v>
      </c>
      <c r="AP683">
        <v>0</v>
      </c>
      <c r="AQ683">
        <v>0</v>
      </c>
      <c r="AR683">
        <v>0</v>
      </c>
      <c r="AS683" t="s">
        <v>3</v>
      </c>
      <c r="AT683">
        <v>3.15E-3</v>
      </c>
      <c r="AU683" t="s">
        <v>3</v>
      </c>
      <c r="AV683">
        <v>0</v>
      </c>
      <c r="AW683">
        <v>2</v>
      </c>
      <c r="AX683">
        <v>68193598</v>
      </c>
      <c r="AY683">
        <v>1</v>
      </c>
      <c r="AZ683">
        <v>0</v>
      </c>
      <c r="BA683">
        <v>669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CX683">
        <f>Y683*Source!I438</f>
        <v>2.1420000000000002E-3</v>
      </c>
      <c r="CY683">
        <f t="shared" si="153"/>
        <v>4956.5600000000004</v>
      </c>
      <c r="CZ683">
        <f t="shared" si="154"/>
        <v>729.98</v>
      </c>
      <c r="DA683">
        <f t="shared" si="155"/>
        <v>6.79</v>
      </c>
      <c r="DB683">
        <f t="shared" si="148"/>
        <v>2.2999999999999998</v>
      </c>
      <c r="DC683">
        <f t="shared" si="149"/>
        <v>0</v>
      </c>
    </row>
    <row r="684" spans="1:107" x14ac:dyDescent="0.4">
      <c r="A684">
        <f>ROW(Source!A438)</f>
        <v>438</v>
      </c>
      <c r="B684">
        <v>68187018</v>
      </c>
      <c r="C684">
        <v>68193581</v>
      </c>
      <c r="D684">
        <v>64855017</v>
      </c>
      <c r="E684">
        <v>1</v>
      </c>
      <c r="F684">
        <v>1</v>
      </c>
      <c r="G684">
        <v>1</v>
      </c>
      <c r="H684">
        <v>3</v>
      </c>
      <c r="I684" t="s">
        <v>314</v>
      </c>
      <c r="J684" t="s">
        <v>316</v>
      </c>
      <c r="K684" t="s">
        <v>315</v>
      </c>
      <c r="L684">
        <v>1355</v>
      </c>
      <c r="N684">
        <v>1010</v>
      </c>
      <c r="O684" t="s">
        <v>235</v>
      </c>
      <c r="P684" t="s">
        <v>235</v>
      </c>
      <c r="Q684">
        <v>100</v>
      </c>
      <c r="W684">
        <v>0</v>
      </c>
      <c r="X684">
        <v>-1922508324</v>
      </c>
      <c r="Y684">
        <v>1</v>
      </c>
      <c r="AA684">
        <v>20206.8</v>
      </c>
      <c r="AB684">
        <v>0</v>
      </c>
      <c r="AC684">
        <v>0</v>
      </c>
      <c r="AD684">
        <v>0</v>
      </c>
      <c r="AE684">
        <v>9355</v>
      </c>
      <c r="AF684">
        <v>0</v>
      </c>
      <c r="AG684">
        <v>0</v>
      </c>
      <c r="AH684">
        <v>0</v>
      </c>
      <c r="AI684">
        <v>2.16</v>
      </c>
      <c r="AJ684">
        <v>1</v>
      </c>
      <c r="AK684">
        <v>1</v>
      </c>
      <c r="AL684">
        <v>1</v>
      </c>
      <c r="AN684">
        <v>0</v>
      </c>
      <c r="AO684">
        <v>0</v>
      </c>
      <c r="AP684">
        <v>0</v>
      </c>
      <c r="AQ684">
        <v>0</v>
      </c>
      <c r="AR684">
        <v>0</v>
      </c>
      <c r="AS684" t="s">
        <v>3</v>
      </c>
      <c r="AT684">
        <v>1</v>
      </c>
      <c r="AU684" t="s">
        <v>3</v>
      </c>
      <c r="AV684">
        <v>0</v>
      </c>
      <c r="AW684">
        <v>1</v>
      </c>
      <c r="AX684">
        <v>-1</v>
      </c>
      <c r="AY684">
        <v>0</v>
      </c>
      <c r="AZ684">
        <v>0</v>
      </c>
      <c r="BA684" t="s">
        <v>3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CX684">
        <f>Y684*Source!I438</f>
        <v>0.68</v>
      </c>
      <c r="CY684">
        <f t="shared" si="153"/>
        <v>20206.8</v>
      </c>
      <c r="CZ684">
        <f t="shared" si="154"/>
        <v>9355</v>
      </c>
      <c r="DA684">
        <f t="shared" si="155"/>
        <v>2.16</v>
      </c>
      <c r="DB684">
        <f t="shared" si="148"/>
        <v>9355</v>
      </c>
      <c r="DC684">
        <f t="shared" si="149"/>
        <v>0</v>
      </c>
    </row>
    <row r="685" spans="1:107" x14ac:dyDescent="0.4">
      <c r="A685">
        <f>ROW(Source!A438)</f>
        <v>438</v>
      </c>
      <c r="B685">
        <v>68187018</v>
      </c>
      <c r="C685">
        <v>68193581</v>
      </c>
      <c r="D685">
        <v>64862995</v>
      </c>
      <c r="E685">
        <v>1</v>
      </c>
      <c r="F685">
        <v>1</v>
      </c>
      <c r="G685">
        <v>1</v>
      </c>
      <c r="H685">
        <v>3</v>
      </c>
      <c r="I685" t="s">
        <v>952</v>
      </c>
      <c r="J685" t="s">
        <v>953</v>
      </c>
      <c r="K685" t="s">
        <v>954</v>
      </c>
      <c r="L685">
        <v>1356</v>
      </c>
      <c r="N685">
        <v>1010</v>
      </c>
      <c r="O685" t="s">
        <v>271</v>
      </c>
      <c r="P685" t="s">
        <v>271</v>
      </c>
      <c r="Q685">
        <v>1000</v>
      </c>
      <c r="W685">
        <v>0</v>
      </c>
      <c r="X685">
        <v>895142179</v>
      </c>
      <c r="Y685">
        <v>0.10199999999999999</v>
      </c>
      <c r="AA685">
        <v>688.8</v>
      </c>
      <c r="AB685">
        <v>0</v>
      </c>
      <c r="AC685">
        <v>0</v>
      </c>
      <c r="AD685">
        <v>0</v>
      </c>
      <c r="AE685">
        <v>280</v>
      </c>
      <c r="AF685">
        <v>0</v>
      </c>
      <c r="AG685">
        <v>0</v>
      </c>
      <c r="AH685">
        <v>0</v>
      </c>
      <c r="AI685">
        <v>2.46</v>
      </c>
      <c r="AJ685">
        <v>1</v>
      </c>
      <c r="AK685">
        <v>1</v>
      </c>
      <c r="AL685">
        <v>1</v>
      </c>
      <c r="AN685">
        <v>0</v>
      </c>
      <c r="AO685">
        <v>1</v>
      </c>
      <c r="AP685">
        <v>0</v>
      </c>
      <c r="AQ685">
        <v>0</v>
      </c>
      <c r="AR685">
        <v>0</v>
      </c>
      <c r="AS685" t="s">
        <v>3</v>
      </c>
      <c r="AT685">
        <v>0.10199999999999999</v>
      </c>
      <c r="AU685" t="s">
        <v>3</v>
      </c>
      <c r="AV685">
        <v>0</v>
      </c>
      <c r="AW685">
        <v>2</v>
      </c>
      <c r="AX685">
        <v>68193599</v>
      </c>
      <c r="AY685">
        <v>1</v>
      </c>
      <c r="AZ685">
        <v>0</v>
      </c>
      <c r="BA685">
        <v>670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CX685">
        <f>Y685*Source!I438</f>
        <v>6.9360000000000005E-2</v>
      </c>
      <c r="CY685">
        <f t="shared" si="153"/>
        <v>688.8</v>
      </c>
      <c r="CZ685">
        <f t="shared" si="154"/>
        <v>280</v>
      </c>
      <c r="DA685">
        <f t="shared" si="155"/>
        <v>2.46</v>
      </c>
      <c r="DB685">
        <f t="shared" si="148"/>
        <v>28.56</v>
      </c>
      <c r="DC685">
        <f t="shared" si="149"/>
        <v>0</v>
      </c>
    </row>
    <row r="686" spans="1:107" x14ac:dyDescent="0.4">
      <c r="A686">
        <f>ROW(Source!A438)</f>
        <v>438</v>
      </c>
      <c r="B686">
        <v>68187018</v>
      </c>
      <c r="C686">
        <v>68193581</v>
      </c>
      <c r="D686">
        <v>64870754</v>
      </c>
      <c r="E686">
        <v>1</v>
      </c>
      <c r="F686">
        <v>1</v>
      </c>
      <c r="G686">
        <v>1</v>
      </c>
      <c r="H686">
        <v>3</v>
      </c>
      <c r="I686" t="s">
        <v>912</v>
      </c>
      <c r="J686" t="s">
        <v>913</v>
      </c>
      <c r="K686" t="s">
        <v>914</v>
      </c>
      <c r="L686">
        <v>1374</v>
      </c>
      <c r="N686">
        <v>1013</v>
      </c>
      <c r="O686" t="s">
        <v>915</v>
      </c>
      <c r="P686" t="s">
        <v>915</v>
      </c>
      <c r="Q686">
        <v>1</v>
      </c>
      <c r="W686">
        <v>0</v>
      </c>
      <c r="X686">
        <v>-915781824</v>
      </c>
      <c r="Y686">
        <v>6.05</v>
      </c>
      <c r="AA686">
        <v>1</v>
      </c>
      <c r="AB686">
        <v>0</v>
      </c>
      <c r="AC686">
        <v>0</v>
      </c>
      <c r="AD686">
        <v>0</v>
      </c>
      <c r="AE686">
        <v>1</v>
      </c>
      <c r="AF686">
        <v>0</v>
      </c>
      <c r="AG686">
        <v>0</v>
      </c>
      <c r="AH686">
        <v>0</v>
      </c>
      <c r="AI686">
        <v>1</v>
      </c>
      <c r="AJ686">
        <v>1</v>
      </c>
      <c r="AK686">
        <v>1</v>
      </c>
      <c r="AL686">
        <v>1</v>
      </c>
      <c r="AN686">
        <v>0</v>
      </c>
      <c r="AO686">
        <v>1</v>
      </c>
      <c r="AP686">
        <v>0</v>
      </c>
      <c r="AQ686">
        <v>0</v>
      </c>
      <c r="AR686">
        <v>0</v>
      </c>
      <c r="AS686" t="s">
        <v>3</v>
      </c>
      <c r="AT686">
        <v>6.05</v>
      </c>
      <c r="AU686" t="s">
        <v>3</v>
      </c>
      <c r="AV686">
        <v>0</v>
      </c>
      <c r="AW686">
        <v>2</v>
      </c>
      <c r="AX686">
        <v>68193600</v>
      </c>
      <c r="AY686">
        <v>1</v>
      </c>
      <c r="AZ686">
        <v>0</v>
      </c>
      <c r="BA686">
        <v>671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CX686">
        <f>Y686*Source!I438</f>
        <v>4.1139999999999999</v>
      </c>
      <c r="CY686">
        <f t="shared" si="153"/>
        <v>1</v>
      </c>
      <c r="CZ686">
        <f t="shared" si="154"/>
        <v>1</v>
      </c>
      <c r="DA686">
        <f t="shared" si="155"/>
        <v>1</v>
      </c>
      <c r="DB686">
        <f t="shared" si="148"/>
        <v>6.05</v>
      </c>
      <c r="DC686">
        <f t="shared" si="149"/>
        <v>0</v>
      </c>
    </row>
    <row r="687" spans="1:107" x14ac:dyDescent="0.4">
      <c r="A687">
        <f>ROW(Source!A440)</f>
        <v>440</v>
      </c>
      <c r="B687">
        <v>68187018</v>
      </c>
      <c r="C687">
        <v>68193602</v>
      </c>
      <c r="D687">
        <v>29364679</v>
      </c>
      <c r="E687">
        <v>1</v>
      </c>
      <c r="F687">
        <v>1</v>
      </c>
      <c r="G687">
        <v>1</v>
      </c>
      <c r="H687">
        <v>1</v>
      </c>
      <c r="I687" t="s">
        <v>945</v>
      </c>
      <c r="J687" t="s">
        <v>3</v>
      </c>
      <c r="K687" t="s">
        <v>946</v>
      </c>
      <c r="L687">
        <v>1369</v>
      </c>
      <c r="N687">
        <v>1013</v>
      </c>
      <c r="O687" t="s">
        <v>665</v>
      </c>
      <c r="P687" t="s">
        <v>665</v>
      </c>
      <c r="Q687">
        <v>1</v>
      </c>
      <c r="W687">
        <v>0</v>
      </c>
      <c r="X687">
        <v>931378261</v>
      </c>
      <c r="Y687">
        <v>25.76</v>
      </c>
      <c r="AA687">
        <v>0</v>
      </c>
      <c r="AB687">
        <v>0</v>
      </c>
      <c r="AC687">
        <v>0</v>
      </c>
      <c r="AD687">
        <v>9.92</v>
      </c>
      <c r="AE687">
        <v>0</v>
      </c>
      <c r="AF687">
        <v>0</v>
      </c>
      <c r="AG687">
        <v>0</v>
      </c>
      <c r="AH687">
        <v>9.92</v>
      </c>
      <c r="AI687">
        <v>1</v>
      </c>
      <c r="AJ687">
        <v>1</v>
      </c>
      <c r="AK687">
        <v>1</v>
      </c>
      <c r="AL687">
        <v>1</v>
      </c>
      <c r="AN687">
        <v>0</v>
      </c>
      <c r="AO687">
        <v>1</v>
      </c>
      <c r="AP687">
        <v>0</v>
      </c>
      <c r="AQ687">
        <v>0</v>
      </c>
      <c r="AR687">
        <v>0</v>
      </c>
      <c r="AS687" t="s">
        <v>3</v>
      </c>
      <c r="AT687">
        <v>25.76</v>
      </c>
      <c r="AU687" t="s">
        <v>3</v>
      </c>
      <c r="AV687">
        <v>1</v>
      </c>
      <c r="AW687">
        <v>2</v>
      </c>
      <c r="AX687">
        <v>68193611</v>
      </c>
      <c r="AY687">
        <v>1</v>
      </c>
      <c r="AZ687">
        <v>0</v>
      </c>
      <c r="BA687">
        <v>672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CX687">
        <f>Y687*Source!I440</f>
        <v>2.3184</v>
      </c>
      <c r="CY687">
        <f>AD687</f>
        <v>9.92</v>
      </c>
      <c r="CZ687">
        <f>AH687</f>
        <v>9.92</v>
      </c>
      <c r="DA687">
        <f>AL687</f>
        <v>1</v>
      </c>
      <c r="DB687">
        <f t="shared" si="148"/>
        <v>255.54</v>
      </c>
      <c r="DC687">
        <f t="shared" si="149"/>
        <v>0</v>
      </c>
    </row>
    <row r="688" spans="1:107" x14ac:dyDescent="0.4">
      <c r="A688">
        <f>ROW(Source!A440)</f>
        <v>440</v>
      </c>
      <c r="B688">
        <v>68187018</v>
      </c>
      <c r="C688">
        <v>68193602</v>
      </c>
      <c r="D688">
        <v>121548</v>
      </c>
      <c r="E688">
        <v>1</v>
      </c>
      <c r="F688">
        <v>1</v>
      </c>
      <c r="G688">
        <v>1</v>
      </c>
      <c r="H688">
        <v>1</v>
      </c>
      <c r="I688" t="s">
        <v>44</v>
      </c>
      <c r="J688" t="s">
        <v>3</v>
      </c>
      <c r="K688" t="s">
        <v>723</v>
      </c>
      <c r="L688">
        <v>608254</v>
      </c>
      <c r="N688">
        <v>1013</v>
      </c>
      <c r="O688" t="s">
        <v>724</v>
      </c>
      <c r="P688" t="s">
        <v>724</v>
      </c>
      <c r="Q688">
        <v>1</v>
      </c>
      <c r="W688">
        <v>0</v>
      </c>
      <c r="X688">
        <v>-185737400</v>
      </c>
      <c r="Y688">
        <v>0.03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1</v>
      </c>
      <c r="AJ688">
        <v>1</v>
      </c>
      <c r="AK688">
        <v>1</v>
      </c>
      <c r="AL688">
        <v>1</v>
      </c>
      <c r="AN688">
        <v>0</v>
      </c>
      <c r="AO688">
        <v>1</v>
      </c>
      <c r="AP688">
        <v>0</v>
      </c>
      <c r="AQ688">
        <v>0</v>
      </c>
      <c r="AR688">
        <v>0</v>
      </c>
      <c r="AS688" t="s">
        <v>3</v>
      </c>
      <c r="AT688">
        <v>0.03</v>
      </c>
      <c r="AU688" t="s">
        <v>3</v>
      </c>
      <c r="AV688">
        <v>2</v>
      </c>
      <c r="AW688">
        <v>2</v>
      </c>
      <c r="AX688">
        <v>68193612</v>
      </c>
      <c r="AY688">
        <v>1</v>
      </c>
      <c r="AZ688">
        <v>0</v>
      </c>
      <c r="BA688">
        <v>673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CX688">
        <f>Y688*Source!I440</f>
        <v>2.6999999999999997E-3</v>
      </c>
      <c r="CY688">
        <f>AD688</f>
        <v>0</v>
      </c>
      <c r="CZ688">
        <f>AH688</f>
        <v>0</v>
      </c>
      <c r="DA688">
        <f>AL688</f>
        <v>1</v>
      </c>
      <c r="DB688">
        <f t="shared" si="148"/>
        <v>0</v>
      </c>
      <c r="DC688">
        <f t="shared" si="149"/>
        <v>0</v>
      </c>
    </row>
    <row r="689" spans="1:107" x14ac:dyDescent="0.4">
      <c r="A689">
        <f>ROW(Source!A440)</f>
        <v>440</v>
      </c>
      <c r="B689">
        <v>68187018</v>
      </c>
      <c r="C689">
        <v>68193602</v>
      </c>
      <c r="D689">
        <v>64871266</v>
      </c>
      <c r="E689">
        <v>1</v>
      </c>
      <c r="F689">
        <v>1</v>
      </c>
      <c r="G689">
        <v>1</v>
      </c>
      <c r="H689">
        <v>2</v>
      </c>
      <c r="I689" t="s">
        <v>918</v>
      </c>
      <c r="J689" t="s">
        <v>919</v>
      </c>
      <c r="K689" t="s">
        <v>920</v>
      </c>
      <c r="L689">
        <v>1368</v>
      </c>
      <c r="N689">
        <v>1011</v>
      </c>
      <c r="O689" t="s">
        <v>669</v>
      </c>
      <c r="P689" t="s">
        <v>669</v>
      </c>
      <c r="Q689">
        <v>1</v>
      </c>
      <c r="W689">
        <v>0</v>
      </c>
      <c r="X689">
        <v>783836208</v>
      </c>
      <c r="Y689">
        <v>0.03</v>
      </c>
      <c r="AA689">
        <v>0</v>
      </c>
      <c r="AB689">
        <v>1012.57</v>
      </c>
      <c r="AC689">
        <v>383.81</v>
      </c>
      <c r="AD689">
        <v>0</v>
      </c>
      <c r="AE689">
        <v>0</v>
      </c>
      <c r="AF689">
        <v>134.65</v>
      </c>
      <c r="AG689">
        <v>13.5</v>
      </c>
      <c r="AH689">
        <v>0</v>
      </c>
      <c r="AI689">
        <v>1</v>
      </c>
      <c r="AJ689">
        <v>7.52</v>
      </c>
      <c r="AK689">
        <v>28.43</v>
      </c>
      <c r="AL689">
        <v>1</v>
      </c>
      <c r="AN689">
        <v>0</v>
      </c>
      <c r="AO689">
        <v>1</v>
      </c>
      <c r="AP689">
        <v>0</v>
      </c>
      <c r="AQ689">
        <v>0</v>
      </c>
      <c r="AR689">
        <v>0</v>
      </c>
      <c r="AS689" t="s">
        <v>3</v>
      </c>
      <c r="AT689">
        <v>0.03</v>
      </c>
      <c r="AU689" t="s">
        <v>3</v>
      </c>
      <c r="AV689">
        <v>0</v>
      </c>
      <c r="AW689">
        <v>2</v>
      </c>
      <c r="AX689">
        <v>68193613</v>
      </c>
      <c r="AY689">
        <v>1</v>
      </c>
      <c r="AZ689">
        <v>0</v>
      </c>
      <c r="BA689">
        <v>674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CX689">
        <f>Y689*Source!I440</f>
        <v>2.6999999999999997E-3</v>
      </c>
      <c r="CY689">
        <f>AB689</f>
        <v>1012.57</v>
      </c>
      <c r="CZ689">
        <f>AF689</f>
        <v>134.65</v>
      </c>
      <c r="DA689">
        <f>AJ689</f>
        <v>7.52</v>
      </c>
      <c r="DB689">
        <f t="shared" ref="DB689:DB720" si="156">ROUND(ROUND(AT689*CZ689,2),6)</f>
        <v>4.04</v>
      </c>
      <c r="DC689">
        <f t="shared" ref="DC689:DC720" si="157">ROUND(ROUND(AT689*AG689,2),6)</f>
        <v>0.41</v>
      </c>
    </row>
    <row r="690" spans="1:107" x14ac:dyDescent="0.4">
      <c r="A690">
        <f>ROW(Source!A440)</f>
        <v>440</v>
      </c>
      <c r="B690">
        <v>68187018</v>
      </c>
      <c r="C690">
        <v>68193602</v>
      </c>
      <c r="D690">
        <v>64873129</v>
      </c>
      <c r="E690">
        <v>1</v>
      </c>
      <c r="F690">
        <v>1</v>
      </c>
      <c r="G690">
        <v>1</v>
      </c>
      <c r="H690">
        <v>2</v>
      </c>
      <c r="I690" t="s">
        <v>715</v>
      </c>
      <c r="J690" t="s">
        <v>716</v>
      </c>
      <c r="K690" t="s">
        <v>717</v>
      </c>
      <c r="L690">
        <v>1368</v>
      </c>
      <c r="N690">
        <v>1011</v>
      </c>
      <c r="O690" t="s">
        <v>669</v>
      </c>
      <c r="P690" t="s">
        <v>669</v>
      </c>
      <c r="Q690">
        <v>1</v>
      </c>
      <c r="W690">
        <v>0</v>
      </c>
      <c r="X690">
        <v>1230759911</v>
      </c>
      <c r="Y690">
        <v>0.02</v>
      </c>
      <c r="AA690">
        <v>0</v>
      </c>
      <c r="AB690">
        <v>851.65</v>
      </c>
      <c r="AC690">
        <v>329.79</v>
      </c>
      <c r="AD690">
        <v>0</v>
      </c>
      <c r="AE690">
        <v>0</v>
      </c>
      <c r="AF690">
        <v>87.17</v>
      </c>
      <c r="AG690">
        <v>11.6</v>
      </c>
      <c r="AH690">
        <v>0</v>
      </c>
      <c r="AI690">
        <v>1</v>
      </c>
      <c r="AJ690">
        <v>9.77</v>
      </c>
      <c r="AK690">
        <v>28.43</v>
      </c>
      <c r="AL690">
        <v>1</v>
      </c>
      <c r="AN690">
        <v>0</v>
      </c>
      <c r="AO690">
        <v>1</v>
      </c>
      <c r="AP690">
        <v>0</v>
      </c>
      <c r="AQ690">
        <v>0</v>
      </c>
      <c r="AR690">
        <v>0</v>
      </c>
      <c r="AS690" t="s">
        <v>3</v>
      </c>
      <c r="AT690">
        <v>0.02</v>
      </c>
      <c r="AU690" t="s">
        <v>3</v>
      </c>
      <c r="AV690">
        <v>0</v>
      </c>
      <c r="AW690">
        <v>2</v>
      </c>
      <c r="AX690">
        <v>68193614</v>
      </c>
      <c r="AY690">
        <v>1</v>
      </c>
      <c r="AZ690">
        <v>0</v>
      </c>
      <c r="BA690">
        <v>675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CX690">
        <f>Y690*Source!I440</f>
        <v>1.8E-3</v>
      </c>
      <c r="CY690">
        <f>AB690</f>
        <v>851.65</v>
      </c>
      <c r="CZ690">
        <f>AF690</f>
        <v>87.17</v>
      </c>
      <c r="DA690">
        <f>AJ690</f>
        <v>9.77</v>
      </c>
      <c r="DB690">
        <f t="shared" si="156"/>
        <v>1.74</v>
      </c>
      <c r="DC690">
        <f t="shared" si="157"/>
        <v>0.23</v>
      </c>
    </row>
    <row r="691" spans="1:107" x14ac:dyDescent="0.4">
      <c r="A691">
        <f>ROW(Source!A440)</f>
        <v>440</v>
      </c>
      <c r="B691">
        <v>68187018</v>
      </c>
      <c r="C691">
        <v>68193602</v>
      </c>
      <c r="D691">
        <v>64846603</v>
      </c>
      <c r="E691">
        <v>1</v>
      </c>
      <c r="F691">
        <v>1</v>
      </c>
      <c r="G691">
        <v>1</v>
      </c>
      <c r="H691">
        <v>3</v>
      </c>
      <c r="I691" t="s">
        <v>949</v>
      </c>
      <c r="J691" t="s">
        <v>950</v>
      </c>
      <c r="K691" t="s">
        <v>951</v>
      </c>
      <c r="L691">
        <v>1348</v>
      </c>
      <c r="N691">
        <v>1009</v>
      </c>
      <c r="O691" t="s">
        <v>133</v>
      </c>
      <c r="P691" t="s">
        <v>133</v>
      </c>
      <c r="Q691">
        <v>1000</v>
      </c>
      <c r="W691">
        <v>0</v>
      </c>
      <c r="X691">
        <v>-601557392</v>
      </c>
      <c r="Y691">
        <v>3.15E-3</v>
      </c>
      <c r="AA691">
        <v>4956.5600000000004</v>
      </c>
      <c r="AB691">
        <v>0</v>
      </c>
      <c r="AC691">
        <v>0</v>
      </c>
      <c r="AD691">
        <v>0</v>
      </c>
      <c r="AE691">
        <v>729.98</v>
      </c>
      <c r="AF691">
        <v>0</v>
      </c>
      <c r="AG691">
        <v>0</v>
      </c>
      <c r="AH691">
        <v>0</v>
      </c>
      <c r="AI691">
        <v>6.79</v>
      </c>
      <c r="AJ691">
        <v>1</v>
      </c>
      <c r="AK691">
        <v>1</v>
      </c>
      <c r="AL691">
        <v>1</v>
      </c>
      <c r="AN691">
        <v>0</v>
      </c>
      <c r="AO691">
        <v>1</v>
      </c>
      <c r="AP691">
        <v>0</v>
      </c>
      <c r="AQ691">
        <v>0</v>
      </c>
      <c r="AR691">
        <v>0</v>
      </c>
      <c r="AS691" t="s">
        <v>3</v>
      </c>
      <c r="AT691">
        <v>3.15E-3</v>
      </c>
      <c r="AU691" t="s">
        <v>3</v>
      </c>
      <c r="AV691">
        <v>0</v>
      </c>
      <c r="AW691">
        <v>2</v>
      </c>
      <c r="AX691">
        <v>68193615</v>
      </c>
      <c r="AY691">
        <v>1</v>
      </c>
      <c r="AZ691">
        <v>0</v>
      </c>
      <c r="BA691">
        <v>676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CX691">
        <f>Y691*Source!I440</f>
        <v>2.8350000000000001E-4</v>
      </c>
      <c r="CY691">
        <f>AA691</f>
        <v>4956.5600000000004</v>
      </c>
      <c r="CZ691">
        <f>AE691</f>
        <v>729.98</v>
      </c>
      <c r="DA691">
        <f>AI691</f>
        <v>6.79</v>
      </c>
      <c r="DB691">
        <f t="shared" si="156"/>
        <v>2.2999999999999998</v>
      </c>
      <c r="DC691">
        <f t="shared" si="157"/>
        <v>0</v>
      </c>
    </row>
    <row r="692" spans="1:107" x14ac:dyDescent="0.4">
      <c r="A692">
        <f>ROW(Source!A440)</f>
        <v>440</v>
      </c>
      <c r="B692">
        <v>68187018</v>
      </c>
      <c r="C692">
        <v>68193602</v>
      </c>
      <c r="D692">
        <v>64862995</v>
      </c>
      <c r="E692">
        <v>1</v>
      </c>
      <c r="F692">
        <v>1</v>
      </c>
      <c r="G692">
        <v>1</v>
      </c>
      <c r="H692">
        <v>3</v>
      </c>
      <c r="I692" t="s">
        <v>952</v>
      </c>
      <c r="J692" t="s">
        <v>953</v>
      </c>
      <c r="K692" t="s">
        <v>954</v>
      </c>
      <c r="L692">
        <v>1356</v>
      </c>
      <c r="N692">
        <v>1010</v>
      </c>
      <c r="O692" t="s">
        <v>271</v>
      </c>
      <c r="P692" t="s">
        <v>271</v>
      </c>
      <c r="Q692">
        <v>1000</v>
      </c>
      <c r="W692">
        <v>0</v>
      </c>
      <c r="X692">
        <v>895142179</v>
      </c>
      <c r="Y692">
        <v>0.10199999999999999</v>
      </c>
      <c r="AA692">
        <v>688.8</v>
      </c>
      <c r="AB692">
        <v>0</v>
      </c>
      <c r="AC692">
        <v>0</v>
      </c>
      <c r="AD692">
        <v>0</v>
      </c>
      <c r="AE692">
        <v>280</v>
      </c>
      <c r="AF692">
        <v>0</v>
      </c>
      <c r="AG692">
        <v>0</v>
      </c>
      <c r="AH692">
        <v>0</v>
      </c>
      <c r="AI692">
        <v>2.46</v>
      </c>
      <c r="AJ692">
        <v>1</v>
      </c>
      <c r="AK692">
        <v>1</v>
      </c>
      <c r="AL692">
        <v>1</v>
      </c>
      <c r="AN692">
        <v>0</v>
      </c>
      <c r="AO692">
        <v>1</v>
      </c>
      <c r="AP692">
        <v>0</v>
      </c>
      <c r="AQ692">
        <v>0</v>
      </c>
      <c r="AR692">
        <v>0</v>
      </c>
      <c r="AS692" t="s">
        <v>3</v>
      </c>
      <c r="AT692">
        <v>0.10199999999999999</v>
      </c>
      <c r="AU692" t="s">
        <v>3</v>
      </c>
      <c r="AV692">
        <v>0</v>
      </c>
      <c r="AW692">
        <v>2</v>
      </c>
      <c r="AX692">
        <v>68193616</v>
      </c>
      <c r="AY692">
        <v>1</v>
      </c>
      <c r="AZ692">
        <v>0</v>
      </c>
      <c r="BA692">
        <v>677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CX692">
        <f>Y692*Source!I440</f>
        <v>9.1799999999999989E-3</v>
      </c>
      <c r="CY692">
        <f>AA692</f>
        <v>688.8</v>
      </c>
      <c r="CZ692">
        <f>AE692</f>
        <v>280</v>
      </c>
      <c r="DA692">
        <f>AI692</f>
        <v>2.46</v>
      </c>
      <c r="DB692">
        <f t="shared" si="156"/>
        <v>28.56</v>
      </c>
      <c r="DC692">
        <f t="shared" si="157"/>
        <v>0</v>
      </c>
    </row>
    <row r="693" spans="1:107" x14ac:dyDescent="0.4">
      <c r="A693">
        <f>ROW(Source!A440)</f>
        <v>440</v>
      </c>
      <c r="B693">
        <v>68187018</v>
      </c>
      <c r="C693">
        <v>68193602</v>
      </c>
      <c r="D693">
        <v>64866762</v>
      </c>
      <c r="E693">
        <v>1</v>
      </c>
      <c r="F693">
        <v>1</v>
      </c>
      <c r="G693">
        <v>1</v>
      </c>
      <c r="H693">
        <v>3</v>
      </c>
      <c r="I693" t="s">
        <v>322</v>
      </c>
      <c r="J693" t="s">
        <v>324</v>
      </c>
      <c r="K693" t="s">
        <v>323</v>
      </c>
      <c r="L693">
        <v>1358</v>
      </c>
      <c r="N693">
        <v>1010</v>
      </c>
      <c r="O693" t="s">
        <v>293</v>
      </c>
      <c r="P693" t="s">
        <v>293</v>
      </c>
      <c r="Q693">
        <v>10</v>
      </c>
      <c r="W693">
        <v>0</v>
      </c>
      <c r="X693">
        <v>-1612967865</v>
      </c>
      <c r="Y693">
        <v>10</v>
      </c>
      <c r="AA693">
        <v>657.6</v>
      </c>
      <c r="AB693">
        <v>0</v>
      </c>
      <c r="AC693">
        <v>0</v>
      </c>
      <c r="AD693">
        <v>0</v>
      </c>
      <c r="AE693">
        <v>80</v>
      </c>
      <c r="AF693">
        <v>0</v>
      </c>
      <c r="AG693">
        <v>0</v>
      </c>
      <c r="AH693">
        <v>0</v>
      </c>
      <c r="AI693">
        <v>8.2200000000000006</v>
      </c>
      <c r="AJ693">
        <v>1</v>
      </c>
      <c r="AK693">
        <v>1</v>
      </c>
      <c r="AL693">
        <v>1</v>
      </c>
      <c r="AN693">
        <v>0</v>
      </c>
      <c r="AO693">
        <v>0</v>
      </c>
      <c r="AP693">
        <v>0</v>
      </c>
      <c r="AQ693">
        <v>0</v>
      </c>
      <c r="AR693">
        <v>0</v>
      </c>
      <c r="AS693" t="s">
        <v>3</v>
      </c>
      <c r="AT693">
        <v>10</v>
      </c>
      <c r="AU693" t="s">
        <v>3</v>
      </c>
      <c r="AV693">
        <v>0</v>
      </c>
      <c r="AW693">
        <v>1</v>
      </c>
      <c r="AX693">
        <v>-1</v>
      </c>
      <c r="AY693">
        <v>0</v>
      </c>
      <c r="AZ693">
        <v>0</v>
      </c>
      <c r="BA693" t="s">
        <v>3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CX693">
        <f>Y693*Source!I440</f>
        <v>0.89999999999999991</v>
      </c>
      <c r="CY693">
        <f>AA693</f>
        <v>657.6</v>
      </c>
      <c r="CZ693">
        <f>AE693</f>
        <v>80</v>
      </c>
      <c r="DA693">
        <f>AI693</f>
        <v>8.2200000000000006</v>
      </c>
      <c r="DB693">
        <f t="shared" si="156"/>
        <v>800</v>
      </c>
      <c r="DC693">
        <f t="shared" si="157"/>
        <v>0</v>
      </c>
    </row>
    <row r="694" spans="1:107" x14ac:dyDescent="0.4">
      <c r="A694">
        <f>ROW(Source!A440)</f>
        <v>440</v>
      </c>
      <c r="B694">
        <v>68187018</v>
      </c>
      <c r="C694">
        <v>68193602</v>
      </c>
      <c r="D694">
        <v>64870754</v>
      </c>
      <c r="E694">
        <v>1</v>
      </c>
      <c r="F694">
        <v>1</v>
      </c>
      <c r="G694">
        <v>1</v>
      </c>
      <c r="H694">
        <v>3</v>
      </c>
      <c r="I694" t="s">
        <v>912</v>
      </c>
      <c r="J694" t="s">
        <v>913</v>
      </c>
      <c r="K694" t="s">
        <v>914</v>
      </c>
      <c r="L694">
        <v>1374</v>
      </c>
      <c r="N694">
        <v>1013</v>
      </c>
      <c r="O694" t="s">
        <v>915</v>
      </c>
      <c r="P694" t="s">
        <v>915</v>
      </c>
      <c r="Q694">
        <v>1</v>
      </c>
      <c r="W694">
        <v>0</v>
      </c>
      <c r="X694">
        <v>-915781824</v>
      </c>
      <c r="Y694">
        <v>5.1100000000000003</v>
      </c>
      <c r="AA694">
        <v>1</v>
      </c>
      <c r="AB694">
        <v>0</v>
      </c>
      <c r="AC694">
        <v>0</v>
      </c>
      <c r="AD694">
        <v>0</v>
      </c>
      <c r="AE694">
        <v>1</v>
      </c>
      <c r="AF694">
        <v>0</v>
      </c>
      <c r="AG694">
        <v>0</v>
      </c>
      <c r="AH694">
        <v>0</v>
      </c>
      <c r="AI694">
        <v>1</v>
      </c>
      <c r="AJ694">
        <v>1</v>
      </c>
      <c r="AK694">
        <v>1</v>
      </c>
      <c r="AL694">
        <v>1</v>
      </c>
      <c r="AN694">
        <v>0</v>
      </c>
      <c r="AO694">
        <v>1</v>
      </c>
      <c r="AP694">
        <v>0</v>
      </c>
      <c r="AQ694">
        <v>0</v>
      </c>
      <c r="AR694">
        <v>0</v>
      </c>
      <c r="AS694" t="s">
        <v>3</v>
      </c>
      <c r="AT694">
        <v>5.1100000000000003</v>
      </c>
      <c r="AU694" t="s">
        <v>3</v>
      </c>
      <c r="AV694">
        <v>0</v>
      </c>
      <c r="AW694">
        <v>2</v>
      </c>
      <c r="AX694">
        <v>68193617</v>
      </c>
      <c r="AY694">
        <v>1</v>
      </c>
      <c r="AZ694">
        <v>0</v>
      </c>
      <c r="BA694">
        <v>678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CX694">
        <f>Y694*Source!I440</f>
        <v>0.45990000000000003</v>
      </c>
      <c r="CY694">
        <f>AA694</f>
        <v>1</v>
      </c>
      <c r="CZ694">
        <f>AE694</f>
        <v>1</v>
      </c>
      <c r="DA694">
        <f>AI694</f>
        <v>1</v>
      </c>
      <c r="DB694">
        <f t="shared" si="156"/>
        <v>5.1100000000000003</v>
      </c>
      <c r="DC694">
        <f t="shared" si="157"/>
        <v>0</v>
      </c>
    </row>
    <row r="695" spans="1:107" x14ac:dyDescent="0.4">
      <c r="A695">
        <f>ROW(Source!A442)</f>
        <v>442</v>
      </c>
      <c r="B695">
        <v>68187018</v>
      </c>
      <c r="C695">
        <v>68193619</v>
      </c>
      <c r="D695">
        <v>29364679</v>
      </c>
      <c r="E695">
        <v>1</v>
      </c>
      <c r="F695">
        <v>1</v>
      </c>
      <c r="G695">
        <v>1</v>
      </c>
      <c r="H695">
        <v>1</v>
      </c>
      <c r="I695" t="s">
        <v>945</v>
      </c>
      <c r="J695" t="s">
        <v>3</v>
      </c>
      <c r="K695" t="s">
        <v>946</v>
      </c>
      <c r="L695">
        <v>1369</v>
      </c>
      <c r="N695">
        <v>1013</v>
      </c>
      <c r="O695" t="s">
        <v>665</v>
      </c>
      <c r="P695" t="s">
        <v>665</v>
      </c>
      <c r="Q695">
        <v>1</v>
      </c>
      <c r="W695">
        <v>0</v>
      </c>
      <c r="X695">
        <v>931378261</v>
      </c>
      <c r="Y695">
        <v>26.24</v>
      </c>
      <c r="AA695">
        <v>0</v>
      </c>
      <c r="AB695">
        <v>0</v>
      </c>
      <c r="AC695">
        <v>0</v>
      </c>
      <c r="AD695">
        <v>9.92</v>
      </c>
      <c r="AE695">
        <v>0</v>
      </c>
      <c r="AF695">
        <v>0</v>
      </c>
      <c r="AG695">
        <v>0</v>
      </c>
      <c r="AH695">
        <v>9.92</v>
      </c>
      <c r="AI695">
        <v>1</v>
      </c>
      <c r="AJ695">
        <v>1</v>
      </c>
      <c r="AK695">
        <v>1</v>
      </c>
      <c r="AL695">
        <v>1</v>
      </c>
      <c r="AN695">
        <v>0</v>
      </c>
      <c r="AO695">
        <v>1</v>
      </c>
      <c r="AP695">
        <v>0</v>
      </c>
      <c r="AQ695">
        <v>0</v>
      </c>
      <c r="AR695">
        <v>0</v>
      </c>
      <c r="AS695" t="s">
        <v>3</v>
      </c>
      <c r="AT695">
        <v>26.24</v>
      </c>
      <c r="AU695" t="s">
        <v>3</v>
      </c>
      <c r="AV695">
        <v>1</v>
      </c>
      <c r="AW695">
        <v>2</v>
      </c>
      <c r="AX695">
        <v>68193628</v>
      </c>
      <c r="AY695">
        <v>1</v>
      </c>
      <c r="AZ695">
        <v>0</v>
      </c>
      <c r="BA695">
        <v>679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CX695">
        <f>Y695*Source!I442</f>
        <v>2.0991999999999997</v>
      </c>
      <c r="CY695">
        <f>AD695</f>
        <v>9.92</v>
      </c>
      <c r="CZ695">
        <f>AH695</f>
        <v>9.92</v>
      </c>
      <c r="DA695">
        <f>AL695</f>
        <v>1</v>
      </c>
      <c r="DB695">
        <f t="shared" si="156"/>
        <v>260.3</v>
      </c>
      <c r="DC695">
        <f t="shared" si="157"/>
        <v>0</v>
      </c>
    </row>
    <row r="696" spans="1:107" x14ac:dyDescent="0.4">
      <c r="A696">
        <f>ROW(Source!A442)</f>
        <v>442</v>
      </c>
      <c r="B696">
        <v>68187018</v>
      </c>
      <c r="C696">
        <v>68193619</v>
      </c>
      <c r="D696">
        <v>121548</v>
      </c>
      <c r="E696">
        <v>1</v>
      </c>
      <c r="F696">
        <v>1</v>
      </c>
      <c r="G696">
        <v>1</v>
      </c>
      <c r="H696">
        <v>1</v>
      </c>
      <c r="I696" t="s">
        <v>44</v>
      </c>
      <c r="J696" t="s">
        <v>3</v>
      </c>
      <c r="K696" t="s">
        <v>723</v>
      </c>
      <c r="L696">
        <v>608254</v>
      </c>
      <c r="N696">
        <v>1013</v>
      </c>
      <c r="O696" t="s">
        <v>724</v>
      </c>
      <c r="P696" t="s">
        <v>724</v>
      </c>
      <c r="Q696">
        <v>1</v>
      </c>
      <c r="W696">
        <v>0</v>
      </c>
      <c r="X696">
        <v>-185737400</v>
      </c>
      <c r="Y696">
        <v>0.03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1</v>
      </c>
      <c r="AJ696">
        <v>1</v>
      </c>
      <c r="AK696">
        <v>1</v>
      </c>
      <c r="AL696">
        <v>1</v>
      </c>
      <c r="AN696">
        <v>0</v>
      </c>
      <c r="AO696">
        <v>1</v>
      </c>
      <c r="AP696">
        <v>0</v>
      </c>
      <c r="AQ696">
        <v>0</v>
      </c>
      <c r="AR696">
        <v>0</v>
      </c>
      <c r="AS696" t="s">
        <v>3</v>
      </c>
      <c r="AT696">
        <v>0.03</v>
      </c>
      <c r="AU696" t="s">
        <v>3</v>
      </c>
      <c r="AV696">
        <v>2</v>
      </c>
      <c r="AW696">
        <v>2</v>
      </c>
      <c r="AX696">
        <v>68193629</v>
      </c>
      <c r="AY696">
        <v>1</v>
      </c>
      <c r="AZ696">
        <v>0</v>
      </c>
      <c r="BA696">
        <v>680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CX696">
        <f>Y696*Source!I442</f>
        <v>2.3999999999999998E-3</v>
      </c>
      <c r="CY696">
        <f>AD696</f>
        <v>0</v>
      </c>
      <c r="CZ696">
        <f>AH696</f>
        <v>0</v>
      </c>
      <c r="DA696">
        <f>AL696</f>
        <v>1</v>
      </c>
      <c r="DB696">
        <f t="shared" si="156"/>
        <v>0</v>
      </c>
      <c r="DC696">
        <f t="shared" si="157"/>
        <v>0</v>
      </c>
    </row>
    <row r="697" spans="1:107" x14ac:dyDescent="0.4">
      <c r="A697">
        <f>ROW(Source!A442)</f>
        <v>442</v>
      </c>
      <c r="B697">
        <v>68187018</v>
      </c>
      <c r="C697">
        <v>68193619</v>
      </c>
      <c r="D697">
        <v>64871266</v>
      </c>
      <c r="E697">
        <v>1</v>
      </c>
      <c r="F697">
        <v>1</v>
      </c>
      <c r="G697">
        <v>1</v>
      </c>
      <c r="H697">
        <v>2</v>
      </c>
      <c r="I697" t="s">
        <v>918</v>
      </c>
      <c r="J697" t="s">
        <v>919</v>
      </c>
      <c r="K697" t="s">
        <v>920</v>
      </c>
      <c r="L697">
        <v>1368</v>
      </c>
      <c r="N697">
        <v>1011</v>
      </c>
      <c r="O697" t="s">
        <v>669</v>
      </c>
      <c r="P697" t="s">
        <v>669</v>
      </c>
      <c r="Q697">
        <v>1</v>
      </c>
      <c r="W697">
        <v>0</v>
      </c>
      <c r="X697">
        <v>783836208</v>
      </c>
      <c r="Y697">
        <v>0.03</v>
      </c>
      <c r="AA697">
        <v>0</v>
      </c>
      <c r="AB697">
        <v>1012.57</v>
      </c>
      <c r="AC697">
        <v>383.81</v>
      </c>
      <c r="AD697">
        <v>0</v>
      </c>
      <c r="AE697">
        <v>0</v>
      </c>
      <c r="AF697">
        <v>134.65</v>
      </c>
      <c r="AG697">
        <v>13.5</v>
      </c>
      <c r="AH697">
        <v>0</v>
      </c>
      <c r="AI697">
        <v>1</v>
      </c>
      <c r="AJ697">
        <v>7.52</v>
      </c>
      <c r="AK697">
        <v>28.43</v>
      </c>
      <c r="AL697">
        <v>1</v>
      </c>
      <c r="AN697">
        <v>0</v>
      </c>
      <c r="AO697">
        <v>1</v>
      </c>
      <c r="AP697">
        <v>0</v>
      </c>
      <c r="AQ697">
        <v>0</v>
      </c>
      <c r="AR697">
        <v>0</v>
      </c>
      <c r="AS697" t="s">
        <v>3</v>
      </c>
      <c r="AT697">
        <v>0.03</v>
      </c>
      <c r="AU697" t="s">
        <v>3</v>
      </c>
      <c r="AV697">
        <v>0</v>
      </c>
      <c r="AW697">
        <v>2</v>
      </c>
      <c r="AX697">
        <v>68193630</v>
      </c>
      <c r="AY697">
        <v>1</v>
      </c>
      <c r="AZ697">
        <v>0</v>
      </c>
      <c r="BA697">
        <v>681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CX697">
        <f>Y697*Source!I442</f>
        <v>2.3999999999999998E-3</v>
      </c>
      <c r="CY697">
        <f>AB697</f>
        <v>1012.57</v>
      </c>
      <c r="CZ697">
        <f>AF697</f>
        <v>134.65</v>
      </c>
      <c r="DA697">
        <f>AJ697</f>
        <v>7.52</v>
      </c>
      <c r="DB697">
        <f t="shared" si="156"/>
        <v>4.04</v>
      </c>
      <c r="DC697">
        <f t="shared" si="157"/>
        <v>0.41</v>
      </c>
    </row>
    <row r="698" spans="1:107" x14ac:dyDescent="0.4">
      <c r="A698">
        <f>ROW(Source!A442)</f>
        <v>442</v>
      </c>
      <c r="B698">
        <v>68187018</v>
      </c>
      <c r="C698">
        <v>68193619</v>
      </c>
      <c r="D698">
        <v>64873129</v>
      </c>
      <c r="E698">
        <v>1</v>
      </c>
      <c r="F698">
        <v>1</v>
      </c>
      <c r="G698">
        <v>1</v>
      </c>
      <c r="H698">
        <v>2</v>
      </c>
      <c r="I698" t="s">
        <v>715</v>
      </c>
      <c r="J698" t="s">
        <v>716</v>
      </c>
      <c r="K698" t="s">
        <v>717</v>
      </c>
      <c r="L698">
        <v>1368</v>
      </c>
      <c r="N698">
        <v>1011</v>
      </c>
      <c r="O698" t="s">
        <v>669</v>
      </c>
      <c r="P698" t="s">
        <v>669</v>
      </c>
      <c r="Q698">
        <v>1</v>
      </c>
      <c r="W698">
        <v>0</v>
      </c>
      <c r="X698">
        <v>1230759911</v>
      </c>
      <c r="Y698">
        <v>0.02</v>
      </c>
      <c r="AA698">
        <v>0</v>
      </c>
      <c r="AB698">
        <v>851.65</v>
      </c>
      <c r="AC698">
        <v>329.79</v>
      </c>
      <c r="AD698">
        <v>0</v>
      </c>
      <c r="AE698">
        <v>0</v>
      </c>
      <c r="AF698">
        <v>87.17</v>
      </c>
      <c r="AG698">
        <v>11.6</v>
      </c>
      <c r="AH698">
        <v>0</v>
      </c>
      <c r="AI698">
        <v>1</v>
      </c>
      <c r="AJ698">
        <v>9.77</v>
      </c>
      <c r="AK698">
        <v>28.43</v>
      </c>
      <c r="AL698">
        <v>1</v>
      </c>
      <c r="AN698">
        <v>0</v>
      </c>
      <c r="AO698">
        <v>1</v>
      </c>
      <c r="AP698">
        <v>0</v>
      </c>
      <c r="AQ698">
        <v>0</v>
      </c>
      <c r="AR698">
        <v>0</v>
      </c>
      <c r="AS698" t="s">
        <v>3</v>
      </c>
      <c r="AT698">
        <v>0.02</v>
      </c>
      <c r="AU698" t="s">
        <v>3</v>
      </c>
      <c r="AV698">
        <v>0</v>
      </c>
      <c r="AW698">
        <v>2</v>
      </c>
      <c r="AX698">
        <v>68193631</v>
      </c>
      <c r="AY698">
        <v>1</v>
      </c>
      <c r="AZ698">
        <v>0</v>
      </c>
      <c r="BA698">
        <v>682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CX698">
        <f>Y698*Source!I442</f>
        <v>1.6000000000000001E-3</v>
      </c>
      <c r="CY698">
        <f>AB698</f>
        <v>851.65</v>
      </c>
      <c r="CZ698">
        <f>AF698</f>
        <v>87.17</v>
      </c>
      <c r="DA698">
        <f>AJ698</f>
        <v>9.77</v>
      </c>
      <c r="DB698">
        <f t="shared" si="156"/>
        <v>1.74</v>
      </c>
      <c r="DC698">
        <f t="shared" si="157"/>
        <v>0.23</v>
      </c>
    </row>
    <row r="699" spans="1:107" x14ac:dyDescent="0.4">
      <c r="A699">
        <f>ROW(Source!A442)</f>
        <v>442</v>
      </c>
      <c r="B699">
        <v>68187018</v>
      </c>
      <c r="C699">
        <v>68193619</v>
      </c>
      <c r="D699">
        <v>64846603</v>
      </c>
      <c r="E699">
        <v>1</v>
      </c>
      <c r="F699">
        <v>1</v>
      </c>
      <c r="G699">
        <v>1</v>
      </c>
      <c r="H699">
        <v>3</v>
      </c>
      <c r="I699" t="s">
        <v>949</v>
      </c>
      <c r="J699" t="s">
        <v>950</v>
      </c>
      <c r="K699" t="s">
        <v>951</v>
      </c>
      <c r="L699">
        <v>1348</v>
      </c>
      <c r="N699">
        <v>1009</v>
      </c>
      <c r="O699" t="s">
        <v>133</v>
      </c>
      <c r="P699" t="s">
        <v>133</v>
      </c>
      <c r="Q699">
        <v>1000</v>
      </c>
      <c r="W699">
        <v>0</v>
      </c>
      <c r="X699">
        <v>-601557392</v>
      </c>
      <c r="Y699">
        <v>3.15E-3</v>
      </c>
      <c r="AA699">
        <v>4956.5600000000004</v>
      </c>
      <c r="AB699">
        <v>0</v>
      </c>
      <c r="AC699">
        <v>0</v>
      </c>
      <c r="AD699">
        <v>0</v>
      </c>
      <c r="AE699">
        <v>729.98</v>
      </c>
      <c r="AF699">
        <v>0</v>
      </c>
      <c r="AG699">
        <v>0</v>
      </c>
      <c r="AH699">
        <v>0</v>
      </c>
      <c r="AI699">
        <v>6.79</v>
      </c>
      <c r="AJ699">
        <v>1</v>
      </c>
      <c r="AK699">
        <v>1</v>
      </c>
      <c r="AL699">
        <v>1</v>
      </c>
      <c r="AN699">
        <v>0</v>
      </c>
      <c r="AO699">
        <v>1</v>
      </c>
      <c r="AP699">
        <v>0</v>
      </c>
      <c r="AQ699">
        <v>0</v>
      </c>
      <c r="AR699">
        <v>0</v>
      </c>
      <c r="AS699" t="s">
        <v>3</v>
      </c>
      <c r="AT699">
        <v>3.15E-3</v>
      </c>
      <c r="AU699" t="s">
        <v>3</v>
      </c>
      <c r="AV699">
        <v>0</v>
      </c>
      <c r="AW699">
        <v>2</v>
      </c>
      <c r="AX699">
        <v>68193632</v>
      </c>
      <c r="AY699">
        <v>1</v>
      </c>
      <c r="AZ699">
        <v>0</v>
      </c>
      <c r="BA699">
        <v>683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CX699">
        <f>Y699*Source!I442</f>
        <v>2.52E-4</v>
      </c>
      <c r="CY699">
        <f>AA699</f>
        <v>4956.5600000000004</v>
      </c>
      <c r="CZ699">
        <f>AE699</f>
        <v>729.98</v>
      </c>
      <c r="DA699">
        <f>AI699</f>
        <v>6.79</v>
      </c>
      <c r="DB699">
        <f t="shared" si="156"/>
        <v>2.2999999999999998</v>
      </c>
      <c r="DC699">
        <f t="shared" si="157"/>
        <v>0</v>
      </c>
    </row>
    <row r="700" spans="1:107" x14ac:dyDescent="0.4">
      <c r="A700">
        <f>ROW(Source!A442)</f>
        <v>442</v>
      </c>
      <c r="B700">
        <v>68187018</v>
      </c>
      <c r="C700">
        <v>68193619</v>
      </c>
      <c r="D700">
        <v>64862995</v>
      </c>
      <c r="E700">
        <v>1</v>
      </c>
      <c r="F700">
        <v>1</v>
      </c>
      <c r="G700">
        <v>1</v>
      </c>
      <c r="H700">
        <v>3</v>
      </c>
      <c r="I700" t="s">
        <v>952</v>
      </c>
      <c r="J700" t="s">
        <v>953</v>
      </c>
      <c r="K700" t="s">
        <v>954</v>
      </c>
      <c r="L700">
        <v>1356</v>
      </c>
      <c r="N700">
        <v>1010</v>
      </c>
      <c r="O700" t="s">
        <v>271</v>
      </c>
      <c r="P700" t="s">
        <v>271</v>
      </c>
      <c r="Q700">
        <v>1000</v>
      </c>
      <c r="W700">
        <v>0</v>
      </c>
      <c r="X700">
        <v>895142179</v>
      </c>
      <c r="Y700">
        <v>0.10199999999999999</v>
      </c>
      <c r="AA700">
        <v>688.8</v>
      </c>
      <c r="AB700">
        <v>0</v>
      </c>
      <c r="AC700">
        <v>0</v>
      </c>
      <c r="AD700">
        <v>0</v>
      </c>
      <c r="AE700">
        <v>280</v>
      </c>
      <c r="AF700">
        <v>0</v>
      </c>
      <c r="AG700">
        <v>0</v>
      </c>
      <c r="AH700">
        <v>0</v>
      </c>
      <c r="AI700">
        <v>2.46</v>
      </c>
      <c r="AJ700">
        <v>1</v>
      </c>
      <c r="AK700">
        <v>1</v>
      </c>
      <c r="AL700">
        <v>1</v>
      </c>
      <c r="AN700">
        <v>0</v>
      </c>
      <c r="AO700">
        <v>1</v>
      </c>
      <c r="AP700">
        <v>0</v>
      </c>
      <c r="AQ700">
        <v>0</v>
      </c>
      <c r="AR700">
        <v>0</v>
      </c>
      <c r="AS700" t="s">
        <v>3</v>
      </c>
      <c r="AT700">
        <v>0.10199999999999999</v>
      </c>
      <c r="AU700" t="s">
        <v>3</v>
      </c>
      <c r="AV700">
        <v>0</v>
      </c>
      <c r="AW700">
        <v>2</v>
      </c>
      <c r="AX700">
        <v>68193633</v>
      </c>
      <c r="AY700">
        <v>1</v>
      </c>
      <c r="AZ700">
        <v>0</v>
      </c>
      <c r="BA700">
        <v>684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CX700">
        <f>Y700*Source!I442</f>
        <v>8.1599999999999989E-3</v>
      </c>
      <c r="CY700">
        <f>AA700</f>
        <v>688.8</v>
      </c>
      <c r="CZ700">
        <f>AE700</f>
        <v>280</v>
      </c>
      <c r="DA700">
        <f>AI700</f>
        <v>2.46</v>
      </c>
      <c r="DB700">
        <f t="shared" si="156"/>
        <v>28.56</v>
      </c>
      <c r="DC700">
        <f t="shared" si="157"/>
        <v>0</v>
      </c>
    </row>
    <row r="701" spans="1:107" x14ac:dyDescent="0.4">
      <c r="A701">
        <f>ROW(Source!A442)</f>
        <v>442</v>
      </c>
      <c r="B701">
        <v>68187018</v>
      </c>
      <c r="C701">
        <v>68193619</v>
      </c>
      <c r="D701">
        <v>64866780</v>
      </c>
      <c r="E701">
        <v>1</v>
      </c>
      <c r="F701">
        <v>1</v>
      </c>
      <c r="G701">
        <v>1</v>
      </c>
      <c r="H701">
        <v>3</v>
      </c>
      <c r="I701" t="s">
        <v>330</v>
      </c>
      <c r="J701" t="s">
        <v>332</v>
      </c>
      <c r="K701" t="s">
        <v>331</v>
      </c>
      <c r="L701">
        <v>1358</v>
      </c>
      <c r="N701">
        <v>1010</v>
      </c>
      <c r="O701" t="s">
        <v>293</v>
      </c>
      <c r="P701" t="s">
        <v>293</v>
      </c>
      <c r="Q701">
        <v>10</v>
      </c>
      <c r="W701">
        <v>0</v>
      </c>
      <c r="X701">
        <v>1414105987</v>
      </c>
      <c r="Y701">
        <v>10</v>
      </c>
      <c r="AA701">
        <v>764.71</v>
      </c>
      <c r="AB701">
        <v>0</v>
      </c>
      <c r="AC701">
        <v>0</v>
      </c>
      <c r="AD701">
        <v>0</v>
      </c>
      <c r="AE701">
        <v>88.1</v>
      </c>
      <c r="AF701">
        <v>0</v>
      </c>
      <c r="AG701">
        <v>0</v>
      </c>
      <c r="AH701">
        <v>0</v>
      </c>
      <c r="AI701">
        <v>8.68</v>
      </c>
      <c r="AJ701">
        <v>1</v>
      </c>
      <c r="AK701">
        <v>1</v>
      </c>
      <c r="AL701">
        <v>1</v>
      </c>
      <c r="AN701">
        <v>0</v>
      </c>
      <c r="AO701">
        <v>0</v>
      </c>
      <c r="AP701">
        <v>0</v>
      </c>
      <c r="AQ701">
        <v>0</v>
      </c>
      <c r="AR701">
        <v>0</v>
      </c>
      <c r="AS701" t="s">
        <v>3</v>
      </c>
      <c r="AT701">
        <v>10</v>
      </c>
      <c r="AU701" t="s">
        <v>3</v>
      </c>
      <c r="AV701">
        <v>0</v>
      </c>
      <c r="AW701">
        <v>1</v>
      </c>
      <c r="AX701">
        <v>-1</v>
      </c>
      <c r="AY701">
        <v>0</v>
      </c>
      <c r="AZ701">
        <v>0</v>
      </c>
      <c r="BA701" t="s">
        <v>3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CX701">
        <f>Y701*Source!I442</f>
        <v>0.8</v>
      </c>
      <c r="CY701">
        <f>AA701</f>
        <v>764.71</v>
      </c>
      <c r="CZ701">
        <f>AE701</f>
        <v>88.1</v>
      </c>
      <c r="DA701">
        <f>AI701</f>
        <v>8.68</v>
      </c>
      <c r="DB701">
        <f t="shared" si="156"/>
        <v>881</v>
      </c>
      <c r="DC701">
        <f t="shared" si="157"/>
        <v>0</v>
      </c>
    </row>
    <row r="702" spans="1:107" x14ac:dyDescent="0.4">
      <c r="A702">
        <f>ROW(Source!A442)</f>
        <v>442</v>
      </c>
      <c r="B702">
        <v>68187018</v>
      </c>
      <c r="C702">
        <v>68193619</v>
      </c>
      <c r="D702">
        <v>64870754</v>
      </c>
      <c r="E702">
        <v>1</v>
      </c>
      <c r="F702">
        <v>1</v>
      </c>
      <c r="G702">
        <v>1</v>
      </c>
      <c r="H702">
        <v>3</v>
      </c>
      <c r="I702" t="s">
        <v>912</v>
      </c>
      <c r="J702" t="s">
        <v>913</v>
      </c>
      <c r="K702" t="s">
        <v>914</v>
      </c>
      <c r="L702">
        <v>1374</v>
      </c>
      <c r="N702">
        <v>1013</v>
      </c>
      <c r="O702" t="s">
        <v>915</v>
      </c>
      <c r="P702" t="s">
        <v>915</v>
      </c>
      <c r="Q702">
        <v>1</v>
      </c>
      <c r="W702">
        <v>0</v>
      </c>
      <c r="X702">
        <v>-915781824</v>
      </c>
      <c r="Y702">
        <v>5.21</v>
      </c>
      <c r="AA702">
        <v>1</v>
      </c>
      <c r="AB702">
        <v>0</v>
      </c>
      <c r="AC702">
        <v>0</v>
      </c>
      <c r="AD702">
        <v>0</v>
      </c>
      <c r="AE702">
        <v>1</v>
      </c>
      <c r="AF702">
        <v>0</v>
      </c>
      <c r="AG702">
        <v>0</v>
      </c>
      <c r="AH702">
        <v>0</v>
      </c>
      <c r="AI702">
        <v>1</v>
      </c>
      <c r="AJ702">
        <v>1</v>
      </c>
      <c r="AK702">
        <v>1</v>
      </c>
      <c r="AL702">
        <v>1</v>
      </c>
      <c r="AN702">
        <v>0</v>
      </c>
      <c r="AO702">
        <v>1</v>
      </c>
      <c r="AP702">
        <v>0</v>
      </c>
      <c r="AQ702">
        <v>0</v>
      </c>
      <c r="AR702">
        <v>0</v>
      </c>
      <c r="AS702" t="s">
        <v>3</v>
      </c>
      <c r="AT702">
        <v>5.21</v>
      </c>
      <c r="AU702" t="s">
        <v>3</v>
      </c>
      <c r="AV702">
        <v>0</v>
      </c>
      <c r="AW702">
        <v>2</v>
      </c>
      <c r="AX702">
        <v>68193634</v>
      </c>
      <c r="AY702">
        <v>1</v>
      </c>
      <c r="AZ702">
        <v>0</v>
      </c>
      <c r="BA702">
        <v>685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CX702">
        <f>Y702*Source!I442</f>
        <v>0.4168</v>
      </c>
      <c r="CY702">
        <f>AA702</f>
        <v>1</v>
      </c>
      <c r="CZ702">
        <f>AE702</f>
        <v>1</v>
      </c>
      <c r="DA702">
        <f>AI702</f>
        <v>1</v>
      </c>
      <c r="DB702">
        <f t="shared" si="156"/>
        <v>5.21</v>
      </c>
      <c r="DC702">
        <f t="shared" si="157"/>
        <v>0</v>
      </c>
    </row>
    <row r="703" spans="1:107" x14ac:dyDescent="0.4">
      <c r="A703">
        <f>ROW(Source!A444)</f>
        <v>444</v>
      </c>
      <c r="B703">
        <v>68187018</v>
      </c>
      <c r="C703">
        <v>68193636</v>
      </c>
      <c r="D703">
        <v>29364679</v>
      </c>
      <c r="E703">
        <v>1</v>
      </c>
      <c r="F703">
        <v>1</v>
      </c>
      <c r="G703">
        <v>1</v>
      </c>
      <c r="H703">
        <v>1</v>
      </c>
      <c r="I703" t="s">
        <v>945</v>
      </c>
      <c r="J703" t="s">
        <v>3</v>
      </c>
      <c r="K703" t="s">
        <v>946</v>
      </c>
      <c r="L703">
        <v>1369</v>
      </c>
      <c r="N703">
        <v>1013</v>
      </c>
      <c r="O703" t="s">
        <v>665</v>
      </c>
      <c r="P703" t="s">
        <v>665</v>
      </c>
      <c r="Q703">
        <v>1</v>
      </c>
      <c r="W703">
        <v>0</v>
      </c>
      <c r="X703">
        <v>931378261</v>
      </c>
      <c r="Y703">
        <v>213.6</v>
      </c>
      <c r="AA703">
        <v>0</v>
      </c>
      <c r="AB703">
        <v>0</v>
      </c>
      <c r="AC703">
        <v>0</v>
      </c>
      <c r="AD703">
        <v>9.92</v>
      </c>
      <c r="AE703">
        <v>0</v>
      </c>
      <c r="AF703">
        <v>0</v>
      </c>
      <c r="AG703">
        <v>0</v>
      </c>
      <c r="AH703">
        <v>9.92</v>
      </c>
      <c r="AI703">
        <v>1</v>
      </c>
      <c r="AJ703">
        <v>1</v>
      </c>
      <c r="AK703">
        <v>1</v>
      </c>
      <c r="AL703">
        <v>1</v>
      </c>
      <c r="AN703">
        <v>0</v>
      </c>
      <c r="AO703">
        <v>1</v>
      </c>
      <c r="AP703">
        <v>0</v>
      </c>
      <c r="AQ703">
        <v>0</v>
      </c>
      <c r="AR703">
        <v>0</v>
      </c>
      <c r="AS703" t="s">
        <v>3</v>
      </c>
      <c r="AT703">
        <v>213.6</v>
      </c>
      <c r="AU703" t="s">
        <v>3</v>
      </c>
      <c r="AV703">
        <v>1</v>
      </c>
      <c r="AW703">
        <v>2</v>
      </c>
      <c r="AX703">
        <v>68193650</v>
      </c>
      <c r="AY703">
        <v>1</v>
      </c>
      <c r="AZ703">
        <v>0</v>
      </c>
      <c r="BA703">
        <v>686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CX703">
        <f>Y703*Source!I444</f>
        <v>220.00800000000001</v>
      </c>
      <c r="CY703">
        <f>AD703</f>
        <v>9.92</v>
      </c>
      <c r="CZ703">
        <f>AH703</f>
        <v>9.92</v>
      </c>
      <c r="DA703">
        <f>AL703</f>
        <v>1</v>
      </c>
      <c r="DB703">
        <f t="shared" si="156"/>
        <v>2118.91</v>
      </c>
      <c r="DC703">
        <f t="shared" si="157"/>
        <v>0</v>
      </c>
    </row>
    <row r="704" spans="1:107" x14ac:dyDescent="0.4">
      <c r="A704">
        <f>ROW(Source!A444)</f>
        <v>444</v>
      </c>
      <c r="B704">
        <v>68187018</v>
      </c>
      <c r="C704">
        <v>68193636</v>
      </c>
      <c r="D704">
        <v>121548</v>
      </c>
      <c r="E704">
        <v>1</v>
      </c>
      <c r="F704">
        <v>1</v>
      </c>
      <c r="G704">
        <v>1</v>
      </c>
      <c r="H704">
        <v>1</v>
      </c>
      <c r="I704" t="s">
        <v>44</v>
      </c>
      <c r="J704" t="s">
        <v>3</v>
      </c>
      <c r="K704" t="s">
        <v>723</v>
      </c>
      <c r="L704">
        <v>608254</v>
      </c>
      <c r="N704">
        <v>1013</v>
      </c>
      <c r="O704" t="s">
        <v>724</v>
      </c>
      <c r="P704" t="s">
        <v>724</v>
      </c>
      <c r="Q704">
        <v>1</v>
      </c>
      <c r="W704">
        <v>0</v>
      </c>
      <c r="X704">
        <v>-185737400</v>
      </c>
      <c r="Y704">
        <v>0.99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1</v>
      </c>
      <c r="AJ704">
        <v>1</v>
      </c>
      <c r="AK704">
        <v>1</v>
      </c>
      <c r="AL704">
        <v>1</v>
      </c>
      <c r="AN704">
        <v>0</v>
      </c>
      <c r="AO704">
        <v>1</v>
      </c>
      <c r="AP704">
        <v>0</v>
      </c>
      <c r="AQ704">
        <v>0</v>
      </c>
      <c r="AR704">
        <v>0</v>
      </c>
      <c r="AS704" t="s">
        <v>3</v>
      </c>
      <c r="AT704">
        <v>0.99</v>
      </c>
      <c r="AU704" t="s">
        <v>3</v>
      </c>
      <c r="AV704">
        <v>2</v>
      </c>
      <c r="AW704">
        <v>2</v>
      </c>
      <c r="AX704">
        <v>68193651</v>
      </c>
      <c r="AY704">
        <v>1</v>
      </c>
      <c r="AZ704">
        <v>0</v>
      </c>
      <c r="BA704">
        <v>687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CX704">
        <f>Y704*Source!I444</f>
        <v>1.0197000000000001</v>
      </c>
      <c r="CY704">
        <f>AD704</f>
        <v>0</v>
      </c>
      <c r="CZ704">
        <f>AH704</f>
        <v>0</v>
      </c>
      <c r="DA704">
        <f>AL704</f>
        <v>1</v>
      </c>
      <c r="DB704">
        <f t="shared" si="156"/>
        <v>0</v>
      </c>
      <c r="DC704">
        <f t="shared" si="157"/>
        <v>0</v>
      </c>
    </row>
    <row r="705" spans="1:107" x14ac:dyDescent="0.4">
      <c r="A705">
        <f>ROW(Source!A444)</f>
        <v>444</v>
      </c>
      <c r="B705">
        <v>68187018</v>
      </c>
      <c r="C705">
        <v>68193636</v>
      </c>
      <c r="D705">
        <v>64871266</v>
      </c>
      <c r="E705">
        <v>1</v>
      </c>
      <c r="F705">
        <v>1</v>
      </c>
      <c r="G705">
        <v>1</v>
      </c>
      <c r="H705">
        <v>2</v>
      </c>
      <c r="I705" t="s">
        <v>918</v>
      </c>
      <c r="J705" t="s">
        <v>919</v>
      </c>
      <c r="K705" t="s">
        <v>920</v>
      </c>
      <c r="L705">
        <v>1368</v>
      </c>
      <c r="N705">
        <v>1011</v>
      </c>
      <c r="O705" t="s">
        <v>669</v>
      </c>
      <c r="P705" t="s">
        <v>669</v>
      </c>
      <c r="Q705">
        <v>1</v>
      </c>
      <c r="W705">
        <v>0</v>
      </c>
      <c r="X705">
        <v>783836208</v>
      </c>
      <c r="Y705">
        <v>0.99</v>
      </c>
      <c r="AA705">
        <v>0</v>
      </c>
      <c r="AB705">
        <v>1012.57</v>
      </c>
      <c r="AC705">
        <v>383.81</v>
      </c>
      <c r="AD705">
        <v>0</v>
      </c>
      <c r="AE705">
        <v>0</v>
      </c>
      <c r="AF705">
        <v>134.65</v>
      </c>
      <c r="AG705">
        <v>13.5</v>
      </c>
      <c r="AH705">
        <v>0</v>
      </c>
      <c r="AI705">
        <v>1</v>
      </c>
      <c r="AJ705">
        <v>7.52</v>
      </c>
      <c r="AK705">
        <v>28.43</v>
      </c>
      <c r="AL705">
        <v>1</v>
      </c>
      <c r="AN705">
        <v>0</v>
      </c>
      <c r="AO705">
        <v>1</v>
      </c>
      <c r="AP705">
        <v>0</v>
      </c>
      <c r="AQ705">
        <v>0</v>
      </c>
      <c r="AR705">
        <v>0</v>
      </c>
      <c r="AS705" t="s">
        <v>3</v>
      </c>
      <c r="AT705">
        <v>0.99</v>
      </c>
      <c r="AU705" t="s">
        <v>3</v>
      </c>
      <c r="AV705">
        <v>0</v>
      </c>
      <c r="AW705">
        <v>2</v>
      </c>
      <c r="AX705">
        <v>68193652</v>
      </c>
      <c r="AY705">
        <v>1</v>
      </c>
      <c r="AZ705">
        <v>0</v>
      </c>
      <c r="BA705">
        <v>688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CX705">
        <f>Y705*Source!I444</f>
        <v>1.0197000000000001</v>
      </c>
      <c r="CY705">
        <f>AB705</f>
        <v>1012.57</v>
      </c>
      <c r="CZ705">
        <f>AF705</f>
        <v>134.65</v>
      </c>
      <c r="DA705">
        <f>AJ705</f>
        <v>7.52</v>
      </c>
      <c r="DB705">
        <f t="shared" si="156"/>
        <v>133.30000000000001</v>
      </c>
      <c r="DC705">
        <f t="shared" si="157"/>
        <v>13.37</v>
      </c>
    </row>
    <row r="706" spans="1:107" x14ac:dyDescent="0.4">
      <c r="A706">
        <f>ROW(Source!A444)</f>
        <v>444</v>
      </c>
      <c r="B706">
        <v>68187018</v>
      </c>
      <c r="C706">
        <v>68193636</v>
      </c>
      <c r="D706">
        <v>64871481</v>
      </c>
      <c r="E706">
        <v>1</v>
      </c>
      <c r="F706">
        <v>1</v>
      </c>
      <c r="G706">
        <v>1</v>
      </c>
      <c r="H706">
        <v>2</v>
      </c>
      <c r="I706" t="s">
        <v>743</v>
      </c>
      <c r="J706" t="s">
        <v>744</v>
      </c>
      <c r="K706" t="s">
        <v>745</v>
      </c>
      <c r="L706">
        <v>1368</v>
      </c>
      <c r="N706">
        <v>1011</v>
      </c>
      <c r="O706" t="s">
        <v>669</v>
      </c>
      <c r="P706" t="s">
        <v>669</v>
      </c>
      <c r="Q706">
        <v>1</v>
      </c>
      <c r="W706">
        <v>0</v>
      </c>
      <c r="X706">
        <v>1474986261</v>
      </c>
      <c r="Y706">
        <v>1.1399999999999999</v>
      </c>
      <c r="AA706">
        <v>0</v>
      </c>
      <c r="AB706">
        <v>56.7</v>
      </c>
      <c r="AC706">
        <v>0</v>
      </c>
      <c r="AD706">
        <v>0</v>
      </c>
      <c r="AE706">
        <v>0</v>
      </c>
      <c r="AF706">
        <v>8.1</v>
      </c>
      <c r="AG706">
        <v>0</v>
      </c>
      <c r="AH706">
        <v>0</v>
      </c>
      <c r="AI706">
        <v>1</v>
      </c>
      <c r="AJ706">
        <v>7</v>
      </c>
      <c r="AK706">
        <v>28.43</v>
      </c>
      <c r="AL706">
        <v>1</v>
      </c>
      <c r="AN706">
        <v>0</v>
      </c>
      <c r="AO706">
        <v>1</v>
      </c>
      <c r="AP706">
        <v>0</v>
      </c>
      <c r="AQ706">
        <v>0</v>
      </c>
      <c r="AR706">
        <v>0</v>
      </c>
      <c r="AS706" t="s">
        <v>3</v>
      </c>
      <c r="AT706">
        <v>1.1399999999999999</v>
      </c>
      <c r="AU706" t="s">
        <v>3</v>
      </c>
      <c r="AV706">
        <v>0</v>
      </c>
      <c r="AW706">
        <v>2</v>
      </c>
      <c r="AX706">
        <v>68193653</v>
      </c>
      <c r="AY706">
        <v>1</v>
      </c>
      <c r="AZ706">
        <v>0</v>
      </c>
      <c r="BA706">
        <v>689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CX706">
        <f>Y706*Source!I444</f>
        <v>1.1741999999999999</v>
      </c>
      <c r="CY706">
        <f>AB706</f>
        <v>56.7</v>
      </c>
      <c r="CZ706">
        <f>AF706</f>
        <v>8.1</v>
      </c>
      <c r="DA706">
        <f>AJ706</f>
        <v>7</v>
      </c>
      <c r="DB706">
        <f t="shared" si="156"/>
        <v>9.23</v>
      </c>
      <c r="DC706">
        <f t="shared" si="157"/>
        <v>0</v>
      </c>
    </row>
    <row r="707" spans="1:107" x14ac:dyDescent="0.4">
      <c r="A707">
        <f>ROW(Source!A444)</f>
        <v>444</v>
      </c>
      <c r="B707">
        <v>68187018</v>
      </c>
      <c r="C707">
        <v>68193636</v>
      </c>
      <c r="D707">
        <v>64873129</v>
      </c>
      <c r="E707">
        <v>1</v>
      </c>
      <c r="F707">
        <v>1</v>
      </c>
      <c r="G707">
        <v>1</v>
      </c>
      <c r="H707">
        <v>2</v>
      </c>
      <c r="I707" t="s">
        <v>715</v>
      </c>
      <c r="J707" t="s">
        <v>716</v>
      </c>
      <c r="K707" t="s">
        <v>717</v>
      </c>
      <c r="L707">
        <v>1368</v>
      </c>
      <c r="N707">
        <v>1011</v>
      </c>
      <c r="O707" t="s">
        <v>669</v>
      </c>
      <c r="P707" t="s">
        <v>669</v>
      </c>
      <c r="Q707">
        <v>1</v>
      </c>
      <c r="W707">
        <v>0</v>
      </c>
      <c r="X707">
        <v>1230759911</v>
      </c>
      <c r="Y707">
        <v>0.99</v>
      </c>
      <c r="AA707">
        <v>0</v>
      </c>
      <c r="AB707">
        <v>851.65</v>
      </c>
      <c r="AC707">
        <v>329.79</v>
      </c>
      <c r="AD707">
        <v>0</v>
      </c>
      <c r="AE707">
        <v>0</v>
      </c>
      <c r="AF707">
        <v>87.17</v>
      </c>
      <c r="AG707">
        <v>11.6</v>
      </c>
      <c r="AH707">
        <v>0</v>
      </c>
      <c r="AI707">
        <v>1</v>
      </c>
      <c r="AJ707">
        <v>9.77</v>
      </c>
      <c r="AK707">
        <v>28.43</v>
      </c>
      <c r="AL707">
        <v>1</v>
      </c>
      <c r="AN707">
        <v>0</v>
      </c>
      <c r="AO707">
        <v>1</v>
      </c>
      <c r="AP707">
        <v>0</v>
      </c>
      <c r="AQ707">
        <v>0</v>
      </c>
      <c r="AR707">
        <v>0</v>
      </c>
      <c r="AS707" t="s">
        <v>3</v>
      </c>
      <c r="AT707">
        <v>0.99</v>
      </c>
      <c r="AU707" t="s">
        <v>3</v>
      </c>
      <c r="AV707">
        <v>0</v>
      </c>
      <c r="AW707">
        <v>2</v>
      </c>
      <c r="AX707">
        <v>68193654</v>
      </c>
      <c r="AY707">
        <v>1</v>
      </c>
      <c r="AZ707">
        <v>0</v>
      </c>
      <c r="BA707">
        <v>690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CX707">
        <f>Y707*Source!I444</f>
        <v>1.0197000000000001</v>
      </c>
      <c r="CY707">
        <f>AB707</f>
        <v>851.65</v>
      </c>
      <c r="CZ707">
        <f>AF707</f>
        <v>87.17</v>
      </c>
      <c r="DA707">
        <f>AJ707</f>
        <v>9.77</v>
      </c>
      <c r="DB707">
        <f t="shared" si="156"/>
        <v>86.3</v>
      </c>
      <c r="DC707">
        <f t="shared" si="157"/>
        <v>11.48</v>
      </c>
    </row>
    <row r="708" spans="1:107" x14ac:dyDescent="0.4">
      <c r="A708">
        <f>ROW(Source!A444)</f>
        <v>444</v>
      </c>
      <c r="B708">
        <v>68187018</v>
      </c>
      <c r="C708">
        <v>68193636</v>
      </c>
      <c r="D708">
        <v>64808663</v>
      </c>
      <c r="E708">
        <v>1</v>
      </c>
      <c r="F708">
        <v>1</v>
      </c>
      <c r="G708">
        <v>1</v>
      </c>
      <c r="H708">
        <v>3</v>
      </c>
      <c r="I708" t="s">
        <v>955</v>
      </c>
      <c r="J708" t="s">
        <v>956</v>
      </c>
      <c r="K708" t="s">
        <v>957</v>
      </c>
      <c r="L708">
        <v>1348</v>
      </c>
      <c r="N708">
        <v>1009</v>
      </c>
      <c r="O708" t="s">
        <v>133</v>
      </c>
      <c r="P708" t="s">
        <v>133</v>
      </c>
      <c r="Q708">
        <v>1000</v>
      </c>
      <c r="W708">
        <v>0</v>
      </c>
      <c r="X708">
        <v>-1452013394</v>
      </c>
      <c r="Y708">
        <v>0.15</v>
      </c>
      <c r="AA708">
        <v>42000.08</v>
      </c>
      <c r="AB708">
        <v>0</v>
      </c>
      <c r="AC708">
        <v>0</v>
      </c>
      <c r="AD708">
        <v>0</v>
      </c>
      <c r="AE708">
        <v>5000.01</v>
      </c>
      <c r="AF708">
        <v>0</v>
      </c>
      <c r="AG708">
        <v>0</v>
      </c>
      <c r="AH708">
        <v>0</v>
      </c>
      <c r="AI708">
        <v>8.4</v>
      </c>
      <c r="AJ708">
        <v>1</v>
      </c>
      <c r="AK708">
        <v>1</v>
      </c>
      <c r="AL708">
        <v>1</v>
      </c>
      <c r="AN708">
        <v>0</v>
      </c>
      <c r="AO708">
        <v>1</v>
      </c>
      <c r="AP708">
        <v>0</v>
      </c>
      <c r="AQ708">
        <v>0</v>
      </c>
      <c r="AR708">
        <v>0</v>
      </c>
      <c r="AS708" t="s">
        <v>3</v>
      </c>
      <c r="AT708">
        <v>0.15</v>
      </c>
      <c r="AU708" t="s">
        <v>3</v>
      </c>
      <c r="AV708">
        <v>0</v>
      </c>
      <c r="AW708">
        <v>2</v>
      </c>
      <c r="AX708">
        <v>68193655</v>
      </c>
      <c r="AY708">
        <v>1</v>
      </c>
      <c r="AZ708">
        <v>0</v>
      </c>
      <c r="BA708">
        <v>691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CX708">
        <f>Y708*Source!I444</f>
        <v>0.1545</v>
      </c>
      <c r="CY708">
        <f t="shared" ref="CY708:CY715" si="158">AA708</f>
        <v>42000.08</v>
      </c>
      <c r="CZ708">
        <f t="shared" ref="CZ708:CZ715" si="159">AE708</f>
        <v>5000.01</v>
      </c>
      <c r="DA708">
        <f t="shared" ref="DA708:DA715" si="160">AI708</f>
        <v>8.4</v>
      </c>
      <c r="DB708">
        <f t="shared" si="156"/>
        <v>750</v>
      </c>
      <c r="DC708">
        <f t="shared" si="157"/>
        <v>0</v>
      </c>
    </row>
    <row r="709" spans="1:107" x14ac:dyDescent="0.4">
      <c r="A709">
        <f>ROW(Source!A444)</f>
        <v>444</v>
      </c>
      <c r="B709">
        <v>68187018</v>
      </c>
      <c r="C709">
        <v>68193636</v>
      </c>
      <c r="D709">
        <v>64808809</v>
      </c>
      <c r="E709">
        <v>1</v>
      </c>
      <c r="F709">
        <v>1</v>
      </c>
      <c r="G709">
        <v>1</v>
      </c>
      <c r="H709">
        <v>3</v>
      </c>
      <c r="I709" t="s">
        <v>921</v>
      </c>
      <c r="J709" t="s">
        <v>922</v>
      </c>
      <c r="K709" t="s">
        <v>923</v>
      </c>
      <c r="L709">
        <v>1346</v>
      </c>
      <c r="N709">
        <v>1009</v>
      </c>
      <c r="O709" t="s">
        <v>120</v>
      </c>
      <c r="P709" t="s">
        <v>120</v>
      </c>
      <c r="Q709">
        <v>1</v>
      </c>
      <c r="W709">
        <v>0</v>
      </c>
      <c r="X709">
        <v>-1805966371</v>
      </c>
      <c r="Y709">
        <v>2.1</v>
      </c>
      <c r="AA709">
        <v>93.59</v>
      </c>
      <c r="AB709">
        <v>0</v>
      </c>
      <c r="AC709">
        <v>0</v>
      </c>
      <c r="AD709">
        <v>0</v>
      </c>
      <c r="AE709">
        <v>14.31</v>
      </c>
      <c r="AF709">
        <v>0</v>
      </c>
      <c r="AG709">
        <v>0</v>
      </c>
      <c r="AH709">
        <v>0</v>
      </c>
      <c r="AI709">
        <v>6.54</v>
      </c>
      <c r="AJ709">
        <v>1</v>
      </c>
      <c r="AK709">
        <v>1</v>
      </c>
      <c r="AL709">
        <v>1</v>
      </c>
      <c r="AN709">
        <v>0</v>
      </c>
      <c r="AO709">
        <v>1</v>
      </c>
      <c r="AP709">
        <v>0</v>
      </c>
      <c r="AQ709">
        <v>0</v>
      </c>
      <c r="AR709">
        <v>0</v>
      </c>
      <c r="AS709" t="s">
        <v>3</v>
      </c>
      <c r="AT709">
        <v>2.1</v>
      </c>
      <c r="AU709" t="s">
        <v>3</v>
      </c>
      <c r="AV709">
        <v>0</v>
      </c>
      <c r="AW709">
        <v>2</v>
      </c>
      <c r="AX709">
        <v>68193656</v>
      </c>
      <c r="AY709">
        <v>1</v>
      </c>
      <c r="AZ709">
        <v>0</v>
      </c>
      <c r="BA709">
        <v>692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CX709">
        <f>Y709*Source!I444</f>
        <v>2.1630000000000003</v>
      </c>
      <c r="CY709">
        <f t="shared" si="158"/>
        <v>93.59</v>
      </c>
      <c r="CZ709">
        <f t="shared" si="159"/>
        <v>14.31</v>
      </c>
      <c r="DA709">
        <f t="shared" si="160"/>
        <v>6.54</v>
      </c>
      <c r="DB709">
        <f t="shared" si="156"/>
        <v>30.05</v>
      </c>
      <c r="DC709">
        <f t="shared" si="157"/>
        <v>0</v>
      </c>
    </row>
    <row r="710" spans="1:107" x14ac:dyDescent="0.4">
      <c r="A710">
        <f>ROW(Source!A444)</f>
        <v>444</v>
      </c>
      <c r="B710">
        <v>68187018</v>
      </c>
      <c r="C710">
        <v>68193636</v>
      </c>
      <c r="D710">
        <v>64808847</v>
      </c>
      <c r="E710">
        <v>1</v>
      </c>
      <c r="F710">
        <v>1</v>
      </c>
      <c r="G710">
        <v>1</v>
      </c>
      <c r="H710">
        <v>3</v>
      </c>
      <c r="I710" t="s">
        <v>947</v>
      </c>
      <c r="J710" t="s">
        <v>948</v>
      </c>
      <c r="K710" t="s">
        <v>754</v>
      </c>
      <c r="L710">
        <v>1346</v>
      </c>
      <c r="N710">
        <v>1009</v>
      </c>
      <c r="O710" t="s">
        <v>120</v>
      </c>
      <c r="P710" t="s">
        <v>120</v>
      </c>
      <c r="Q710">
        <v>1</v>
      </c>
      <c r="W710">
        <v>0</v>
      </c>
      <c r="X710">
        <v>30920770</v>
      </c>
      <c r="Y710">
        <v>10.4</v>
      </c>
      <c r="AA710">
        <v>78.290000000000006</v>
      </c>
      <c r="AB710">
        <v>0</v>
      </c>
      <c r="AC710">
        <v>0</v>
      </c>
      <c r="AD710">
        <v>0</v>
      </c>
      <c r="AE710">
        <v>9.0399999999999991</v>
      </c>
      <c r="AF710">
        <v>0</v>
      </c>
      <c r="AG710">
        <v>0</v>
      </c>
      <c r="AH710">
        <v>0</v>
      </c>
      <c r="AI710">
        <v>8.66</v>
      </c>
      <c r="AJ710">
        <v>1</v>
      </c>
      <c r="AK710">
        <v>1</v>
      </c>
      <c r="AL710">
        <v>1</v>
      </c>
      <c r="AN710">
        <v>0</v>
      </c>
      <c r="AO710">
        <v>1</v>
      </c>
      <c r="AP710">
        <v>0</v>
      </c>
      <c r="AQ710">
        <v>0</v>
      </c>
      <c r="AR710">
        <v>0</v>
      </c>
      <c r="AS710" t="s">
        <v>3</v>
      </c>
      <c r="AT710">
        <v>10.4</v>
      </c>
      <c r="AU710" t="s">
        <v>3</v>
      </c>
      <c r="AV710">
        <v>0</v>
      </c>
      <c r="AW710">
        <v>2</v>
      </c>
      <c r="AX710">
        <v>68193657</v>
      </c>
      <c r="AY710">
        <v>1</v>
      </c>
      <c r="AZ710">
        <v>0</v>
      </c>
      <c r="BA710">
        <v>693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CX710">
        <f>Y710*Source!I444</f>
        <v>10.712000000000002</v>
      </c>
      <c r="CY710">
        <f t="shared" si="158"/>
        <v>78.290000000000006</v>
      </c>
      <c r="CZ710">
        <f t="shared" si="159"/>
        <v>9.0399999999999991</v>
      </c>
      <c r="DA710">
        <f t="shared" si="160"/>
        <v>8.66</v>
      </c>
      <c r="DB710">
        <f t="shared" si="156"/>
        <v>94.02</v>
      </c>
      <c r="DC710">
        <f t="shared" si="157"/>
        <v>0</v>
      </c>
    </row>
    <row r="711" spans="1:107" x14ac:dyDescent="0.4">
      <c r="A711">
        <f>ROW(Source!A444)</f>
        <v>444</v>
      </c>
      <c r="B711">
        <v>68187018</v>
      </c>
      <c r="C711">
        <v>68193636</v>
      </c>
      <c r="D711">
        <v>64808986</v>
      </c>
      <c r="E711">
        <v>1</v>
      </c>
      <c r="F711">
        <v>1</v>
      </c>
      <c r="G711">
        <v>1</v>
      </c>
      <c r="H711">
        <v>3</v>
      </c>
      <c r="I711" t="s">
        <v>930</v>
      </c>
      <c r="J711" t="s">
        <v>931</v>
      </c>
      <c r="K711" t="s">
        <v>932</v>
      </c>
      <c r="L711">
        <v>1346</v>
      </c>
      <c r="N711">
        <v>1009</v>
      </c>
      <c r="O711" t="s">
        <v>120</v>
      </c>
      <c r="P711" t="s">
        <v>120</v>
      </c>
      <c r="Q711">
        <v>1</v>
      </c>
      <c r="W711">
        <v>0</v>
      </c>
      <c r="X711">
        <v>-1768004575</v>
      </c>
      <c r="Y711">
        <v>3</v>
      </c>
      <c r="AA711">
        <v>63.36</v>
      </c>
      <c r="AB711">
        <v>0</v>
      </c>
      <c r="AC711">
        <v>0</v>
      </c>
      <c r="AD711">
        <v>0</v>
      </c>
      <c r="AE711">
        <v>28.67</v>
      </c>
      <c r="AF711">
        <v>0</v>
      </c>
      <c r="AG711">
        <v>0</v>
      </c>
      <c r="AH711">
        <v>0</v>
      </c>
      <c r="AI711">
        <v>2.21</v>
      </c>
      <c r="AJ711">
        <v>1</v>
      </c>
      <c r="AK711">
        <v>1</v>
      </c>
      <c r="AL711">
        <v>1</v>
      </c>
      <c r="AN711">
        <v>0</v>
      </c>
      <c r="AO711">
        <v>1</v>
      </c>
      <c r="AP711">
        <v>0</v>
      </c>
      <c r="AQ711">
        <v>0</v>
      </c>
      <c r="AR711">
        <v>0</v>
      </c>
      <c r="AS711" t="s">
        <v>3</v>
      </c>
      <c r="AT711">
        <v>3</v>
      </c>
      <c r="AU711" t="s">
        <v>3</v>
      </c>
      <c r="AV711">
        <v>0</v>
      </c>
      <c r="AW711">
        <v>2</v>
      </c>
      <c r="AX711">
        <v>68193658</v>
      </c>
      <c r="AY711">
        <v>1</v>
      </c>
      <c r="AZ711">
        <v>0</v>
      </c>
      <c r="BA711">
        <v>694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CX711">
        <f>Y711*Source!I444</f>
        <v>3.09</v>
      </c>
      <c r="CY711">
        <f t="shared" si="158"/>
        <v>63.36</v>
      </c>
      <c r="CZ711">
        <f t="shared" si="159"/>
        <v>28.67</v>
      </c>
      <c r="DA711">
        <f t="shared" si="160"/>
        <v>2.21</v>
      </c>
      <c r="DB711">
        <f t="shared" si="156"/>
        <v>86.01</v>
      </c>
      <c r="DC711">
        <f t="shared" si="157"/>
        <v>0</v>
      </c>
    </row>
    <row r="712" spans="1:107" x14ac:dyDescent="0.4">
      <c r="A712">
        <f>ROW(Source!A444)</f>
        <v>444</v>
      </c>
      <c r="B712">
        <v>68187018</v>
      </c>
      <c r="C712">
        <v>68193636</v>
      </c>
      <c r="D712">
        <v>64809271</v>
      </c>
      <c r="E712">
        <v>1</v>
      </c>
      <c r="F712">
        <v>1</v>
      </c>
      <c r="G712">
        <v>1</v>
      </c>
      <c r="H712">
        <v>3</v>
      </c>
      <c r="I712" t="s">
        <v>942</v>
      </c>
      <c r="J712" t="s">
        <v>943</v>
      </c>
      <c r="K712" t="s">
        <v>944</v>
      </c>
      <c r="L712">
        <v>1308</v>
      </c>
      <c r="N712">
        <v>1003</v>
      </c>
      <c r="O712" t="s">
        <v>259</v>
      </c>
      <c r="P712" t="s">
        <v>259</v>
      </c>
      <c r="Q712">
        <v>100</v>
      </c>
      <c r="W712">
        <v>0</v>
      </c>
      <c r="X712">
        <v>611857035</v>
      </c>
      <c r="Y712">
        <v>0.1</v>
      </c>
      <c r="AA712">
        <v>539.21</v>
      </c>
      <c r="AB712">
        <v>0</v>
      </c>
      <c r="AC712">
        <v>0</v>
      </c>
      <c r="AD712">
        <v>0</v>
      </c>
      <c r="AE712">
        <v>120.36</v>
      </c>
      <c r="AF712">
        <v>0</v>
      </c>
      <c r="AG712">
        <v>0</v>
      </c>
      <c r="AH712">
        <v>0</v>
      </c>
      <c r="AI712">
        <v>4.4800000000000004</v>
      </c>
      <c r="AJ712">
        <v>1</v>
      </c>
      <c r="AK712">
        <v>1</v>
      </c>
      <c r="AL712">
        <v>1</v>
      </c>
      <c r="AN712">
        <v>0</v>
      </c>
      <c r="AO712">
        <v>1</v>
      </c>
      <c r="AP712">
        <v>0</v>
      </c>
      <c r="AQ712">
        <v>0</v>
      </c>
      <c r="AR712">
        <v>0</v>
      </c>
      <c r="AS712" t="s">
        <v>3</v>
      </c>
      <c r="AT712">
        <v>0.1</v>
      </c>
      <c r="AU712" t="s">
        <v>3</v>
      </c>
      <c r="AV712">
        <v>0</v>
      </c>
      <c r="AW712">
        <v>2</v>
      </c>
      <c r="AX712">
        <v>68193659</v>
      </c>
      <c r="AY712">
        <v>1</v>
      </c>
      <c r="AZ712">
        <v>0</v>
      </c>
      <c r="BA712">
        <v>695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CX712">
        <f>Y712*Source!I444</f>
        <v>0.10300000000000001</v>
      </c>
      <c r="CY712">
        <f t="shared" si="158"/>
        <v>539.21</v>
      </c>
      <c r="CZ712">
        <f t="shared" si="159"/>
        <v>120.36</v>
      </c>
      <c r="DA712">
        <f t="shared" si="160"/>
        <v>4.4800000000000004</v>
      </c>
      <c r="DB712">
        <f t="shared" si="156"/>
        <v>12.04</v>
      </c>
      <c r="DC712">
        <f t="shared" si="157"/>
        <v>0</v>
      </c>
    </row>
    <row r="713" spans="1:107" x14ac:dyDescent="0.4">
      <c r="A713">
        <f>ROW(Source!A444)</f>
        <v>444</v>
      </c>
      <c r="B713">
        <v>68187018</v>
      </c>
      <c r="C713">
        <v>68193636</v>
      </c>
      <c r="D713">
        <v>64809290</v>
      </c>
      <c r="E713">
        <v>1</v>
      </c>
      <c r="F713">
        <v>1</v>
      </c>
      <c r="G713">
        <v>1</v>
      </c>
      <c r="H713">
        <v>3</v>
      </c>
      <c r="I713" t="s">
        <v>933</v>
      </c>
      <c r="J713" t="s">
        <v>934</v>
      </c>
      <c r="K713" t="s">
        <v>935</v>
      </c>
      <c r="L713">
        <v>1346</v>
      </c>
      <c r="N713">
        <v>1009</v>
      </c>
      <c r="O713" t="s">
        <v>120</v>
      </c>
      <c r="P713" t="s">
        <v>120</v>
      </c>
      <c r="Q713">
        <v>1</v>
      </c>
      <c r="W713">
        <v>0</v>
      </c>
      <c r="X713">
        <v>-1294780295</v>
      </c>
      <c r="Y713">
        <v>0.42</v>
      </c>
      <c r="AA713">
        <v>99.74</v>
      </c>
      <c r="AB713">
        <v>0</v>
      </c>
      <c r="AC713">
        <v>0</v>
      </c>
      <c r="AD713">
        <v>0</v>
      </c>
      <c r="AE713">
        <v>30.5</v>
      </c>
      <c r="AF713">
        <v>0</v>
      </c>
      <c r="AG713">
        <v>0</v>
      </c>
      <c r="AH713">
        <v>0</v>
      </c>
      <c r="AI713">
        <v>3.27</v>
      </c>
      <c r="AJ713">
        <v>1</v>
      </c>
      <c r="AK713">
        <v>1</v>
      </c>
      <c r="AL713">
        <v>1</v>
      </c>
      <c r="AN713">
        <v>0</v>
      </c>
      <c r="AO713">
        <v>1</v>
      </c>
      <c r="AP713">
        <v>0</v>
      </c>
      <c r="AQ713">
        <v>0</v>
      </c>
      <c r="AR713">
        <v>0</v>
      </c>
      <c r="AS713" t="s">
        <v>3</v>
      </c>
      <c r="AT713">
        <v>0.42</v>
      </c>
      <c r="AU713" t="s">
        <v>3</v>
      </c>
      <c r="AV713">
        <v>0</v>
      </c>
      <c r="AW713">
        <v>2</v>
      </c>
      <c r="AX713">
        <v>68193660</v>
      </c>
      <c r="AY713">
        <v>1</v>
      </c>
      <c r="AZ713">
        <v>0</v>
      </c>
      <c r="BA713">
        <v>696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CX713">
        <f>Y713*Source!I444</f>
        <v>0.43259999999999998</v>
      </c>
      <c r="CY713">
        <f t="shared" si="158"/>
        <v>99.74</v>
      </c>
      <c r="CZ713">
        <f t="shared" si="159"/>
        <v>30.5</v>
      </c>
      <c r="DA713">
        <f t="shared" si="160"/>
        <v>3.27</v>
      </c>
      <c r="DB713">
        <f t="shared" si="156"/>
        <v>12.81</v>
      </c>
      <c r="DC713">
        <f t="shared" si="157"/>
        <v>0</v>
      </c>
    </row>
    <row r="714" spans="1:107" x14ac:dyDescent="0.4">
      <c r="A714">
        <f>ROW(Source!A444)</f>
        <v>444</v>
      </c>
      <c r="B714">
        <v>68187018</v>
      </c>
      <c r="C714">
        <v>68193636</v>
      </c>
      <c r="D714">
        <v>64864553</v>
      </c>
      <c r="E714">
        <v>1</v>
      </c>
      <c r="F714">
        <v>1</v>
      </c>
      <c r="G714">
        <v>1</v>
      </c>
      <c r="H714">
        <v>3</v>
      </c>
      <c r="I714" t="s">
        <v>338</v>
      </c>
      <c r="J714" t="s">
        <v>340</v>
      </c>
      <c r="K714" t="s">
        <v>339</v>
      </c>
      <c r="L714">
        <v>1354</v>
      </c>
      <c r="N714">
        <v>1010</v>
      </c>
      <c r="O714" t="s">
        <v>72</v>
      </c>
      <c r="P714" t="s">
        <v>72</v>
      </c>
      <c r="Q714">
        <v>1</v>
      </c>
      <c r="W714">
        <v>0</v>
      </c>
      <c r="X714">
        <v>1091340643</v>
      </c>
      <c r="Y714">
        <v>100</v>
      </c>
      <c r="AA714">
        <v>5735.67</v>
      </c>
      <c r="AB714">
        <v>0</v>
      </c>
      <c r="AC714">
        <v>0</v>
      </c>
      <c r="AD714">
        <v>0</v>
      </c>
      <c r="AE714">
        <v>962.36</v>
      </c>
      <c r="AF714">
        <v>0</v>
      </c>
      <c r="AG714">
        <v>0</v>
      </c>
      <c r="AH714">
        <v>0</v>
      </c>
      <c r="AI714">
        <v>5.96</v>
      </c>
      <c r="AJ714">
        <v>1</v>
      </c>
      <c r="AK714">
        <v>1</v>
      </c>
      <c r="AL714">
        <v>1</v>
      </c>
      <c r="AN714">
        <v>0</v>
      </c>
      <c r="AO714">
        <v>0</v>
      </c>
      <c r="AP714">
        <v>0</v>
      </c>
      <c r="AQ714">
        <v>0</v>
      </c>
      <c r="AR714">
        <v>0</v>
      </c>
      <c r="AS714" t="s">
        <v>3</v>
      </c>
      <c r="AT714">
        <v>100</v>
      </c>
      <c r="AU714" t="s">
        <v>3</v>
      </c>
      <c r="AV714">
        <v>0</v>
      </c>
      <c r="AW714">
        <v>1</v>
      </c>
      <c r="AX714">
        <v>-1</v>
      </c>
      <c r="AY714">
        <v>0</v>
      </c>
      <c r="AZ714">
        <v>0</v>
      </c>
      <c r="BA714" t="s">
        <v>3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CX714">
        <f>Y714*Source!I444</f>
        <v>103</v>
      </c>
      <c r="CY714">
        <f t="shared" si="158"/>
        <v>5735.67</v>
      </c>
      <c r="CZ714">
        <f t="shared" si="159"/>
        <v>962.36</v>
      </c>
      <c r="DA714">
        <f t="shared" si="160"/>
        <v>5.96</v>
      </c>
      <c r="DB714">
        <f t="shared" si="156"/>
        <v>96236</v>
      </c>
      <c r="DC714">
        <f t="shared" si="157"/>
        <v>0</v>
      </c>
    </row>
    <row r="715" spans="1:107" x14ac:dyDescent="0.4">
      <c r="A715">
        <f>ROW(Source!A444)</f>
        <v>444</v>
      </c>
      <c r="B715">
        <v>68187018</v>
      </c>
      <c r="C715">
        <v>68193636</v>
      </c>
      <c r="D715">
        <v>64870754</v>
      </c>
      <c r="E715">
        <v>1</v>
      </c>
      <c r="F715">
        <v>1</v>
      </c>
      <c r="G715">
        <v>1</v>
      </c>
      <c r="H715">
        <v>3</v>
      </c>
      <c r="I715" t="s">
        <v>912</v>
      </c>
      <c r="J715" t="s">
        <v>913</v>
      </c>
      <c r="K715" t="s">
        <v>914</v>
      </c>
      <c r="L715">
        <v>1374</v>
      </c>
      <c r="N715">
        <v>1013</v>
      </c>
      <c r="O715" t="s">
        <v>915</v>
      </c>
      <c r="P715" t="s">
        <v>915</v>
      </c>
      <c r="Q715">
        <v>1</v>
      </c>
      <c r="W715">
        <v>0</v>
      </c>
      <c r="X715">
        <v>-915781824</v>
      </c>
      <c r="Y715">
        <v>42.38</v>
      </c>
      <c r="AA715">
        <v>1</v>
      </c>
      <c r="AB715">
        <v>0</v>
      </c>
      <c r="AC715">
        <v>0</v>
      </c>
      <c r="AD715">
        <v>0</v>
      </c>
      <c r="AE715">
        <v>1</v>
      </c>
      <c r="AF715">
        <v>0</v>
      </c>
      <c r="AG715">
        <v>0</v>
      </c>
      <c r="AH715">
        <v>0</v>
      </c>
      <c r="AI715">
        <v>1</v>
      </c>
      <c r="AJ715">
        <v>1</v>
      </c>
      <c r="AK715">
        <v>1</v>
      </c>
      <c r="AL715">
        <v>1</v>
      </c>
      <c r="AN715">
        <v>0</v>
      </c>
      <c r="AO715">
        <v>1</v>
      </c>
      <c r="AP715">
        <v>0</v>
      </c>
      <c r="AQ715">
        <v>0</v>
      </c>
      <c r="AR715">
        <v>0</v>
      </c>
      <c r="AS715" t="s">
        <v>3</v>
      </c>
      <c r="AT715">
        <v>42.38</v>
      </c>
      <c r="AU715" t="s">
        <v>3</v>
      </c>
      <c r="AV715">
        <v>0</v>
      </c>
      <c r="AW715">
        <v>2</v>
      </c>
      <c r="AX715">
        <v>68193661</v>
      </c>
      <c r="AY715">
        <v>1</v>
      </c>
      <c r="AZ715">
        <v>0</v>
      </c>
      <c r="BA715">
        <v>697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CX715">
        <f>Y715*Source!I444</f>
        <v>43.651400000000002</v>
      </c>
      <c r="CY715">
        <f t="shared" si="158"/>
        <v>1</v>
      </c>
      <c r="CZ715">
        <f t="shared" si="159"/>
        <v>1</v>
      </c>
      <c r="DA715">
        <f t="shared" si="160"/>
        <v>1</v>
      </c>
      <c r="DB715">
        <f t="shared" si="156"/>
        <v>42.38</v>
      </c>
      <c r="DC715">
        <f t="shared" si="157"/>
        <v>0</v>
      </c>
    </row>
    <row r="716" spans="1:107" x14ac:dyDescent="0.4">
      <c r="A716">
        <f>ROW(Source!A446)</f>
        <v>446</v>
      </c>
      <c r="B716">
        <v>68187018</v>
      </c>
      <c r="C716">
        <v>68193663</v>
      </c>
      <c r="D716">
        <v>29364679</v>
      </c>
      <c r="E716">
        <v>1</v>
      </c>
      <c r="F716">
        <v>1</v>
      </c>
      <c r="G716">
        <v>1</v>
      </c>
      <c r="H716">
        <v>1</v>
      </c>
      <c r="I716" t="s">
        <v>945</v>
      </c>
      <c r="J716" t="s">
        <v>3</v>
      </c>
      <c r="K716" t="s">
        <v>946</v>
      </c>
      <c r="L716">
        <v>1369</v>
      </c>
      <c r="N716">
        <v>1013</v>
      </c>
      <c r="O716" t="s">
        <v>665</v>
      </c>
      <c r="P716" t="s">
        <v>665</v>
      </c>
      <c r="Q716">
        <v>1</v>
      </c>
      <c r="W716">
        <v>0</v>
      </c>
      <c r="X716">
        <v>931378261</v>
      </c>
      <c r="Y716">
        <v>16.8</v>
      </c>
      <c r="AA716">
        <v>0</v>
      </c>
      <c r="AB716">
        <v>0</v>
      </c>
      <c r="AC716">
        <v>0</v>
      </c>
      <c r="AD716">
        <v>9.92</v>
      </c>
      <c r="AE716">
        <v>0</v>
      </c>
      <c r="AF716">
        <v>0</v>
      </c>
      <c r="AG716">
        <v>0</v>
      </c>
      <c r="AH716">
        <v>9.92</v>
      </c>
      <c r="AI716">
        <v>1</v>
      </c>
      <c r="AJ716">
        <v>1</v>
      </c>
      <c r="AK716">
        <v>1</v>
      </c>
      <c r="AL716">
        <v>1</v>
      </c>
      <c r="AN716">
        <v>0</v>
      </c>
      <c r="AO716">
        <v>1</v>
      </c>
      <c r="AP716">
        <v>0</v>
      </c>
      <c r="AQ716">
        <v>0</v>
      </c>
      <c r="AR716">
        <v>0</v>
      </c>
      <c r="AS716" t="s">
        <v>3</v>
      </c>
      <c r="AT716">
        <v>16.8</v>
      </c>
      <c r="AU716" t="s">
        <v>3</v>
      </c>
      <c r="AV716">
        <v>1</v>
      </c>
      <c r="AW716">
        <v>2</v>
      </c>
      <c r="AX716">
        <v>68193677</v>
      </c>
      <c r="AY716">
        <v>1</v>
      </c>
      <c r="AZ716">
        <v>0</v>
      </c>
      <c r="BA716">
        <v>698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CX716">
        <f>Y716*Source!I446</f>
        <v>103.32000000000001</v>
      </c>
      <c r="CY716">
        <f>AD716</f>
        <v>9.92</v>
      </c>
      <c r="CZ716">
        <f>AH716</f>
        <v>9.92</v>
      </c>
      <c r="DA716">
        <f>AL716</f>
        <v>1</v>
      </c>
      <c r="DB716">
        <f t="shared" si="156"/>
        <v>166.66</v>
      </c>
      <c r="DC716">
        <f t="shared" si="157"/>
        <v>0</v>
      </c>
    </row>
    <row r="717" spans="1:107" x14ac:dyDescent="0.4">
      <c r="A717">
        <f>ROW(Source!A446)</f>
        <v>446</v>
      </c>
      <c r="B717">
        <v>68187018</v>
      </c>
      <c r="C717">
        <v>68193663</v>
      </c>
      <c r="D717">
        <v>121548</v>
      </c>
      <c r="E717">
        <v>1</v>
      </c>
      <c r="F717">
        <v>1</v>
      </c>
      <c r="G717">
        <v>1</v>
      </c>
      <c r="H717">
        <v>1</v>
      </c>
      <c r="I717" t="s">
        <v>44</v>
      </c>
      <c r="J717" t="s">
        <v>3</v>
      </c>
      <c r="K717" t="s">
        <v>723</v>
      </c>
      <c r="L717">
        <v>608254</v>
      </c>
      <c r="N717">
        <v>1013</v>
      </c>
      <c r="O717" t="s">
        <v>724</v>
      </c>
      <c r="P717" t="s">
        <v>724</v>
      </c>
      <c r="Q717">
        <v>1</v>
      </c>
      <c r="W717">
        <v>0</v>
      </c>
      <c r="X717">
        <v>-185737400</v>
      </c>
      <c r="Y717">
        <v>0.01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1</v>
      </c>
      <c r="AJ717">
        <v>1</v>
      </c>
      <c r="AK717">
        <v>1</v>
      </c>
      <c r="AL717">
        <v>1</v>
      </c>
      <c r="AN717">
        <v>0</v>
      </c>
      <c r="AO717">
        <v>1</v>
      </c>
      <c r="AP717">
        <v>0</v>
      </c>
      <c r="AQ717">
        <v>0</v>
      </c>
      <c r="AR717">
        <v>0</v>
      </c>
      <c r="AS717" t="s">
        <v>3</v>
      </c>
      <c r="AT717">
        <v>0.01</v>
      </c>
      <c r="AU717" t="s">
        <v>3</v>
      </c>
      <c r="AV717">
        <v>2</v>
      </c>
      <c r="AW717">
        <v>2</v>
      </c>
      <c r="AX717">
        <v>68193678</v>
      </c>
      <c r="AY717">
        <v>1</v>
      </c>
      <c r="AZ717">
        <v>0</v>
      </c>
      <c r="BA717">
        <v>699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CX717">
        <f>Y717*Source!I446</f>
        <v>6.1500000000000006E-2</v>
      </c>
      <c r="CY717">
        <f>AD717</f>
        <v>0</v>
      </c>
      <c r="CZ717">
        <f>AH717</f>
        <v>0</v>
      </c>
      <c r="DA717">
        <f>AL717</f>
        <v>1</v>
      </c>
      <c r="DB717">
        <f t="shared" si="156"/>
        <v>0</v>
      </c>
      <c r="DC717">
        <f t="shared" si="157"/>
        <v>0</v>
      </c>
    </row>
    <row r="718" spans="1:107" x14ac:dyDescent="0.4">
      <c r="A718">
        <f>ROW(Source!A446)</f>
        <v>446</v>
      </c>
      <c r="B718">
        <v>68187018</v>
      </c>
      <c r="C718">
        <v>68193663</v>
      </c>
      <c r="D718">
        <v>64871266</v>
      </c>
      <c r="E718">
        <v>1</v>
      </c>
      <c r="F718">
        <v>1</v>
      </c>
      <c r="G718">
        <v>1</v>
      </c>
      <c r="H718">
        <v>2</v>
      </c>
      <c r="I718" t="s">
        <v>918</v>
      </c>
      <c r="J718" t="s">
        <v>919</v>
      </c>
      <c r="K718" t="s">
        <v>920</v>
      </c>
      <c r="L718">
        <v>1368</v>
      </c>
      <c r="N718">
        <v>1011</v>
      </c>
      <c r="O718" t="s">
        <v>669</v>
      </c>
      <c r="P718" t="s">
        <v>669</v>
      </c>
      <c r="Q718">
        <v>1</v>
      </c>
      <c r="W718">
        <v>0</v>
      </c>
      <c r="X718">
        <v>783836208</v>
      </c>
      <c r="Y718">
        <v>0.01</v>
      </c>
      <c r="AA718">
        <v>0</v>
      </c>
      <c r="AB718">
        <v>1012.57</v>
      </c>
      <c r="AC718">
        <v>383.81</v>
      </c>
      <c r="AD718">
        <v>0</v>
      </c>
      <c r="AE718">
        <v>0</v>
      </c>
      <c r="AF718">
        <v>134.65</v>
      </c>
      <c r="AG718">
        <v>13.5</v>
      </c>
      <c r="AH718">
        <v>0</v>
      </c>
      <c r="AI718">
        <v>1</v>
      </c>
      <c r="AJ718">
        <v>7.52</v>
      </c>
      <c r="AK718">
        <v>28.43</v>
      </c>
      <c r="AL718">
        <v>1</v>
      </c>
      <c r="AN718">
        <v>0</v>
      </c>
      <c r="AO718">
        <v>1</v>
      </c>
      <c r="AP718">
        <v>0</v>
      </c>
      <c r="AQ718">
        <v>0</v>
      </c>
      <c r="AR718">
        <v>0</v>
      </c>
      <c r="AS718" t="s">
        <v>3</v>
      </c>
      <c r="AT718">
        <v>0.01</v>
      </c>
      <c r="AU718" t="s">
        <v>3</v>
      </c>
      <c r="AV718">
        <v>0</v>
      </c>
      <c r="AW718">
        <v>2</v>
      </c>
      <c r="AX718">
        <v>68193679</v>
      </c>
      <c r="AY718">
        <v>1</v>
      </c>
      <c r="AZ718">
        <v>0</v>
      </c>
      <c r="BA718">
        <v>700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CX718">
        <f>Y718*Source!I446</f>
        <v>6.1500000000000006E-2</v>
      </c>
      <c r="CY718">
        <f>AB718</f>
        <v>1012.57</v>
      </c>
      <c r="CZ718">
        <f>AF718</f>
        <v>134.65</v>
      </c>
      <c r="DA718">
        <f>AJ718</f>
        <v>7.52</v>
      </c>
      <c r="DB718">
        <f t="shared" si="156"/>
        <v>1.35</v>
      </c>
      <c r="DC718">
        <f t="shared" si="157"/>
        <v>0.14000000000000001</v>
      </c>
    </row>
    <row r="719" spans="1:107" x14ac:dyDescent="0.4">
      <c r="A719">
        <f>ROW(Source!A446)</f>
        <v>446</v>
      </c>
      <c r="B719">
        <v>68187018</v>
      </c>
      <c r="C719">
        <v>68193663</v>
      </c>
      <c r="D719">
        <v>64873129</v>
      </c>
      <c r="E719">
        <v>1</v>
      </c>
      <c r="F719">
        <v>1</v>
      </c>
      <c r="G719">
        <v>1</v>
      </c>
      <c r="H719">
        <v>2</v>
      </c>
      <c r="I719" t="s">
        <v>715</v>
      </c>
      <c r="J719" t="s">
        <v>716</v>
      </c>
      <c r="K719" t="s">
        <v>717</v>
      </c>
      <c r="L719">
        <v>1368</v>
      </c>
      <c r="N719">
        <v>1011</v>
      </c>
      <c r="O719" t="s">
        <v>669</v>
      </c>
      <c r="P719" t="s">
        <v>669</v>
      </c>
      <c r="Q719">
        <v>1</v>
      </c>
      <c r="W719">
        <v>0</v>
      </c>
      <c r="X719">
        <v>1230759911</v>
      </c>
      <c r="Y719">
        <v>0.01</v>
      </c>
      <c r="AA719">
        <v>0</v>
      </c>
      <c r="AB719">
        <v>851.65</v>
      </c>
      <c r="AC719">
        <v>329.79</v>
      </c>
      <c r="AD719">
        <v>0</v>
      </c>
      <c r="AE719">
        <v>0</v>
      </c>
      <c r="AF719">
        <v>87.17</v>
      </c>
      <c r="AG719">
        <v>11.6</v>
      </c>
      <c r="AH719">
        <v>0</v>
      </c>
      <c r="AI719">
        <v>1</v>
      </c>
      <c r="AJ719">
        <v>9.77</v>
      </c>
      <c r="AK719">
        <v>28.43</v>
      </c>
      <c r="AL719">
        <v>1</v>
      </c>
      <c r="AN719">
        <v>0</v>
      </c>
      <c r="AO719">
        <v>1</v>
      </c>
      <c r="AP719">
        <v>0</v>
      </c>
      <c r="AQ719">
        <v>0</v>
      </c>
      <c r="AR719">
        <v>0</v>
      </c>
      <c r="AS719" t="s">
        <v>3</v>
      </c>
      <c r="AT719">
        <v>0.01</v>
      </c>
      <c r="AU719" t="s">
        <v>3</v>
      </c>
      <c r="AV719">
        <v>0</v>
      </c>
      <c r="AW719">
        <v>2</v>
      </c>
      <c r="AX719">
        <v>68193680</v>
      </c>
      <c r="AY719">
        <v>1</v>
      </c>
      <c r="AZ719">
        <v>0</v>
      </c>
      <c r="BA719">
        <v>701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CX719">
        <f>Y719*Source!I446</f>
        <v>6.1500000000000006E-2</v>
      </c>
      <c r="CY719">
        <f>AB719</f>
        <v>851.65</v>
      </c>
      <c r="CZ719">
        <f>AF719</f>
        <v>87.17</v>
      </c>
      <c r="DA719">
        <f>AJ719</f>
        <v>9.77</v>
      </c>
      <c r="DB719">
        <f t="shared" si="156"/>
        <v>0.87</v>
      </c>
      <c r="DC719">
        <f t="shared" si="157"/>
        <v>0.12</v>
      </c>
    </row>
    <row r="720" spans="1:107" x14ac:dyDescent="0.4">
      <c r="A720">
        <f>ROW(Source!A446)</f>
        <v>446</v>
      </c>
      <c r="B720">
        <v>68187018</v>
      </c>
      <c r="C720">
        <v>68193663</v>
      </c>
      <c r="D720">
        <v>64807644</v>
      </c>
      <c r="E720">
        <v>1</v>
      </c>
      <c r="F720">
        <v>1</v>
      </c>
      <c r="G720">
        <v>1</v>
      </c>
      <c r="H720">
        <v>3</v>
      </c>
      <c r="I720" t="s">
        <v>958</v>
      </c>
      <c r="J720" t="s">
        <v>959</v>
      </c>
      <c r="K720" t="s">
        <v>960</v>
      </c>
      <c r="L720">
        <v>1348</v>
      </c>
      <c r="N720">
        <v>1009</v>
      </c>
      <c r="O720" t="s">
        <v>133</v>
      </c>
      <c r="P720" t="s">
        <v>133</v>
      </c>
      <c r="Q720">
        <v>1000</v>
      </c>
      <c r="W720">
        <v>0</v>
      </c>
      <c r="X720">
        <v>-427086077</v>
      </c>
      <c r="Y720">
        <v>1E-4</v>
      </c>
      <c r="AA720">
        <v>277290</v>
      </c>
      <c r="AB720">
        <v>0</v>
      </c>
      <c r="AC720">
        <v>0</v>
      </c>
      <c r="AD720">
        <v>0</v>
      </c>
      <c r="AE720">
        <v>70200</v>
      </c>
      <c r="AF720">
        <v>0</v>
      </c>
      <c r="AG720">
        <v>0</v>
      </c>
      <c r="AH720">
        <v>0</v>
      </c>
      <c r="AI720">
        <v>3.95</v>
      </c>
      <c r="AJ720">
        <v>1</v>
      </c>
      <c r="AK720">
        <v>1</v>
      </c>
      <c r="AL720">
        <v>1</v>
      </c>
      <c r="AN720">
        <v>0</v>
      </c>
      <c r="AO720">
        <v>1</v>
      </c>
      <c r="AP720">
        <v>0</v>
      </c>
      <c r="AQ720">
        <v>0</v>
      </c>
      <c r="AR720">
        <v>0</v>
      </c>
      <c r="AS720" t="s">
        <v>3</v>
      </c>
      <c r="AT720">
        <v>1E-4</v>
      </c>
      <c r="AU720" t="s">
        <v>3</v>
      </c>
      <c r="AV720">
        <v>0</v>
      </c>
      <c r="AW720">
        <v>2</v>
      </c>
      <c r="AX720">
        <v>68193681</v>
      </c>
      <c r="AY720">
        <v>1</v>
      </c>
      <c r="AZ720">
        <v>0</v>
      </c>
      <c r="BA720">
        <v>702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CX720">
        <f>Y720*Source!I446</f>
        <v>6.150000000000001E-4</v>
      </c>
      <c r="CY720">
        <f t="shared" ref="CY720:CY728" si="161">AA720</f>
        <v>277290</v>
      </c>
      <c r="CZ720">
        <f t="shared" ref="CZ720:CZ728" si="162">AE720</f>
        <v>70200</v>
      </c>
      <c r="DA720">
        <f t="shared" ref="DA720:DA728" si="163">AI720</f>
        <v>3.95</v>
      </c>
      <c r="DB720">
        <f t="shared" si="156"/>
        <v>7.02</v>
      </c>
      <c r="DC720">
        <f t="shared" si="157"/>
        <v>0</v>
      </c>
    </row>
    <row r="721" spans="1:107" x14ac:dyDescent="0.4">
      <c r="A721">
        <f>ROW(Source!A446)</f>
        <v>446</v>
      </c>
      <c r="B721">
        <v>68187018</v>
      </c>
      <c r="C721">
        <v>68193663</v>
      </c>
      <c r="D721">
        <v>64808837</v>
      </c>
      <c r="E721">
        <v>1</v>
      </c>
      <c r="F721">
        <v>1</v>
      </c>
      <c r="G721">
        <v>1</v>
      </c>
      <c r="H721">
        <v>3</v>
      </c>
      <c r="I721" t="s">
        <v>961</v>
      </c>
      <c r="J721" t="s">
        <v>962</v>
      </c>
      <c r="K721" t="s">
        <v>963</v>
      </c>
      <c r="L721">
        <v>1346</v>
      </c>
      <c r="N721">
        <v>1009</v>
      </c>
      <c r="O721" t="s">
        <v>120</v>
      </c>
      <c r="P721" t="s">
        <v>120</v>
      </c>
      <c r="Q721">
        <v>1</v>
      </c>
      <c r="W721">
        <v>0</v>
      </c>
      <c r="X721">
        <v>326902400</v>
      </c>
      <c r="Y721">
        <v>0.02</v>
      </c>
      <c r="AA721">
        <v>207.9</v>
      </c>
      <c r="AB721">
        <v>0</v>
      </c>
      <c r="AC721">
        <v>0</v>
      </c>
      <c r="AD721">
        <v>0</v>
      </c>
      <c r="AE721">
        <v>18.899999999999999</v>
      </c>
      <c r="AF721">
        <v>0</v>
      </c>
      <c r="AG721">
        <v>0</v>
      </c>
      <c r="AH721">
        <v>0</v>
      </c>
      <c r="AI721">
        <v>11</v>
      </c>
      <c r="AJ721">
        <v>1</v>
      </c>
      <c r="AK721">
        <v>1</v>
      </c>
      <c r="AL721">
        <v>1</v>
      </c>
      <c r="AN721">
        <v>0</v>
      </c>
      <c r="AO721">
        <v>1</v>
      </c>
      <c r="AP721">
        <v>0</v>
      </c>
      <c r="AQ721">
        <v>0</v>
      </c>
      <c r="AR721">
        <v>0</v>
      </c>
      <c r="AS721" t="s">
        <v>3</v>
      </c>
      <c r="AT721">
        <v>0.02</v>
      </c>
      <c r="AU721" t="s">
        <v>3</v>
      </c>
      <c r="AV721">
        <v>0</v>
      </c>
      <c r="AW721">
        <v>2</v>
      </c>
      <c r="AX721">
        <v>68193682</v>
      </c>
      <c r="AY721">
        <v>1</v>
      </c>
      <c r="AZ721">
        <v>0</v>
      </c>
      <c r="BA721">
        <v>703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CX721">
        <f>Y721*Source!I446</f>
        <v>0.12300000000000001</v>
      </c>
      <c r="CY721">
        <f t="shared" si="161"/>
        <v>207.9</v>
      </c>
      <c r="CZ721">
        <f t="shared" si="162"/>
        <v>18.899999999999999</v>
      </c>
      <c r="DA721">
        <f t="shared" si="163"/>
        <v>11</v>
      </c>
      <c r="DB721">
        <f t="shared" ref="DB721:DB731" si="164">ROUND(ROUND(AT721*CZ721,2),6)</f>
        <v>0.38</v>
      </c>
      <c r="DC721">
        <f t="shared" ref="DC721:DC731" si="165">ROUND(ROUND(AT721*AG721,2),6)</f>
        <v>0</v>
      </c>
    </row>
    <row r="722" spans="1:107" x14ac:dyDescent="0.4">
      <c r="A722">
        <f>ROW(Source!A446)</f>
        <v>446</v>
      </c>
      <c r="B722">
        <v>68187018</v>
      </c>
      <c r="C722">
        <v>68193663</v>
      </c>
      <c r="D722">
        <v>64809185</v>
      </c>
      <c r="E722">
        <v>1</v>
      </c>
      <c r="F722">
        <v>1</v>
      </c>
      <c r="G722">
        <v>1</v>
      </c>
      <c r="H722">
        <v>3</v>
      </c>
      <c r="I722" t="s">
        <v>964</v>
      </c>
      <c r="J722" t="s">
        <v>965</v>
      </c>
      <c r="K722" t="s">
        <v>966</v>
      </c>
      <c r="L722">
        <v>1346</v>
      </c>
      <c r="N722">
        <v>1009</v>
      </c>
      <c r="O722" t="s">
        <v>120</v>
      </c>
      <c r="P722" t="s">
        <v>120</v>
      </c>
      <c r="Q722">
        <v>1</v>
      </c>
      <c r="W722">
        <v>0</v>
      </c>
      <c r="X722">
        <v>-1088339451</v>
      </c>
      <c r="Y722">
        <v>0.01</v>
      </c>
      <c r="AA722">
        <v>310.01</v>
      </c>
      <c r="AB722">
        <v>0</v>
      </c>
      <c r="AC722">
        <v>0</v>
      </c>
      <c r="AD722">
        <v>0</v>
      </c>
      <c r="AE722">
        <v>133.05000000000001</v>
      </c>
      <c r="AF722">
        <v>0</v>
      </c>
      <c r="AG722">
        <v>0</v>
      </c>
      <c r="AH722">
        <v>0</v>
      </c>
      <c r="AI722">
        <v>2.33</v>
      </c>
      <c r="AJ722">
        <v>1</v>
      </c>
      <c r="AK722">
        <v>1</v>
      </c>
      <c r="AL722">
        <v>1</v>
      </c>
      <c r="AN722">
        <v>0</v>
      </c>
      <c r="AO722">
        <v>1</v>
      </c>
      <c r="AP722">
        <v>0</v>
      </c>
      <c r="AQ722">
        <v>0</v>
      </c>
      <c r="AR722">
        <v>0</v>
      </c>
      <c r="AS722" t="s">
        <v>3</v>
      </c>
      <c r="AT722">
        <v>0.01</v>
      </c>
      <c r="AU722" t="s">
        <v>3</v>
      </c>
      <c r="AV722">
        <v>0</v>
      </c>
      <c r="AW722">
        <v>2</v>
      </c>
      <c r="AX722">
        <v>68193683</v>
      </c>
      <c r="AY722">
        <v>1</v>
      </c>
      <c r="AZ722">
        <v>0</v>
      </c>
      <c r="BA722">
        <v>704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CX722">
        <f>Y722*Source!I446</f>
        <v>6.1500000000000006E-2</v>
      </c>
      <c r="CY722">
        <f t="shared" si="161"/>
        <v>310.01</v>
      </c>
      <c r="CZ722">
        <f t="shared" si="162"/>
        <v>133.05000000000001</v>
      </c>
      <c r="DA722">
        <f t="shared" si="163"/>
        <v>2.33</v>
      </c>
      <c r="DB722">
        <f t="shared" si="164"/>
        <v>1.33</v>
      </c>
      <c r="DC722">
        <f t="shared" si="165"/>
        <v>0</v>
      </c>
    </row>
    <row r="723" spans="1:107" x14ac:dyDescent="0.4">
      <c r="A723">
        <f>ROW(Source!A446)</f>
        <v>446</v>
      </c>
      <c r="B723">
        <v>68187018</v>
      </c>
      <c r="C723">
        <v>68193663</v>
      </c>
      <c r="D723">
        <v>64809271</v>
      </c>
      <c r="E723">
        <v>1</v>
      </c>
      <c r="F723">
        <v>1</v>
      </c>
      <c r="G723">
        <v>1</v>
      </c>
      <c r="H723">
        <v>3</v>
      </c>
      <c r="I723" t="s">
        <v>942</v>
      </c>
      <c r="J723" t="s">
        <v>943</v>
      </c>
      <c r="K723" t="s">
        <v>944</v>
      </c>
      <c r="L723">
        <v>1308</v>
      </c>
      <c r="N723">
        <v>1003</v>
      </c>
      <c r="O723" t="s">
        <v>259</v>
      </c>
      <c r="P723" t="s">
        <v>259</v>
      </c>
      <c r="Q723">
        <v>100</v>
      </c>
      <c r="W723">
        <v>0</v>
      </c>
      <c r="X723">
        <v>611857035</v>
      </c>
      <c r="Y723">
        <v>0.1</v>
      </c>
      <c r="AA723">
        <v>539.21</v>
      </c>
      <c r="AB723">
        <v>0</v>
      </c>
      <c r="AC723">
        <v>0</v>
      </c>
      <c r="AD723">
        <v>0</v>
      </c>
      <c r="AE723">
        <v>120.36</v>
      </c>
      <c r="AF723">
        <v>0</v>
      </c>
      <c r="AG723">
        <v>0</v>
      </c>
      <c r="AH723">
        <v>0</v>
      </c>
      <c r="AI723">
        <v>4.4800000000000004</v>
      </c>
      <c r="AJ723">
        <v>1</v>
      </c>
      <c r="AK723">
        <v>1</v>
      </c>
      <c r="AL723">
        <v>1</v>
      </c>
      <c r="AN723">
        <v>0</v>
      </c>
      <c r="AO723">
        <v>1</v>
      </c>
      <c r="AP723">
        <v>0</v>
      </c>
      <c r="AQ723">
        <v>0</v>
      </c>
      <c r="AR723">
        <v>0</v>
      </c>
      <c r="AS723" t="s">
        <v>3</v>
      </c>
      <c r="AT723">
        <v>0.1</v>
      </c>
      <c r="AU723" t="s">
        <v>3</v>
      </c>
      <c r="AV723">
        <v>0</v>
      </c>
      <c r="AW723">
        <v>2</v>
      </c>
      <c r="AX723">
        <v>68193684</v>
      </c>
      <c r="AY723">
        <v>1</v>
      </c>
      <c r="AZ723">
        <v>0</v>
      </c>
      <c r="BA723">
        <v>705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CX723">
        <f>Y723*Source!I446</f>
        <v>0.6150000000000001</v>
      </c>
      <c r="CY723">
        <f t="shared" si="161"/>
        <v>539.21</v>
      </c>
      <c r="CZ723">
        <f t="shared" si="162"/>
        <v>120.36</v>
      </c>
      <c r="DA723">
        <f t="shared" si="163"/>
        <v>4.4800000000000004</v>
      </c>
      <c r="DB723">
        <f t="shared" si="164"/>
        <v>12.04</v>
      </c>
      <c r="DC723">
        <f t="shared" si="165"/>
        <v>0</v>
      </c>
    </row>
    <row r="724" spans="1:107" x14ac:dyDescent="0.4">
      <c r="A724">
        <f>ROW(Source!A446)</f>
        <v>446</v>
      </c>
      <c r="B724">
        <v>68187018</v>
      </c>
      <c r="C724">
        <v>68193663</v>
      </c>
      <c r="D724">
        <v>64809290</v>
      </c>
      <c r="E724">
        <v>1</v>
      </c>
      <c r="F724">
        <v>1</v>
      </c>
      <c r="G724">
        <v>1</v>
      </c>
      <c r="H724">
        <v>3</v>
      </c>
      <c r="I724" t="s">
        <v>933</v>
      </c>
      <c r="J724" t="s">
        <v>934</v>
      </c>
      <c r="K724" t="s">
        <v>935</v>
      </c>
      <c r="L724">
        <v>1346</v>
      </c>
      <c r="N724">
        <v>1009</v>
      </c>
      <c r="O724" t="s">
        <v>120</v>
      </c>
      <c r="P724" t="s">
        <v>120</v>
      </c>
      <c r="Q724">
        <v>1</v>
      </c>
      <c r="W724">
        <v>0</v>
      </c>
      <c r="X724">
        <v>-1294780295</v>
      </c>
      <c r="Y724">
        <v>0.2</v>
      </c>
      <c r="AA724">
        <v>99.74</v>
      </c>
      <c r="AB724">
        <v>0</v>
      </c>
      <c r="AC724">
        <v>0</v>
      </c>
      <c r="AD724">
        <v>0</v>
      </c>
      <c r="AE724">
        <v>30.5</v>
      </c>
      <c r="AF724">
        <v>0</v>
      </c>
      <c r="AG724">
        <v>0</v>
      </c>
      <c r="AH724">
        <v>0</v>
      </c>
      <c r="AI724">
        <v>3.27</v>
      </c>
      <c r="AJ724">
        <v>1</v>
      </c>
      <c r="AK724">
        <v>1</v>
      </c>
      <c r="AL724">
        <v>1</v>
      </c>
      <c r="AN724">
        <v>0</v>
      </c>
      <c r="AO724">
        <v>1</v>
      </c>
      <c r="AP724">
        <v>0</v>
      </c>
      <c r="AQ724">
        <v>0</v>
      </c>
      <c r="AR724">
        <v>0</v>
      </c>
      <c r="AS724" t="s">
        <v>3</v>
      </c>
      <c r="AT724">
        <v>0.2</v>
      </c>
      <c r="AU724" t="s">
        <v>3</v>
      </c>
      <c r="AV724">
        <v>0</v>
      </c>
      <c r="AW724">
        <v>2</v>
      </c>
      <c r="AX724">
        <v>68193685</v>
      </c>
      <c r="AY724">
        <v>1</v>
      </c>
      <c r="AZ724">
        <v>0</v>
      </c>
      <c r="BA724">
        <v>706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CX724">
        <f>Y724*Source!I446</f>
        <v>1.2300000000000002</v>
      </c>
      <c r="CY724">
        <f t="shared" si="161"/>
        <v>99.74</v>
      </c>
      <c r="CZ724">
        <f t="shared" si="162"/>
        <v>30.5</v>
      </c>
      <c r="DA724">
        <f t="shared" si="163"/>
        <v>3.27</v>
      </c>
      <c r="DB724">
        <f t="shared" si="164"/>
        <v>6.1</v>
      </c>
      <c r="DC724">
        <f t="shared" si="165"/>
        <v>0</v>
      </c>
    </row>
    <row r="725" spans="1:107" x14ac:dyDescent="0.4">
      <c r="A725">
        <f>ROW(Source!A446)</f>
        <v>446</v>
      </c>
      <c r="B725">
        <v>68187018</v>
      </c>
      <c r="C725">
        <v>68193663</v>
      </c>
      <c r="D725">
        <v>64821434</v>
      </c>
      <c r="E725">
        <v>1</v>
      </c>
      <c r="F725">
        <v>1</v>
      </c>
      <c r="G725">
        <v>1</v>
      </c>
      <c r="H725">
        <v>3</v>
      </c>
      <c r="I725" t="s">
        <v>967</v>
      </c>
      <c r="J725" t="s">
        <v>968</v>
      </c>
      <c r="K725" t="s">
        <v>969</v>
      </c>
      <c r="L725">
        <v>1355</v>
      </c>
      <c r="N725">
        <v>1010</v>
      </c>
      <c r="O725" t="s">
        <v>235</v>
      </c>
      <c r="P725" t="s">
        <v>235</v>
      </c>
      <c r="Q725">
        <v>100</v>
      </c>
      <c r="W725">
        <v>0</v>
      </c>
      <c r="X725">
        <v>-161981681</v>
      </c>
      <c r="Y725">
        <v>1.02</v>
      </c>
      <c r="AA725">
        <v>612.13</v>
      </c>
      <c r="AB725">
        <v>0</v>
      </c>
      <c r="AC725">
        <v>0</v>
      </c>
      <c r="AD725">
        <v>0</v>
      </c>
      <c r="AE725">
        <v>65.819999999999993</v>
      </c>
      <c r="AF725">
        <v>0</v>
      </c>
      <c r="AG725">
        <v>0</v>
      </c>
      <c r="AH725">
        <v>0</v>
      </c>
      <c r="AI725">
        <v>9.3000000000000007</v>
      </c>
      <c r="AJ725">
        <v>1</v>
      </c>
      <c r="AK725">
        <v>1</v>
      </c>
      <c r="AL725">
        <v>1</v>
      </c>
      <c r="AN725">
        <v>0</v>
      </c>
      <c r="AO725">
        <v>1</v>
      </c>
      <c r="AP725">
        <v>0</v>
      </c>
      <c r="AQ725">
        <v>0</v>
      </c>
      <c r="AR725">
        <v>0</v>
      </c>
      <c r="AS725" t="s">
        <v>3</v>
      </c>
      <c r="AT725">
        <v>1.02</v>
      </c>
      <c r="AU725" t="s">
        <v>3</v>
      </c>
      <c r="AV725">
        <v>0</v>
      </c>
      <c r="AW725">
        <v>2</v>
      </c>
      <c r="AX725">
        <v>68193686</v>
      </c>
      <c r="AY725">
        <v>1</v>
      </c>
      <c r="AZ725">
        <v>0</v>
      </c>
      <c r="BA725">
        <v>707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CX725">
        <f>Y725*Source!I446</f>
        <v>6.2730000000000006</v>
      </c>
      <c r="CY725">
        <f t="shared" si="161"/>
        <v>612.13</v>
      </c>
      <c r="CZ725">
        <f t="shared" si="162"/>
        <v>65.819999999999993</v>
      </c>
      <c r="DA725">
        <f t="shared" si="163"/>
        <v>9.3000000000000007</v>
      </c>
      <c r="DB725">
        <f t="shared" si="164"/>
        <v>67.14</v>
      </c>
      <c r="DC725">
        <f t="shared" si="165"/>
        <v>0</v>
      </c>
    </row>
    <row r="726" spans="1:107" x14ac:dyDescent="0.4">
      <c r="A726">
        <f>ROW(Source!A446)</f>
        <v>446</v>
      </c>
      <c r="B726">
        <v>68187018</v>
      </c>
      <c r="C726">
        <v>68193663</v>
      </c>
      <c r="D726">
        <v>64856621</v>
      </c>
      <c r="E726">
        <v>1</v>
      </c>
      <c r="F726">
        <v>1</v>
      </c>
      <c r="G726">
        <v>1</v>
      </c>
      <c r="H726">
        <v>3</v>
      </c>
      <c r="I726" t="s">
        <v>970</v>
      </c>
      <c r="J726" t="s">
        <v>971</v>
      </c>
      <c r="K726" t="s">
        <v>972</v>
      </c>
      <c r="L726">
        <v>1346</v>
      </c>
      <c r="N726">
        <v>1009</v>
      </c>
      <c r="O726" t="s">
        <v>120</v>
      </c>
      <c r="P726" t="s">
        <v>120</v>
      </c>
      <c r="Q726">
        <v>1</v>
      </c>
      <c r="W726">
        <v>0</v>
      </c>
      <c r="X726">
        <v>-993947972</v>
      </c>
      <c r="Y726">
        <v>0.08</v>
      </c>
      <c r="AA726">
        <v>518.85</v>
      </c>
      <c r="AB726">
        <v>0</v>
      </c>
      <c r="AC726">
        <v>0</v>
      </c>
      <c r="AD726">
        <v>0</v>
      </c>
      <c r="AE726">
        <v>68.27</v>
      </c>
      <c r="AF726">
        <v>0</v>
      </c>
      <c r="AG726">
        <v>0</v>
      </c>
      <c r="AH726">
        <v>0</v>
      </c>
      <c r="AI726">
        <v>7.6</v>
      </c>
      <c r="AJ726">
        <v>1</v>
      </c>
      <c r="AK726">
        <v>1</v>
      </c>
      <c r="AL726">
        <v>1</v>
      </c>
      <c r="AN726">
        <v>0</v>
      </c>
      <c r="AO726">
        <v>1</v>
      </c>
      <c r="AP726">
        <v>0</v>
      </c>
      <c r="AQ726">
        <v>0</v>
      </c>
      <c r="AR726">
        <v>0</v>
      </c>
      <c r="AS726" t="s">
        <v>3</v>
      </c>
      <c r="AT726">
        <v>0.08</v>
      </c>
      <c r="AU726" t="s">
        <v>3</v>
      </c>
      <c r="AV726">
        <v>0</v>
      </c>
      <c r="AW726">
        <v>2</v>
      </c>
      <c r="AX726">
        <v>68193687</v>
      </c>
      <c r="AY726">
        <v>1</v>
      </c>
      <c r="AZ726">
        <v>0</v>
      </c>
      <c r="BA726">
        <v>708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CX726">
        <f>Y726*Source!I446</f>
        <v>0.49200000000000005</v>
      </c>
      <c r="CY726">
        <f t="shared" si="161"/>
        <v>518.85</v>
      </c>
      <c r="CZ726">
        <f t="shared" si="162"/>
        <v>68.27</v>
      </c>
      <c r="DA726">
        <f t="shared" si="163"/>
        <v>7.6</v>
      </c>
      <c r="DB726">
        <f t="shared" si="164"/>
        <v>5.46</v>
      </c>
      <c r="DC726">
        <f t="shared" si="165"/>
        <v>0</v>
      </c>
    </row>
    <row r="727" spans="1:107" x14ac:dyDescent="0.4">
      <c r="A727">
        <f>ROW(Source!A446)</f>
        <v>446</v>
      </c>
      <c r="B727">
        <v>68187018</v>
      </c>
      <c r="C727">
        <v>68193663</v>
      </c>
      <c r="D727">
        <v>64863410</v>
      </c>
      <c r="E727">
        <v>1</v>
      </c>
      <c r="F727">
        <v>1</v>
      </c>
      <c r="G727">
        <v>1</v>
      </c>
      <c r="H727">
        <v>3</v>
      </c>
      <c r="I727" t="s">
        <v>973</v>
      </c>
      <c r="J727" t="s">
        <v>974</v>
      </c>
      <c r="K727" t="s">
        <v>975</v>
      </c>
      <c r="L727">
        <v>1346</v>
      </c>
      <c r="N727">
        <v>1009</v>
      </c>
      <c r="O727" t="s">
        <v>120</v>
      </c>
      <c r="P727" t="s">
        <v>120</v>
      </c>
      <c r="Q727">
        <v>1</v>
      </c>
      <c r="W727">
        <v>0</v>
      </c>
      <c r="X727">
        <v>1015963907</v>
      </c>
      <c r="Y727">
        <v>0.1</v>
      </c>
      <c r="AA727">
        <v>73.75</v>
      </c>
      <c r="AB727">
        <v>0</v>
      </c>
      <c r="AC727">
        <v>0</v>
      </c>
      <c r="AD727">
        <v>0</v>
      </c>
      <c r="AE727">
        <v>30.6</v>
      </c>
      <c r="AF727">
        <v>0</v>
      </c>
      <c r="AG727">
        <v>0</v>
      </c>
      <c r="AH727">
        <v>0</v>
      </c>
      <c r="AI727">
        <v>2.41</v>
      </c>
      <c r="AJ727">
        <v>1</v>
      </c>
      <c r="AK727">
        <v>1</v>
      </c>
      <c r="AL727">
        <v>1</v>
      </c>
      <c r="AN727">
        <v>0</v>
      </c>
      <c r="AO727">
        <v>1</v>
      </c>
      <c r="AP727">
        <v>0</v>
      </c>
      <c r="AQ727">
        <v>0</v>
      </c>
      <c r="AR727">
        <v>0</v>
      </c>
      <c r="AS727" t="s">
        <v>3</v>
      </c>
      <c r="AT727">
        <v>0.1</v>
      </c>
      <c r="AU727" t="s">
        <v>3</v>
      </c>
      <c r="AV727">
        <v>0</v>
      </c>
      <c r="AW727">
        <v>2</v>
      </c>
      <c r="AX727">
        <v>68193688</v>
      </c>
      <c r="AY727">
        <v>1</v>
      </c>
      <c r="AZ727">
        <v>0</v>
      </c>
      <c r="BA727">
        <v>709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CX727">
        <f>Y727*Source!I446</f>
        <v>0.6150000000000001</v>
      </c>
      <c r="CY727">
        <f t="shared" si="161"/>
        <v>73.75</v>
      </c>
      <c r="CZ727">
        <f t="shared" si="162"/>
        <v>30.6</v>
      </c>
      <c r="DA727">
        <f t="shared" si="163"/>
        <v>2.41</v>
      </c>
      <c r="DB727">
        <f t="shared" si="164"/>
        <v>3.06</v>
      </c>
      <c r="DC727">
        <f t="shared" si="165"/>
        <v>0</v>
      </c>
    </row>
    <row r="728" spans="1:107" x14ac:dyDescent="0.4">
      <c r="A728">
        <f>ROW(Source!A446)</f>
        <v>446</v>
      </c>
      <c r="B728">
        <v>68187018</v>
      </c>
      <c r="C728">
        <v>68193663</v>
      </c>
      <c r="D728">
        <v>64870754</v>
      </c>
      <c r="E728">
        <v>1</v>
      </c>
      <c r="F728">
        <v>1</v>
      </c>
      <c r="G728">
        <v>1</v>
      </c>
      <c r="H728">
        <v>3</v>
      </c>
      <c r="I728" t="s">
        <v>912</v>
      </c>
      <c r="J728" t="s">
        <v>913</v>
      </c>
      <c r="K728" t="s">
        <v>914</v>
      </c>
      <c r="L728">
        <v>1374</v>
      </c>
      <c r="N728">
        <v>1013</v>
      </c>
      <c r="O728" t="s">
        <v>915</v>
      </c>
      <c r="P728" t="s">
        <v>915</v>
      </c>
      <c r="Q728">
        <v>1</v>
      </c>
      <c r="W728">
        <v>0</v>
      </c>
      <c r="X728">
        <v>-915781824</v>
      </c>
      <c r="Y728">
        <v>3.33</v>
      </c>
      <c r="AA728">
        <v>1</v>
      </c>
      <c r="AB728">
        <v>0</v>
      </c>
      <c r="AC728">
        <v>0</v>
      </c>
      <c r="AD728">
        <v>0</v>
      </c>
      <c r="AE728">
        <v>1</v>
      </c>
      <c r="AF728">
        <v>0</v>
      </c>
      <c r="AG728">
        <v>0</v>
      </c>
      <c r="AH728">
        <v>0</v>
      </c>
      <c r="AI728">
        <v>1</v>
      </c>
      <c r="AJ728">
        <v>1</v>
      </c>
      <c r="AK728">
        <v>1</v>
      </c>
      <c r="AL728">
        <v>1</v>
      </c>
      <c r="AN728">
        <v>0</v>
      </c>
      <c r="AO728">
        <v>1</v>
      </c>
      <c r="AP728">
        <v>0</v>
      </c>
      <c r="AQ728">
        <v>0</v>
      </c>
      <c r="AR728">
        <v>0</v>
      </c>
      <c r="AS728" t="s">
        <v>3</v>
      </c>
      <c r="AT728">
        <v>3.33</v>
      </c>
      <c r="AU728" t="s">
        <v>3</v>
      </c>
      <c r="AV728">
        <v>0</v>
      </c>
      <c r="AW728">
        <v>2</v>
      </c>
      <c r="AX728">
        <v>68193689</v>
      </c>
      <c r="AY728">
        <v>1</v>
      </c>
      <c r="AZ728">
        <v>0</v>
      </c>
      <c r="BA728">
        <v>710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CX728">
        <f>Y728*Source!I446</f>
        <v>20.479500000000002</v>
      </c>
      <c r="CY728">
        <f t="shared" si="161"/>
        <v>1</v>
      </c>
      <c r="CZ728">
        <f t="shared" si="162"/>
        <v>1</v>
      </c>
      <c r="DA728">
        <f t="shared" si="163"/>
        <v>1</v>
      </c>
      <c r="DB728">
        <f t="shared" si="164"/>
        <v>3.33</v>
      </c>
      <c r="DC728">
        <f t="shared" si="165"/>
        <v>0</v>
      </c>
    </row>
    <row r="729" spans="1:107" x14ac:dyDescent="0.4">
      <c r="A729">
        <f>ROW(Source!A481)</f>
        <v>481</v>
      </c>
      <c r="B729">
        <v>68187018</v>
      </c>
      <c r="C729">
        <v>68193760</v>
      </c>
      <c r="D729">
        <v>18407150</v>
      </c>
      <c r="E729">
        <v>1</v>
      </c>
      <c r="F729">
        <v>1</v>
      </c>
      <c r="G729">
        <v>1</v>
      </c>
      <c r="H729">
        <v>1</v>
      </c>
      <c r="I729" t="s">
        <v>901</v>
      </c>
      <c r="J729" t="s">
        <v>3</v>
      </c>
      <c r="K729" t="s">
        <v>902</v>
      </c>
      <c r="L729">
        <v>1369</v>
      </c>
      <c r="N729">
        <v>1013</v>
      </c>
      <c r="O729" t="s">
        <v>665</v>
      </c>
      <c r="P729" t="s">
        <v>665</v>
      </c>
      <c r="Q729">
        <v>1</v>
      </c>
      <c r="W729">
        <v>0</v>
      </c>
      <c r="X729">
        <v>-931037793</v>
      </c>
      <c r="Y729">
        <v>71.8</v>
      </c>
      <c r="AA729">
        <v>0</v>
      </c>
      <c r="AB729">
        <v>0</v>
      </c>
      <c r="AC729">
        <v>0</v>
      </c>
      <c r="AD729">
        <v>8.5299999999999994</v>
      </c>
      <c r="AE729">
        <v>0</v>
      </c>
      <c r="AF729">
        <v>0</v>
      </c>
      <c r="AG729">
        <v>0</v>
      </c>
      <c r="AH729">
        <v>8.5299999999999994</v>
      </c>
      <c r="AI729">
        <v>1</v>
      </c>
      <c r="AJ729">
        <v>1</v>
      </c>
      <c r="AK729">
        <v>1</v>
      </c>
      <c r="AL729">
        <v>1</v>
      </c>
      <c r="AN729">
        <v>0</v>
      </c>
      <c r="AO729">
        <v>1</v>
      </c>
      <c r="AP729">
        <v>0</v>
      </c>
      <c r="AQ729">
        <v>0</v>
      </c>
      <c r="AR729">
        <v>0</v>
      </c>
      <c r="AS729" t="s">
        <v>3</v>
      </c>
      <c r="AT729">
        <v>71.8</v>
      </c>
      <c r="AU729" t="s">
        <v>3</v>
      </c>
      <c r="AV729">
        <v>1</v>
      </c>
      <c r="AW729">
        <v>2</v>
      </c>
      <c r="AX729">
        <v>68193764</v>
      </c>
      <c r="AY729">
        <v>1</v>
      </c>
      <c r="AZ729">
        <v>0</v>
      </c>
      <c r="BA729">
        <v>711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CX729">
        <f>Y729*Source!I481</f>
        <v>0.71799999999999997</v>
      </c>
      <c r="CY729">
        <f>AD729</f>
        <v>8.5299999999999994</v>
      </c>
      <c r="CZ729">
        <f>AH729</f>
        <v>8.5299999999999994</v>
      </c>
      <c r="DA729">
        <f>AL729</f>
        <v>1</v>
      </c>
      <c r="DB729">
        <f t="shared" si="164"/>
        <v>612.45000000000005</v>
      </c>
      <c r="DC729">
        <f t="shared" si="165"/>
        <v>0</v>
      </c>
    </row>
    <row r="730" spans="1:107" x14ac:dyDescent="0.4">
      <c r="A730">
        <f>ROW(Source!A481)</f>
        <v>481</v>
      </c>
      <c r="B730">
        <v>68187018</v>
      </c>
      <c r="C730">
        <v>68193760</v>
      </c>
      <c r="D730">
        <v>64872877</v>
      </c>
      <c r="E730">
        <v>1</v>
      </c>
      <c r="F730">
        <v>1</v>
      </c>
      <c r="G730">
        <v>1</v>
      </c>
      <c r="H730">
        <v>2</v>
      </c>
      <c r="I730" t="s">
        <v>903</v>
      </c>
      <c r="J730" t="s">
        <v>904</v>
      </c>
      <c r="K730" t="s">
        <v>905</v>
      </c>
      <c r="L730">
        <v>1368</v>
      </c>
      <c r="N730">
        <v>1011</v>
      </c>
      <c r="O730" t="s">
        <v>669</v>
      </c>
      <c r="P730" t="s">
        <v>669</v>
      </c>
      <c r="Q730">
        <v>1</v>
      </c>
      <c r="W730">
        <v>0</v>
      </c>
      <c r="X730">
        <v>-1835804875</v>
      </c>
      <c r="Y730">
        <v>63.5</v>
      </c>
      <c r="AA730">
        <v>0</v>
      </c>
      <c r="AB730">
        <v>25.41</v>
      </c>
      <c r="AC730">
        <v>0</v>
      </c>
      <c r="AD730">
        <v>0</v>
      </c>
      <c r="AE730">
        <v>0</v>
      </c>
      <c r="AF730">
        <v>3.27</v>
      </c>
      <c r="AG730">
        <v>0</v>
      </c>
      <c r="AH730">
        <v>0</v>
      </c>
      <c r="AI730">
        <v>1</v>
      </c>
      <c r="AJ730">
        <v>7.77</v>
      </c>
      <c r="AK730">
        <v>28.43</v>
      </c>
      <c r="AL730">
        <v>1</v>
      </c>
      <c r="AN730">
        <v>0</v>
      </c>
      <c r="AO730">
        <v>1</v>
      </c>
      <c r="AP730">
        <v>0</v>
      </c>
      <c r="AQ730">
        <v>0</v>
      </c>
      <c r="AR730">
        <v>0</v>
      </c>
      <c r="AS730" t="s">
        <v>3</v>
      </c>
      <c r="AT730">
        <v>63.5</v>
      </c>
      <c r="AU730" t="s">
        <v>3</v>
      </c>
      <c r="AV730">
        <v>0</v>
      </c>
      <c r="AW730">
        <v>2</v>
      </c>
      <c r="AX730">
        <v>68193765</v>
      </c>
      <c r="AY730">
        <v>1</v>
      </c>
      <c r="AZ730">
        <v>0</v>
      </c>
      <c r="BA730">
        <v>712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CX730">
        <f>Y730*Source!I481</f>
        <v>0.63500000000000001</v>
      </c>
      <c r="CY730">
        <f>AB730</f>
        <v>25.41</v>
      </c>
      <c r="CZ730">
        <f>AF730</f>
        <v>3.27</v>
      </c>
      <c r="DA730">
        <f>AJ730</f>
        <v>7.77</v>
      </c>
      <c r="DB730">
        <f t="shared" si="164"/>
        <v>207.65</v>
      </c>
      <c r="DC730">
        <f t="shared" si="165"/>
        <v>0</v>
      </c>
    </row>
    <row r="731" spans="1:107" x14ac:dyDescent="0.4">
      <c r="A731">
        <f>ROW(Source!A481)</f>
        <v>481</v>
      </c>
      <c r="B731">
        <v>68187018</v>
      </c>
      <c r="C731">
        <v>68193760</v>
      </c>
      <c r="D731">
        <v>64870747</v>
      </c>
      <c r="E731">
        <v>1</v>
      </c>
      <c r="F731">
        <v>1</v>
      </c>
      <c r="G731">
        <v>1</v>
      </c>
      <c r="H731">
        <v>3</v>
      </c>
      <c r="I731" t="s">
        <v>250</v>
      </c>
      <c r="J731" t="s">
        <v>252</v>
      </c>
      <c r="K731" t="s">
        <v>251</v>
      </c>
      <c r="L731">
        <v>1348</v>
      </c>
      <c r="N731">
        <v>1009</v>
      </c>
      <c r="O731" t="s">
        <v>133</v>
      </c>
      <c r="P731" t="s">
        <v>133</v>
      </c>
      <c r="Q731">
        <v>1000</v>
      </c>
      <c r="W731">
        <v>0</v>
      </c>
      <c r="X731">
        <v>1876412176</v>
      </c>
      <c r="Y731">
        <v>0.4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1</v>
      </c>
      <c r="AJ731">
        <v>1</v>
      </c>
      <c r="AK731">
        <v>1</v>
      </c>
      <c r="AL731">
        <v>1</v>
      </c>
      <c r="AN731">
        <v>0</v>
      </c>
      <c r="AO731">
        <v>0</v>
      </c>
      <c r="AP731">
        <v>0</v>
      </c>
      <c r="AQ731">
        <v>0</v>
      </c>
      <c r="AR731">
        <v>0</v>
      </c>
      <c r="AS731" t="s">
        <v>3</v>
      </c>
      <c r="AT731">
        <v>0.4</v>
      </c>
      <c r="AU731" t="s">
        <v>3</v>
      </c>
      <c r="AV731">
        <v>0</v>
      </c>
      <c r="AW731">
        <v>2</v>
      </c>
      <c r="AX731">
        <v>68193766</v>
      </c>
      <c r="AY731">
        <v>1</v>
      </c>
      <c r="AZ731">
        <v>0</v>
      </c>
      <c r="BA731">
        <v>713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CX731">
        <f>Y731*Source!I481</f>
        <v>4.0000000000000001E-3</v>
      </c>
      <c r="CY731">
        <f>AA731</f>
        <v>0</v>
      </c>
      <c r="CZ731">
        <f>AE731</f>
        <v>0</v>
      </c>
      <c r="DA731">
        <f>AI731</f>
        <v>1</v>
      </c>
      <c r="DB731">
        <f t="shared" si="164"/>
        <v>0</v>
      </c>
      <c r="DC731">
        <f t="shared" si="165"/>
        <v>0</v>
      </c>
    </row>
    <row r="732" spans="1:107" x14ac:dyDescent="0.4">
      <c r="A732">
        <f>ROW(Source!A483)</f>
        <v>483</v>
      </c>
      <c r="B732">
        <v>68187018</v>
      </c>
      <c r="C732">
        <v>68193768</v>
      </c>
      <c r="D732">
        <v>18411117</v>
      </c>
      <c r="E732">
        <v>1</v>
      </c>
      <c r="F732">
        <v>1</v>
      </c>
      <c r="G732">
        <v>1</v>
      </c>
      <c r="H732">
        <v>1</v>
      </c>
      <c r="I732" t="s">
        <v>801</v>
      </c>
      <c r="J732" t="s">
        <v>3</v>
      </c>
      <c r="K732" t="s">
        <v>802</v>
      </c>
      <c r="L732">
        <v>1369</v>
      </c>
      <c r="N732">
        <v>1013</v>
      </c>
      <c r="O732" t="s">
        <v>665</v>
      </c>
      <c r="P732" t="s">
        <v>665</v>
      </c>
      <c r="Q732">
        <v>1</v>
      </c>
      <c r="W732">
        <v>0</v>
      </c>
      <c r="X732">
        <v>-1739886638</v>
      </c>
      <c r="Y732">
        <v>42.630499999999998</v>
      </c>
      <c r="AA732">
        <v>0</v>
      </c>
      <c r="AB732">
        <v>0</v>
      </c>
      <c r="AC732">
        <v>0</v>
      </c>
      <c r="AD732">
        <v>9.6199999999999992</v>
      </c>
      <c r="AE732">
        <v>0</v>
      </c>
      <c r="AF732">
        <v>0</v>
      </c>
      <c r="AG732">
        <v>0</v>
      </c>
      <c r="AH732">
        <v>9.6199999999999992</v>
      </c>
      <c r="AI732">
        <v>1</v>
      </c>
      <c r="AJ732">
        <v>1</v>
      </c>
      <c r="AK732">
        <v>1</v>
      </c>
      <c r="AL732">
        <v>1</v>
      </c>
      <c r="AN732">
        <v>0</v>
      </c>
      <c r="AO732">
        <v>1</v>
      </c>
      <c r="AP732">
        <v>1</v>
      </c>
      <c r="AQ732">
        <v>0</v>
      </c>
      <c r="AR732">
        <v>0</v>
      </c>
      <c r="AS732" t="s">
        <v>3</v>
      </c>
      <c r="AT732">
        <v>37.07</v>
      </c>
      <c r="AU732" t="s">
        <v>21</v>
      </c>
      <c r="AV732">
        <v>1</v>
      </c>
      <c r="AW732">
        <v>2</v>
      </c>
      <c r="AX732">
        <v>68193785</v>
      </c>
      <c r="AY732">
        <v>1</v>
      </c>
      <c r="AZ732">
        <v>0</v>
      </c>
      <c r="BA732">
        <v>714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CX732">
        <f>Y732*Source!I483</f>
        <v>28.98874</v>
      </c>
      <c r="CY732">
        <f>AD732</f>
        <v>9.6199999999999992</v>
      </c>
      <c r="CZ732">
        <f>AH732</f>
        <v>9.6199999999999992</v>
      </c>
      <c r="DA732">
        <f>AL732</f>
        <v>1</v>
      </c>
      <c r="DB732">
        <f>ROUND((ROUND(AT732*CZ732,2)*1.15),6)</f>
        <v>410.10149999999999</v>
      </c>
      <c r="DC732">
        <f>ROUND((ROUND(AT732*AG732,2)*1.15),6)</f>
        <v>0</v>
      </c>
    </row>
    <row r="733" spans="1:107" x14ac:dyDescent="0.4">
      <c r="A733">
        <f>ROW(Source!A483)</f>
        <v>483</v>
      </c>
      <c r="B733">
        <v>68187018</v>
      </c>
      <c r="C733">
        <v>68193768</v>
      </c>
      <c r="D733">
        <v>121548</v>
      </c>
      <c r="E733">
        <v>1</v>
      </c>
      <c r="F733">
        <v>1</v>
      </c>
      <c r="G733">
        <v>1</v>
      </c>
      <c r="H733">
        <v>1</v>
      </c>
      <c r="I733" t="s">
        <v>44</v>
      </c>
      <c r="J733" t="s">
        <v>3</v>
      </c>
      <c r="K733" t="s">
        <v>723</v>
      </c>
      <c r="L733">
        <v>608254</v>
      </c>
      <c r="N733">
        <v>1013</v>
      </c>
      <c r="O733" t="s">
        <v>724</v>
      </c>
      <c r="P733" t="s">
        <v>724</v>
      </c>
      <c r="Q733">
        <v>1</v>
      </c>
      <c r="W733">
        <v>0</v>
      </c>
      <c r="X733">
        <v>-185737400</v>
      </c>
      <c r="Y733">
        <v>0.1875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1</v>
      </c>
      <c r="AJ733">
        <v>1</v>
      </c>
      <c r="AK733">
        <v>1</v>
      </c>
      <c r="AL733">
        <v>1</v>
      </c>
      <c r="AN733">
        <v>0</v>
      </c>
      <c r="AO733">
        <v>1</v>
      </c>
      <c r="AP733">
        <v>1</v>
      </c>
      <c r="AQ733">
        <v>0</v>
      </c>
      <c r="AR733">
        <v>0</v>
      </c>
      <c r="AS733" t="s">
        <v>3</v>
      </c>
      <c r="AT733">
        <v>0.15</v>
      </c>
      <c r="AU733" t="s">
        <v>20</v>
      </c>
      <c r="AV733">
        <v>2</v>
      </c>
      <c r="AW733">
        <v>2</v>
      </c>
      <c r="AX733">
        <v>68193786</v>
      </c>
      <c r="AY733">
        <v>1</v>
      </c>
      <c r="AZ733">
        <v>0</v>
      </c>
      <c r="BA733">
        <v>715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CX733">
        <f>Y733*Source!I483</f>
        <v>0.1275</v>
      </c>
      <c r="CY733">
        <f>AD733</f>
        <v>0</v>
      </c>
      <c r="CZ733">
        <f>AH733</f>
        <v>0</v>
      </c>
      <c r="DA733">
        <f>AL733</f>
        <v>1</v>
      </c>
      <c r="DB733">
        <f>ROUND((ROUND(AT733*CZ733,2)*1.25),6)</f>
        <v>0</v>
      </c>
      <c r="DC733">
        <f>ROUND((ROUND(AT733*AG733,2)*1.25),6)</f>
        <v>0</v>
      </c>
    </row>
    <row r="734" spans="1:107" x14ac:dyDescent="0.4">
      <c r="A734">
        <f>ROW(Source!A483)</f>
        <v>483</v>
      </c>
      <c r="B734">
        <v>68187018</v>
      </c>
      <c r="C734">
        <v>68193768</v>
      </c>
      <c r="D734">
        <v>64871196</v>
      </c>
      <c r="E734">
        <v>1</v>
      </c>
      <c r="F734">
        <v>1</v>
      </c>
      <c r="G734">
        <v>1</v>
      </c>
      <c r="H734">
        <v>2</v>
      </c>
      <c r="I734" t="s">
        <v>979</v>
      </c>
      <c r="J734" t="s">
        <v>980</v>
      </c>
      <c r="K734" t="s">
        <v>981</v>
      </c>
      <c r="L734">
        <v>1368</v>
      </c>
      <c r="N734">
        <v>1011</v>
      </c>
      <c r="O734" t="s">
        <v>669</v>
      </c>
      <c r="P734" t="s">
        <v>669</v>
      </c>
      <c r="Q734">
        <v>1</v>
      </c>
      <c r="W734">
        <v>0</v>
      </c>
      <c r="X734">
        <v>-438066613</v>
      </c>
      <c r="Y734">
        <v>0.1</v>
      </c>
      <c r="AA734">
        <v>0</v>
      </c>
      <c r="AB734">
        <v>819.07</v>
      </c>
      <c r="AC734">
        <v>383.81</v>
      </c>
      <c r="AD734">
        <v>0</v>
      </c>
      <c r="AE734">
        <v>0</v>
      </c>
      <c r="AF734">
        <v>86.4</v>
      </c>
      <c r="AG734">
        <v>13.5</v>
      </c>
      <c r="AH734">
        <v>0</v>
      </c>
      <c r="AI734">
        <v>1</v>
      </c>
      <c r="AJ734">
        <v>9.48</v>
      </c>
      <c r="AK734">
        <v>28.43</v>
      </c>
      <c r="AL734">
        <v>1</v>
      </c>
      <c r="AN734">
        <v>0</v>
      </c>
      <c r="AO734">
        <v>1</v>
      </c>
      <c r="AP734">
        <v>1</v>
      </c>
      <c r="AQ734">
        <v>0</v>
      </c>
      <c r="AR734">
        <v>0</v>
      </c>
      <c r="AS734" t="s">
        <v>3</v>
      </c>
      <c r="AT734">
        <v>0.08</v>
      </c>
      <c r="AU734" t="s">
        <v>20</v>
      </c>
      <c r="AV734">
        <v>0</v>
      </c>
      <c r="AW734">
        <v>2</v>
      </c>
      <c r="AX734">
        <v>68193787</v>
      </c>
      <c r="AY734">
        <v>1</v>
      </c>
      <c r="AZ734">
        <v>0</v>
      </c>
      <c r="BA734">
        <v>716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CX734">
        <f>Y734*Source!I483</f>
        <v>6.8000000000000005E-2</v>
      </c>
      <c r="CY734">
        <f>AB734</f>
        <v>819.07</v>
      </c>
      <c r="CZ734">
        <f>AF734</f>
        <v>86.4</v>
      </c>
      <c r="DA734">
        <f>AJ734</f>
        <v>9.48</v>
      </c>
      <c r="DB734">
        <f>ROUND((ROUND(AT734*CZ734,2)*1.25),6)</f>
        <v>8.6374999999999993</v>
      </c>
      <c r="DC734">
        <f>ROUND((ROUND(AT734*AG734,2)*1.25),6)</f>
        <v>1.35</v>
      </c>
    </row>
    <row r="735" spans="1:107" x14ac:dyDescent="0.4">
      <c r="A735">
        <f>ROW(Source!A483)</f>
        <v>483</v>
      </c>
      <c r="B735">
        <v>68187018</v>
      </c>
      <c r="C735">
        <v>68193768</v>
      </c>
      <c r="D735">
        <v>64871277</v>
      </c>
      <c r="E735">
        <v>1</v>
      </c>
      <c r="F735">
        <v>1</v>
      </c>
      <c r="G735">
        <v>1</v>
      </c>
      <c r="H735">
        <v>2</v>
      </c>
      <c r="I735" t="s">
        <v>725</v>
      </c>
      <c r="J735" t="s">
        <v>726</v>
      </c>
      <c r="K735" t="s">
        <v>727</v>
      </c>
      <c r="L735">
        <v>1368</v>
      </c>
      <c r="N735">
        <v>1011</v>
      </c>
      <c r="O735" t="s">
        <v>669</v>
      </c>
      <c r="P735" t="s">
        <v>669</v>
      </c>
      <c r="Q735">
        <v>1</v>
      </c>
      <c r="W735">
        <v>0</v>
      </c>
      <c r="X735">
        <v>1106923569</v>
      </c>
      <c r="Y735">
        <v>8.7499999999999994E-2</v>
      </c>
      <c r="AA735">
        <v>0</v>
      </c>
      <c r="AB735">
        <v>1000.16</v>
      </c>
      <c r="AC735">
        <v>383.81</v>
      </c>
      <c r="AD735">
        <v>0</v>
      </c>
      <c r="AE735">
        <v>0</v>
      </c>
      <c r="AF735">
        <v>112</v>
      </c>
      <c r="AG735">
        <v>13.5</v>
      </c>
      <c r="AH735">
        <v>0</v>
      </c>
      <c r="AI735">
        <v>1</v>
      </c>
      <c r="AJ735">
        <v>8.93</v>
      </c>
      <c r="AK735">
        <v>28.43</v>
      </c>
      <c r="AL735">
        <v>1</v>
      </c>
      <c r="AN735">
        <v>0</v>
      </c>
      <c r="AO735">
        <v>1</v>
      </c>
      <c r="AP735">
        <v>1</v>
      </c>
      <c r="AQ735">
        <v>0</v>
      </c>
      <c r="AR735">
        <v>0</v>
      </c>
      <c r="AS735" t="s">
        <v>3</v>
      </c>
      <c r="AT735">
        <v>7.0000000000000007E-2</v>
      </c>
      <c r="AU735" t="s">
        <v>20</v>
      </c>
      <c r="AV735">
        <v>0</v>
      </c>
      <c r="AW735">
        <v>2</v>
      </c>
      <c r="AX735">
        <v>68193788</v>
      </c>
      <c r="AY735">
        <v>1</v>
      </c>
      <c r="AZ735">
        <v>0</v>
      </c>
      <c r="BA735">
        <v>717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CX735">
        <f>Y735*Source!I483</f>
        <v>5.9499999999999997E-2</v>
      </c>
      <c r="CY735">
        <f>AB735</f>
        <v>1000.16</v>
      </c>
      <c r="CZ735">
        <f>AF735</f>
        <v>112</v>
      </c>
      <c r="DA735">
        <f>AJ735</f>
        <v>8.93</v>
      </c>
      <c r="DB735">
        <f>ROUND((ROUND(AT735*CZ735,2)*1.25),6)</f>
        <v>9.8000000000000007</v>
      </c>
      <c r="DC735">
        <f>ROUND((ROUND(AT735*AG735,2)*1.25),6)</f>
        <v>1.1875</v>
      </c>
    </row>
    <row r="736" spans="1:107" x14ac:dyDescent="0.4">
      <c r="A736">
        <f>ROW(Source!A483)</f>
        <v>483</v>
      </c>
      <c r="B736">
        <v>68187018</v>
      </c>
      <c r="C736">
        <v>68193768</v>
      </c>
      <c r="D736">
        <v>64871483</v>
      </c>
      <c r="E736">
        <v>1</v>
      </c>
      <c r="F736">
        <v>1</v>
      </c>
      <c r="G736">
        <v>1</v>
      </c>
      <c r="H736">
        <v>2</v>
      </c>
      <c r="I736" t="s">
        <v>851</v>
      </c>
      <c r="J736" t="s">
        <v>852</v>
      </c>
      <c r="K736" t="s">
        <v>853</v>
      </c>
      <c r="L736">
        <v>1368</v>
      </c>
      <c r="N736">
        <v>1011</v>
      </c>
      <c r="O736" t="s">
        <v>669</v>
      </c>
      <c r="P736" t="s">
        <v>669</v>
      </c>
      <c r="Q736">
        <v>1</v>
      </c>
      <c r="W736">
        <v>0</v>
      </c>
      <c r="X736">
        <v>1514068676</v>
      </c>
      <c r="Y736">
        <v>1.7375</v>
      </c>
      <c r="AA736">
        <v>0</v>
      </c>
      <c r="AB736">
        <v>8.5399999999999991</v>
      </c>
      <c r="AC736">
        <v>0</v>
      </c>
      <c r="AD736">
        <v>0</v>
      </c>
      <c r="AE736">
        <v>0</v>
      </c>
      <c r="AF736">
        <v>1.2</v>
      </c>
      <c r="AG736">
        <v>0</v>
      </c>
      <c r="AH736">
        <v>0</v>
      </c>
      <c r="AI736">
        <v>1</v>
      </c>
      <c r="AJ736">
        <v>7.12</v>
      </c>
      <c r="AK736">
        <v>28.43</v>
      </c>
      <c r="AL736">
        <v>1</v>
      </c>
      <c r="AN736">
        <v>0</v>
      </c>
      <c r="AO736">
        <v>1</v>
      </c>
      <c r="AP736">
        <v>1</v>
      </c>
      <c r="AQ736">
        <v>0</v>
      </c>
      <c r="AR736">
        <v>0</v>
      </c>
      <c r="AS736" t="s">
        <v>3</v>
      </c>
      <c r="AT736">
        <v>1.39</v>
      </c>
      <c r="AU736" t="s">
        <v>20</v>
      </c>
      <c r="AV736">
        <v>0</v>
      </c>
      <c r="AW736">
        <v>2</v>
      </c>
      <c r="AX736">
        <v>68193789</v>
      </c>
      <c r="AY736">
        <v>1</v>
      </c>
      <c r="AZ736">
        <v>0</v>
      </c>
      <c r="BA736">
        <v>718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CX736">
        <f>Y736*Source!I483</f>
        <v>1.1815000000000002</v>
      </c>
      <c r="CY736">
        <f>AB736</f>
        <v>8.5399999999999991</v>
      </c>
      <c r="CZ736">
        <f>AF736</f>
        <v>1.2</v>
      </c>
      <c r="DA736">
        <f>AJ736</f>
        <v>7.12</v>
      </c>
      <c r="DB736">
        <f>ROUND((ROUND(AT736*CZ736,2)*1.25),6)</f>
        <v>2.0874999999999999</v>
      </c>
      <c r="DC736">
        <f>ROUND((ROUND(AT736*AG736,2)*1.25),6)</f>
        <v>0</v>
      </c>
    </row>
    <row r="737" spans="1:107" x14ac:dyDescent="0.4">
      <c r="A737">
        <f>ROW(Source!A483)</f>
        <v>483</v>
      </c>
      <c r="B737">
        <v>68187018</v>
      </c>
      <c r="C737">
        <v>68193768</v>
      </c>
      <c r="D737">
        <v>64873129</v>
      </c>
      <c r="E737">
        <v>1</v>
      </c>
      <c r="F737">
        <v>1</v>
      </c>
      <c r="G737">
        <v>1</v>
      </c>
      <c r="H737">
        <v>2</v>
      </c>
      <c r="I737" t="s">
        <v>715</v>
      </c>
      <c r="J737" t="s">
        <v>716</v>
      </c>
      <c r="K737" t="s">
        <v>717</v>
      </c>
      <c r="L737">
        <v>1368</v>
      </c>
      <c r="N737">
        <v>1011</v>
      </c>
      <c r="O737" t="s">
        <v>669</v>
      </c>
      <c r="P737" t="s">
        <v>669</v>
      </c>
      <c r="Q737">
        <v>1</v>
      </c>
      <c r="W737">
        <v>0</v>
      </c>
      <c r="X737">
        <v>1230759911</v>
      </c>
      <c r="Y737">
        <v>0.55000000000000004</v>
      </c>
      <c r="AA737">
        <v>0</v>
      </c>
      <c r="AB737">
        <v>851.65</v>
      </c>
      <c r="AC737">
        <v>329.79</v>
      </c>
      <c r="AD737">
        <v>0</v>
      </c>
      <c r="AE737">
        <v>0</v>
      </c>
      <c r="AF737">
        <v>87.17</v>
      </c>
      <c r="AG737">
        <v>11.6</v>
      </c>
      <c r="AH737">
        <v>0</v>
      </c>
      <c r="AI737">
        <v>1</v>
      </c>
      <c r="AJ737">
        <v>9.77</v>
      </c>
      <c r="AK737">
        <v>28.43</v>
      </c>
      <c r="AL737">
        <v>1</v>
      </c>
      <c r="AN737">
        <v>0</v>
      </c>
      <c r="AO737">
        <v>1</v>
      </c>
      <c r="AP737">
        <v>1</v>
      </c>
      <c r="AQ737">
        <v>0</v>
      </c>
      <c r="AR737">
        <v>0</v>
      </c>
      <c r="AS737" t="s">
        <v>3</v>
      </c>
      <c r="AT737">
        <v>0.44</v>
      </c>
      <c r="AU737" t="s">
        <v>20</v>
      </c>
      <c r="AV737">
        <v>0</v>
      </c>
      <c r="AW737">
        <v>2</v>
      </c>
      <c r="AX737">
        <v>68193790</v>
      </c>
      <c r="AY737">
        <v>1</v>
      </c>
      <c r="AZ737">
        <v>0</v>
      </c>
      <c r="BA737">
        <v>719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CX737">
        <f>Y737*Source!I483</f>
        <v>0.37400000000000005</v>
      </c>
      <c r="CY737">
        <f>AB737</f>
        <v>851.65</v>
      </c>
      <c r="CZ737">
        <f>AF737</f>
        <v>87.17</v>
      </c>
      <c r="DA737">
        <f>AJ737</f>
        <v>9.77</v>
      </c>
      <c r="DB737">
        <f>ROUND((ROUND(AT737*CZ737,2)*1.25),6)</f>
        <v>47.9375</v>
      </c>
      <c r="DC737">
        <f>ROUND((ROUND(AT737*AG737,2)*1.25),6)</f>
        <v>6.375</v>
      </c>
    </row>
    <row r="738" spans="1:107" x14ac:dyDescent="0.4">
      <c r="A738">
        <f>ROW(Source!A483)</f>
        <v>483</v>
      </c>
      <c r="B738">
        <v>68187018</v>
      </c>
      <c r="C738">
        <v>68193768</v>
      </c>
      <c r="D738">
        <v>64807300</v>
      </c>
      <c r="E738">
        <v>1</v>
      </c>
      <c r="F738">
        <v>1</v>
      </c>
      <c r="G738">
        <v>1</v>
      </c>
      <c r="H738">
        <v>3</v>
      </c>
      <c r="I738" t="s">
        <v>982</v>
      </c>
      <c r="J738" t="s">
        <v>983</v>
      </c>
      <c r="K738" t="s">
        <v>984</v>
      </c>
      <c r="L738">
        <v>1348</v>
      </c>
      <c r="N738">
        <v>1009</v>
      </c>
      <c r="O738" t="s">
        <v>133</v>
      </c>
      <c r="P738" t="s">
        <v>133</v>
      </c>
      <c r="Q738">
        <v>1000</v>
      </c>
      <c r="W738">
        <v>0</v>
      </c>
      <c r="X738">
        <v>1987285981</v>
      </c>
      <c r="Y738">
        <v>1.9000000000000001E-4</v>
      </c>
      <c r="AA738">
        <v>323375.59999999998</v>
      </c>
      <c r="AB738">
        <v>0</v>
      </c>
      <c r="AC738">
        <v>0</v>
      </c>
      <c r="AD738">
        <v>0</v>
      </c>
      <c r="AE738">
        <v>32830.01</v>
      </c>
      <c r="AF738">
        <v>0</v>
      </c>
      <c r="AG738">
        <v>0</v>
      </c>
      <c r="AH738">
        <v>0</v>
      </c>
      <c r="AI738">
        <v>9.85</v>
      </c>
      <c r="AJ738">
        <v>1</v>
      </c>
      <c r="AK738">
        <v>1</v>
      </c>
      <c r="AL738">
        <v>1</v>
      </c>
      <c r="AN738">
        <v>0</v>
      </c>
      <c r="AO738">
        <v>1</v>
      </c>
      <c r="AP738">
        <v>0</v>
      </c>
      <c r="AQ738">
        <v>0</v>
      </c>
      <c r="AR738">
        <v>0</v>
      </c>
      <c r="AS738" t="s">
        <v>3</v>
      </c>
      <c r="AT738">
        <v>1.9000000000000001E-4</v>
      </c>
      <c r="AU738" t="s">
        <v>3</v>
      </c>
      <c r="AV738">
        <v>0</v>
      </c>
      <c r="AW738">
        <v>2</v>
      </c>
      <c r="AX738">
        <v>68193791</v>
      </c>
      <c r="AY738">
        <v>1</v>
      </c>
      <c r="AZ738">
        <v>0</v>
      </c>
      <c r="BA738">
        <v>720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CX738">
        <f>Y738*Source!I483</f>
        <v>1.2920000000000002E-4</v>
      </c>
      <c r="CY738">
        <f t="shared" ref="CY738:CY747" si="166">AA738</f>
        <v>323375.59999999998</v>
      </c>
      <c r="CZ738">
        <f t="shared" ref="CZ738:CZ747" si="167">AE738</f>
        <v>32830.01</v>
      </c>
      <c r="DA738">
        <f t="shared" ref="DA738:DA747" si="168">AI738</f>
        <v>9.85</v>
      </c>
      <c r="DB738">
        <f t="shared" ref="DB738:DB747" si="169">ROUND(ROUND(AT738*CZ738,2),6)</f>
        <v>6.24</v>
      </c>
      <c r="DC738">
        <f t="shared" ref="DC738:DC747" si="170">ROUND(ROUND(AT738*AG738,2),6)</f>
        <v>0</v>
      </c>
    </row>
    <row r="739" spans="1:107" x14ac:dyDescent="0.4">
      <c r="A739">
        <f>ROW(Source!A483)</f>
        <v>483</v>
      </c>
      <c r="B739">
        <v>68187018</v>
      </c>
      <c r="C739">
        <v>68193768</v>
      </c>
      <c r="D739">
        <v>64807543</v>
      </c>
      <c r="E739">
        <v>1</v>
      </c>
      <c r="F739">
        <v>1</v>
      </c>
      <c r="G739">
        <v>1</v>
      </c>
      <c r="H739">
        <v>3</v>
      </c>
      <c r="I739" t="s">
        <v>860</v>
      </c>
      <c r="J739" t="s">
        <v>861</v>
      </c>
      <c r="K739" t="s">
        <v>862</v>
      </c>
      <c r="L739">
        <v>1339</v>
      </c>
      <c r="N739">
        <v>1007</v>
      </c>
      <c r="O739" t="s">
        <v>712</v>
      </c>
      <c r="P739" t="s">
        <v>712</v>
      </c>
      <c r="Q739">
        <v>1</v>
      </c>
      <c r="W739">
        <v>0</v>
      </c>
      <c r="X739">
        <v>-756465305</v>
      </c>
      <c r="Y739">
        <v>0.34200000000000003</v>
      </c>
      <c r="AA739">
        <v>52.89</v>
      </c>
      <c r="AB739">
        <v>0</v>
      </c>
      <c r="AC739">
        <v>0</v>
      </c>
      <c r="AD739">
        <v>0</v>
      </c>
      <c r="AE739">
        <v>6.23</v>
      </c>
      <c r="AF739">
        <v>0</v>
      </c>
      <c r="AG739">
        <v>0</v>
      </c>
      <c r="AH739">
        <v>0</v>
      </c>
      <c r="AI739">
        <v>8.49</v>
      </c>
      <c r="AJ739">
        <v>1</v>
      </c>
      <c r="AK739">
        <v>1</v>
      </c>
      <c r="AL739">
        <v>1</v>
      </c>
      <c r="AN739">
        <v>0</v>
      </c>
      <c r="AO739">
        <v>1</v>
      </c>
      <c r="AP739">
        <v>0</v>
      </c>
      <c r="AQ739">
        <v>0</v>
      </c>
      <c r="AR739">
        <v>0</v>
      </c>
      <c r="AS739" t="s">
        <v>3</v>
      </c>
      <c r="AT739">
        <v>0.34200000000000003</v>
      </c>
      <c r="AU739" t="s">
        <v>3</v>
      </c>
      <c r="AV739">
        <v>0</v>
      </c>
      <c r="AW739">
        <v>2</v>
      </c>
      <c r="AX739">
        <v>68193792</v>
      </c>
      <c r="AY739">
        <v>1</v>
      </c>
      <c r="AZ739">
        <v>0</v>
      </c>
      <c r="BA739">
        <v>721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CX739">
        <f>Y739*Source!I483</f>
        <v>0.23256000000000004</v>
      </c>
      <c r="CY739">
        <f t="shared" si="166"/>
        <v>52.89</v>
      </c>
      <c r="CZ739">
        <f t="shared" si="167"/>
        <v>6.23</v>
      </c>
      <c r="DA739">
        <f t="shared" si="168"/>
        <v>8.49</v>
      </c>
      <c r="DB739">
        <f t="shared" si="169"/>
        <v>2.13</v>
      </c>
      <c r="DC739">
        <f t="shared" si="170"/>
        <v>0</v>
      </c>
    </row>
    <row r="740" spans="1:107" x14ac:dyDescent="0.4">
      <c r="A740">
        <f>ROW(Source!A483)</f>
        <v>483</v>
      </c>
      <c r="B740">
        <v>68187018</v>
      </c>
      <c r="C740">
        <v>68193768</v>
      </c>
      <c r="D740">
        <v>64807574</v>
      </c>
      <c r="E740">
        <v>1</v>
      </c>
      <c r="F740">
        <v>1</v>
      </c>
      <c r="G740">
        <v>1</v>
      </c>
      <c r="H740">
        <v>3</v>
      </c>
      <c r="I740" t="s">
        <v>985</v>
      </c>
      <c r="J740" t="s">
        <v>986</v>
      </c>
      <c r="K740" t="s">
        <v>987</v>
      </c>
      <c r="L740">
        <v>1348</v>
      </c>
      <c r="N740">
        <v>1009</v>
      </c>
      <c r="O740" t="s">
        <v>133</v>
      </c>
      <c r="P740" t="s">
        <v>133</v>
      </c>
      <c r="Q740">
        <v>1000</v>
      </c>
      <c r="W740">
        <v>0</v>
      </c>
      <c r="X740">
        <v>1625292450</v>
      </c>
      <c r="Y740">
        <v>4.4000000000000002E-4</v>
      </c>
      <c r="AA740">
        <v>48531.96</v>
      </c>
      <c r="AB740">
        <v>0</v>
      </c>
      <c r="AC740">
        <v>0</v>
      </c>
      <c r="AD740">
        <v>0</v>
      </c>
      <c r="AE740">
        <v>15118.99</v>
      </c>
      <c r="AF740">
        <v>0</v>
      </c>
      <c r="AG740">
        <v>0</v>
      </c>
      <c r="AH740">
        <v>0</v>
      </c>
      <c r="AI740">
        <v>3.21</v>
      </c>
      <c r="AJ740">
        <v>1</v>
      </c>
      <c r="AK740">
        <v>1</v>
      </c>
      <c r="AL740">
        <v>1</v>
      </c>
      <c r="AN740">
        <v>0</v>
      </c>
      <c r="AO740">
        <v>1</v>
      </c>
      <c r="AP740">
        <v>0</v>
      </c>
      <c r="AQ740">
        <v>0</v>
      </c>
      <c r="AR740">
        <v>0</v>
      </c>
      <c r="AS740" t="s">
        <v>3</v>
      </c>
      <c r="AT740">
        <v>4.4000000000000002E-4</v>
      </c>
      <c r="AU740" t="s">
        <v>3</v>
      </c>
      <c r="AV740">
        <v>0</v>
      </c>
      <c r="AW740">
        <v>2</v>
      </c>
      <c r="AX740">
        <v>68193793</v>
      </c>
      <c r="AY740">
        <v>1</v>
      </c>
      <c r="AZ740">
        <v>0</v>
      </c>
      <c r="BA740">
        <v>722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CX740">
        <f>Y740*Source!I483</f>
        <v>2.9920000000000001E-4</v>
      </c>
      <c r="CY740">
        <f t="shared" si="166"/>
        <v>48531.96</v>
      </c>
      <c r="CZ740">
        <f t="shared" si="167"/>
        <v>15118.99</v>
      </c>
      <c r="DA740">
        <f t="shared" si="168"/>
        <v>3.21</v>
      </c>
      <c r="DB740">
        <f t="shared" si="169"/>
        <v>6.65</v>
      </c>
      <c r="DC740">
        <f t="shared" si="170"/>
        <v>0</v>
      </c>
    </row>
    <row r="741" spans="1:107" x14ac:dyDescent="0.4">
      <c r="A741">
        <f>ROW(Source!A483)</f>
        <v>483</v>
      </c>
      <c r="B741">
        <v>68187018</v>
      </c>
      <c r="C741">
        <v>68193768</v>
      </c>
      <c r="D741">
        <v>64807749</v>
      </c>
      <c r="E741">
        <v>1</v>
      </c>
      <c r="F741">
        <v>1</v>
      </c>
      <c r="G741">
        <v>1</v>
      </c>
      <c r="H741">
        <v>3</v>
      </c>
      <c r="I741" t="s">
        <v>988</v>
      </c>
      <c r="J741" t="s">
        <v>989</v>
      </c>
      <c r="K741" t="s">
        <v>990</v>
      </c>
      <c r="L741">
        <v>1348</v>
      </c>
      <c r="N741">
        <v>1009</v>
      </c>
      <c r="O741" t="s">
        <v>133</v>
      </c>
      <c r="P741" t="s">
        <v>133</v>
      </c>
      <c r="Q741">
        <v>1000</v>
      </c>
      <c r="W741">
        <v>0</v>
      </c>
      <c r="X741">
        <v>24062879</v>
      </c>
      <c r="Y741">
        <v>5.2999999999999998E-4</v>
      </c>
      <c r="AA741">
        <v>55765.5</v>
      </c>
      <c r="AB741">
        <v>0</v>
      </c>
      <c r="AC741">
        <v>0</v>
      </c>
      <c r="AD741">
        <v>0</v>
      </c>
      <c r="AE741">
        <v>16950</v>
      </c>
      <c r="AF741">
        <v>0</v>
      </c>
      <c r="AG741">
        <v>0</v>
      </c>
      <c r="AH741">
        <v>0</v>
      </c>
      <c r="AI741">
        <v>3.29</v>
      </c>
      <c r="AJ741">
        <v>1</v>
      </c>
      <c r="AK741">
        <v>1</v>
      </c>
      <c r="AL741">
        <v>1</v>
      </c>
      <c r="AN741">
        <v>0</v>
      </c>
      <c r="AO741">
        <v>1</v>
      </c>
      <c r="AP741">
        <v>0</v>
      </c>
      <c r="AQ741">
        <v>0</v>
      </c>
      <c r="AR741">
        <v>0</v>
      </c>
      <c r="AS741" t="s">
        <v>3</v>
      </c>
      <c r="AT741">
        <v>5.2999999999999998E-4</v>
      </c>
      <c r="AU741" t="s">
        <v>3</v>
      </c>
      <c r="AV741">
        <v>0</v>
      </c>
      <c r="AW741">
        <v>2</v>
      </c>
      <c r="AX741">
        <v>68193794</v>
      </c>
      <c r="AY741">
        <v>1</v>
      </c>
      <c r="AZ741">
        <v>0</v>
      </c>
      <c r="BA741">
        <v>723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CX741">
        <f>Y741*Source!I483</f>
        <v>3.6040000000000003E-4</v>
      </c>
      <c r="CY741">
        <f t="shared" si="166"/>
        <v>55765.5</v>
      </c>
      <c r="CZ741">
        <f t="shared" si="167"/>
        <v>16950</v>
      </c>
      <c r="DA741">
        <f t="shared" si="168"/>
        <v>3.29</v>
      </c>
      <c r="DB741">
        <f t="shared" si="169"/>
        <v>8.98</v>
      </c>
      <c r="DC741">
        <f t="shared" si="170"/>
        <v>0</v>
      </c>
    </row>
    <row r="742" spans="1:107" x14ac:dyDescent="0.4">
      <c r="A742">
        <f>ROW(Source!A483)</f>
        <v>483</v>
      </c>
      <c r="B742">
        <v>68187018</v>
      </c>
      <c r="C742">
        <v>68193768</v>
      </c>
      <c r="D742">
        <v>64807856</v>
      </c>
      <c r="E742">
        <v>1</v>
      </c>
      <c r="F742">
        <v>1</v>
      </c>
      <c r="G742">
        <v>1</v>
      </c>
      <c r="H742">
        <v>3</v>
      </c>
      <c r="I742" t="s">
        <v>991</v>
      </c>
      <c r="J742" t="s">
        <v>992</v>
      </c>
      <c r="K742" t="s">
        <v>993</v>
      </c>
      <c r="L742">
        <v>1348</v>
      </c>
      <c r="N742">
        <v>1009</v>
      </c>
      <c r="O742" t="s">
        <v>133</v>
      </c>
      <c r="P742" t="s">
        <v>133</v>
      </c>
      <c r="Q742">
        <v>1000</v>
      </c>
      <c r="W742">
        <v>0</v>
      </c>
      <c r="X742">
        <v>1756124173</v>
      </c>
      <c r="Y742">
        <v>4.0000000000000002E-4</v>
      </c>
      <c r="AA742">
        <v>70918.75</v>
      </c>
      <c r="AB742">
        <v>0</v>
      </c>
      <c r="AC742">
        <v>0</v>
      </c>
      <c r="AD742">
        <v>0</v>
      </c>
      <c r="AE742">
        <v>13559.99</v>
      </c>
      <c r="AF742">
        <v>0</v>
      </c>
      <c r="AG742">
        <v>0</v>
      </c>
      <c r="AH742">
        <v>0</v>
      </c>
      <c r="AI742">
        <v>5.23</v>
      </c>
      <c r="AJ742">
        <v>1</v>
      </c>
      <c r="AK742">
        <v>1</v>
      </c>
      <c r="AL742">
        <v>1</v>
      </c>
      <c r="AN742">
        <v>0</v>
      </c>
      <c r="AO742">
        <v>1</v>
      </c>
      <c r="AP742">
        <v>0</v>
      </c>
      <c r="AQ742">
        <v>0</v>
      </c>
      <c r="AR742">
        <v>0</v>
      </c>
      <c r="AS742" t="s">
        <v>3</v>
      </c>
      <c r="AT742">
        <v>4.0000000000000002E-4</v>
      </c>
      <c r="AU742" t="s">
        <v>3</v>
      </c>
      <c r="AV742">
        <v>0</v>
      </c>
      <c r="AW742">
        <v>2</v>
      </c>
      <c r="AX742">
        <v>68193795</v>
      </c>
      <c r="AY742">
        <v>1</v>
      </c>
      <c r="AZ742">
        <v>0</v>
      </c>
      <c r="BA742">
        <v>724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CX742">
        <f>Y742*Source!I483</f>
        <v>2.7200000000000005E-4</v>
      </c>
      <c r="CY742">
        <f t="shared" si="166"/>
        <v>70918.75</v>
      </c>
      <c r="CZ742">
        <f t="shared" si="167"/>
        <v>13559.99</v>
      </c>
      <c r="DA742">
        <f t="shared" si="168"/>
        <v>5.23</v>
      </c>
      <c r="DB742">
        <f t="shared" si="169"/>
        <v>5.42</v>
      </c>
      <c r="DC742">
        <f t="shared" si="170"/>
        <v>0</v>
      </c>
    </row>
    <row r="743" spans="1:107" x14ac:dyDescent="0.4">
      <c r="A743">
        <f>ROW(Source!A483)</f>
        <v>483</v>
      </c>
      <c r="B743">
        <v>68187018</v>
      </c>
      <c r="C743">
        <v>68193768</v>
      </c>
      <c r="D743">
        <v>64808586</v>
      </c>
      <c r="E743">
        <v>1</v>
      </c>
      <c r="F743">
        <v>1</v>
      </c>
      <c r="G743">
        <v>1</v>
      </c>
      <c r="H743">
        <v>3</v>
      </c>
      <c r="I743" t="s">
        <v>994</v>
      </c>
      <c r="J743" t="s">
        <v>995</v>
      </c>
      <c r="K743" t="s">
        <v>996</v>
      </c>
      <c r="L743">
        <v>1346</v>
      </c>
      <c r="N743">
        <v>1009</v>
      </c>
      <c r="O743" t="s">
        <v>120</v>
      </c>
      <c r="P743" t="s">
        <v>120</v>
      </c>
      <c r="Q743">
        <v>1</v>
      </c>
      <c r="W743">
        <v>0</v>
      </c>
      <c r="X743">
        <v>-2113933962</v>
      </c>
      <c r="Y743">
        <v>0.05</v>
      </c>
      <c r="AA743">
        <v>75.33</v>
      </c>
      <c r="AB743">
        <v>0</v>
      </c>
      <c r="AC743">
        <v>0</v>
      </c>
      <c r="AD743">
        <v>0</v>
      </c>
      <c r="AE743">
        <v>37.29</v>
      </c>
      <c r="AF743">
        <v>0</v>
      </c>
      <c r="AG743">
        <v>0</v>
      </c>
      <c r="AH743">
        <v>0</v>
      </c>
      <c r="AI743">
        <v>2.02</v>
      </c>
      <c r="AJ743">
        <v>1</v>
      </c>
      <c r="AK743">
        <v>1</v>
      </c>
      <c r="AL743">
        <v>1</v>
      </c>
      <c r="AN743">
        <v>0</v>
      </c>
      <c r="AO743">
        <v>1</v>
      </c>
      <c r="AP743">
        <v>0</v>
      </c>
      <c r="AQ743">
        <v>0</v>
      </c>
      <c r="AR743">
        <v>0</v>
      </c>
      <c r="AS743" t="s">
        <v>3</v>
      </c>
      <c r="AT743">
        <v>0.05</v>
      </c>
      <c r="AU743" t="s">
        <v>3</v>
      </c>
      <c r="AV743">
        <v>0</v>
      </c>
      <c r="AW743">
        <v>2</v>
      </c>
      <c r="AX743">
        <v>68193796</v>
      </c>
      <c r="AY743">
        <v>1</v>
      </c>
      <c r="AZ743">
        <v>0</v>
      </c>
      <c r="BA743">
        <v>725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CX743">
        <f>Y743*Source!I483</f>
        <v>3.4000000000000002E-2</v>
      </c>
      <c r="CY743">
        <f t="shared" si="166"/>
        <v>75.33</v>
      </c>
      <c r="CZ743">
        <f t="shared" si="167"/>
        <v>37.29</v>
      </c>
      <c r="DA743">
        <f t="shared" si="168"/>
        <v>2.02</v>
      </c>
      <c r="DB743">
        <f t="shared" si="169"/>
        <v>1.86</v>
      </c>
      <c r="DC743">
        <f t="shared" si="170"/>
        <v>0</v>
      </c>
    </row>
    <row r="744" spans="1:107" x14ac:dyDescent="0.4">
      <c r="A744">
        <f>ROW(Source!A483)</f>
        <v>483</v>
      </c>
      <c r="B744">
        <v>68187018</v>
      </c>
      <c r="C744">
        <v>68193768</v>
      </c>
      <c r="D744">
        <v>64840305</v>
      </c>
      <c r="E744">
        <v>1</v>
      </c>
      <c r="F744">
        <v>1</v>
      </c>
      <c r="G744">
        <v>1</v>
      </c>
      <c r="H744">
        <v>3</v>
      </c>
      <c r="I744" t="s">
        <v>367</v>
      </c>
      <c r="J744" t="s">
        <v>369</v>
      </c>
      <c r="K744" t="s">
        <v>368</v>
      </c>
      <c r="L744">
        <v>1354</v>
      </c>
      <c r="N744">
        <v>1010</v>
      </c>
      <c r="O744" t="s">
        <v>72</v>
      </c>
      <c r="P744" t="s">
        <v>72</v>
      </c>
      <c r="Q744">
        <v>1</v>
      </c>
      <c r="W744">
        <v>0</v>
      </c>
      <c r="X744">
        <v>-639359295</v>
      </c>
      <c r="Y744">
        <v>8.8235290000000006</v>
      </c>
      <c r="AA744">
        <v>228.24</v>
      </c>
      <c r="AB744">
        <v>0</v>
      </c>
      <c r="AC744">
        <v>0</v>
      </c>
      <c r="AD744">
        <v>0</v>
      </c>
      <c r="AE744">
        <v>28.53</v>
      </c>
      <c r="AF744">
        <v>0</v>
      </c>
      <c r="AG744">
        <v>0</v>
      </c>
      <c r="AH744">
        <v>0</v>
      </c>
      <c r="AI744">
        <v>8</v>
      </c>
      <c r="AJ744">
        <v>1</v>
      </c>
      <c r="AK744">
        <v>1</v>
      </c>
      <c r="AL744">
        <v>1</v>
      </c>
      <c r="AN744">
        <v>0</v>
      </c>
      <c r="AO744">
        <v>0</v>
      </c>
      <c r="AP744">
        <v>0</v>
      </c>
      <c r="AQ744">
        <v>0</v>
      </c>
      <c r="AR744">
        <v>0</v>
      </c>
      <c r="AS744" t="s">
        <v>3</v>
      </c>
      <c r="AT744">
        <v>8.8235290000000006</v>
      </c>
      <c r="AU744" t="s">
        <v>3</v>
      </c>
      <c r="AV744">
        <v>0</v>
      </c>
      <c r="AW744">
        <v>1</v>
      </c>
      <c r="AX744">
        <v>-1</v>
      </c>
      <c r="AY744">
        <v>0</v>
      </c>
      <c r="AZ744">
        <v>0</v>
      </c>
      <c r="BA744" t="s">
        <v>3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CX744">
        <f>Y744*Source!I483</f>
        <v>5.9999997200000008</v>
      </c>
      <c r="CY744">
        <f t="shared" si="166"/>
        <v>228.24</v>
      </c>
      <c r="CZ744">
        <f t="shared" si="167"/>
        <v>28.53</v>
      </c>
      <c r="DA744">
        <f t="shared" si="168"/>
        <v>8</v>
      </c>
      <c r="DB744">
        <f t="shared" si="169"/>
        <v>251.74</v>
      </c>
      <c r="DC744">
        <f t="shared" si="170"/>
        <v>0</v>
      </c>
    </row>
    <row r="745" spans="1:107" x14ac:dyDescent="0.4">
      <c r="A745">
        <f>ROW(Source!A483)</f>
        <v>483</v>
      </c>
      <c r="B745">
        <v>68187018</v>
      </c>
      <c r="C745">
        <v>68193768</v>
      </c>
      <c r="D745">
        <v>64840576</v>
      </c>
      <c r="E745">
        <v>1</v>
      </c>
      <c r="F745">
        <v>1</v>
      </c>
      <c r="G745">
        <v>1</v>
      </c>
      <c r="H745">
        <v>3</v>
      </c>
      <c r="I745" t="s">
        <v>997</v>
      </c>
      <c r="J745" t="s">
        <v>998</v>
      </c>
      <c r="K745" t="s">
        <v>999</v>
      </c>
      <c r="L745">
        <v>1301</v>
      </c>
      <c r="N745">
        <v>1003</v>
      </c>
      <c r="O745" t="s">
        <v>507</v>
      </c>
      <c r="P745" t="s">
        <v>507</v>
      </c>
      <c r="Q745">
        <v>1</v>
      </c>
      <c r="W745">
        <v>0</v>
      </c>
      <c r="X745">
        <v>613901377</v>
      </c>
      <c r="Y745">
        <v>100</v>
      </c>
      <c r="AA745">
        <v>167.81</v>
      </c>
      <c r="AB745">
        <v>0</v>
      </c>
      <c r="AC745">
        <v>0</v>
      </c>
      <c r="AD745">
        <v>0</v>
      </c>
      <c r="AE745">
        <v>28.25</v>
      </c>
      <c r="AF745">
        <v>0</v>
      </c>
      <c r="AG745">
        <v>0</v>
      </c>
      <c r="AH745">
        <v>0</v>
      </c>
      <c r="AI745">
        <v>5.94</v>
      </c>
      <c r="AJ745">
        <v>1</v>
      </c>
      <c r="AK745">
        <v>1</v>
      </c>
      <c r="AL745">
        <v>1</v>
      </c>
      <c r="AN745">
        <v>0</v>
      </c>
      <c r="AO745">
        <v>1</v>
      </c>
      <c r="AP745">
        <v>0</v>
      </c>
      <c r="AQ745">
        <v>0</v>
      </c>
      <c r="AR745">
        <v>0</v>
      </c>
      <c r="AS745" t="s">
        <v>3</v>
      </c>
      <c r="AT745">
        <v>100</v>
      </c>
      <c r="AU745" t="s">
        <v>3</v>
      </c>
      <c r="AV745">
        <v>0</v>
      </c>
      <c r="AW745">
        <v>2</v>
      </c>
      <c r="AX745">
        <v>68193799</v>
      </c>
      <c r="AY745">
        <v>1</v>
      </c>
      <c r="AZ745">
        <v>0</v>
      </c>
      <c r="BA745">
        <v>728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CX745">
        <f>Y745*Source!I483</f>
        <v>68</v>
      </c>
      <c r="CY745">
        <f t="shared" si="166"/>
        <v>167.81</v>
      </c>
      <c r="CZ745">
        <f t="shared" si="167"/>
        <v>28.25</v>
      </c>
      <c r="DA745">
        <f t="shared" si="168"/>
        <v>5.94</v>
      </c>
      <c r="DB745">
        <f t="shared" si="169"/>
        <v>2825</v>
      </c>
      <c r="DC745">
        <f t="shared" si="170"/>
        <v>0</v>
      </c>
    </row>
    <row r="746" spans="1:107" x14ac:dyDescent="0.4">
      <c r="A746">
        <f>ROW(Source!A483)</f>
        <v>483</v>
      </c>
      <c r="B746">
        <v>68187018</v>
      </c>
      <c r="C746">
        <v>68193768</v>
      </c>
      <c r="D746">
        <v>64846609</v>
      </c>
      <c r="E746">
        <v>1</v>
      </c>
      <c r="F746">
        <v>1</v>
      </c>
      <c r="G746">
        <v>1</v>
      </c>
      <c r="H746">
        <v>3</v>
      </c>
      <c r="I746" t="s">
        <v>1000</v>
      </c>
      <c r="J746" t="s">
        <v>1001</v>
      </c>
      <c r="K746" t="s">
        <v>1002</v>
      </c>
      <c r="L746">
        <v>1346</v>
      </c>
      <c r="N746">
        <v>1009</v>
      </c>
      <c r="O746" t="s">
        <v>120</v>
      </c>
      <c r="P746" t="s">
        <v>120</v>
      </c>
      <c r="Q746">
        <v>1</v>
      </c>
      <c r="W746">
        <v>0</v>
      </c>
      <c r="X746">
        <v>-823040862</v>
      </c>
      <c r="Y746">
        <v>8.9999999999999998E-4</v>
      </c>
      <c r="AA746">
        <v>7.61</v>
      </c>
      <c r="AB746">
        <v>0</v>
      </c>
      <c r="AC746">
        <v>0</v>
      </c>
      <c r="AD746">
        <v>0</v>
      </c>
      <c r="AE746">
        <v>2.15</v>
      </c>
      <c r="AF746">
        <v>0</v>
      </c>
      <c r="AG746">
        <v>0</v>
      </c>
      <c r="AH746">
        <v>0</v>
      </c>
      <c r="AI746">
        <v>3.54</v>
      </c>
      <c r="AJ746">
        <v>1</v>
      </c>
      <c r="AK746">
        <v>1</v>
      </c>
      <c r="AL746">
        <v>1</v>
      </c>
      <c r="AN746">
        <v>0</v>
      </c>
      <c r="AO746">
        <v>1</v>
      </c>
      <c r="AP746">
        <v>0</v>
      </c>
      <c r="AQ746">
        <v>0</v>
      </c>
      <c r="AR746">
        <v>0</v>
      </c>
      <c r="AS746" t="s">
        <v>3</v>
      </c>
      <c r="AT746">
        <v>8.9999999999999998E-4</v>
      </c>
      <c r="AU746" t="s">
        <v>3</v>
      </c>
      <c r="AV746">
        <v>0</v>
      </c>
      <c r="AW746">
        <v>2</v>
      </c>
      <c r="AX746">
        <v>68193800</v>
      </c>
      <c r="AY746">
        <v>1</v>
      </c>
      <c r="AZ746">
        <v>0</v>
      </c>
      <c r="BA746">
        <v>729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CX746">
        <f>Y746*Source!I483</f>
        <v>6.1200000000000002E-4</v>
      </c>
      <c r="CY746">
        <f t="shared" si="166"/>
        <v>7.61</v>
      </c>
      <c r="CZ746">
        <f t="shared" si="167"/>
        <v>2.15</v>
      </c>
      <c r="DA746">
        <f t="shared" si="168"/>
        <v>3.54</v>
      </c>
      <c r="DB746">
        <f t="shared" si="169"/>
        <v>0</v>
      </c>
      <c r="DC746">
        <f t="shared" si="170"/>
        <v>0</v>
      </c>
    </row>
    <row r="747" spans="1:107" x14ac:dyDescent="0.4">
      <c r="A747">
        <f>ROW(Source!A483)</f>
        <v>483</v>
      </c>
      <c r="B747">
        <v>68187018</v>
      </c>
      <c r="C747">
        <v>68193768</v>
      </c>
      <c r="D747">
        <v>64847311</v>
      </c>
      <c r="E747">
        <v>1</v>
      </c>
      <c r="F747">
        <v>1</v>
      </c>
      <c r="G747">
        <v>1</v>
      </c>
      <c r="H747">
        <v>3</v>
      </c>
      <c r="I747" t="s">
        <v>709</v>
      </c>
      <c r="J747" t="s">
        <v>710</v>
      </c>
      <c r="K747" t="s">
        <v>711</v>
      </c>
      <c r="L747">
        <v>1339</v>
      </c>
      <c r="N747">
        <v>1007</v>
      </c>
      <c r="O747" t="s">
        <v>712</v>
      </c>
      <c r="P747" t="s">
        <v>712</v>
      </c>
      <c r="Q747">
        <v>1</v>
      </c>
      <c r="W747">
        <v>0</v>
      </c>
      <c r="X747">
        <v>619799737</v>
      </c>
      <c r="Y747">
        <v>0.25</v>
      </c>
      <c r="AA747">
        <v>19.57</v>
      </c>
      <c r="AB747">
        <v>0</v>
      </c>
      <c r="AC747">
        <v>0</v>
      </c>
      <c r="AD747">
        <v>0</v>
      </c>
      <c r="AE747">
        <v>2.44</v>
      </c>
      <c r="AF747">
        <v>0</v>
      </c>
      <c r="AG747">
        <v>0</v>
      </c>
      <c r="AH747">
        <v>0</v>
      </c>
      <c r="AI747">
        <v>8.02</v>
      </c>
      <c r="AJ747">
        <v>1</v>
      </c>
      <c r="AK747">
        <v>1</v>
      </c>
      <c r="AL747">
        <v>1</v>
      </c>
      <c r="AN747">
        <v>0</v>
      </c>
      <c r="AO747">
        <v>1</v>
      </c>
      <c r="AP747">
        <v>0</v>
      </c>
      <c r="AQ747">
        <v>0</v>
      </c>
      <c r="AR747">
        <v>0</v>
      </c>
      <c r="AS747" t="s">
        <v>3</v>
      </c>
      <c r="AT747">
        <v>0.25</v>
      </c>
      <c r="AU747" t="s">
        <v>3</v>
      </c>
      <c r="AV747">
        <v>0</v>
      </c>
      <c r="AW747">
        <v>2</v>
      </c>
      <c r="AX747">
        <v>68193801</v>
      </c>
      <c r="AY747">
        <v>1</v>
      </c>
      <c r="AZ747">
        <v>0</v>
      </c>
      <c r="BA747">
        <v>730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CX747">
        <f>Y747*Source!I483</f>
        <v>0.17</v>
      </c>
      <c r="CY747">
        <f t="shared" si="166"/>
        <v>19.57</v>
      </c>
      <c r="CZ747">
        <f t="shared" si="167"/>
        <v>2.44</v>
      </c>
      <c r="DA747">
        <f t="shared" si="168"/>
        <v>8.02</v>
      </c>
      <c r="DB747">
        <f t="shared" si="169"/>
        <v>0.61</v>
      </c>
      <c r="DC747">
        <f t="shared" si="170"/>
        <v>0</v>
      </c>
    </row>
    <row r="748" spans="1:107" x14ac:dyDescent="0.4">
      <c r="A748">
        <f>ROW(Source!A485)</f>
        <v>485</v>
      </c>
      <c r="B748">
        <v>68187018</v>
      </c>
      <c r="C748">
        <v>68193803</v>
      </c>
      <c r="D748">
        <v>18413627</v>
      </c>
      <c r="E748">
        <v>1</v>
      </c>
      <c r="F748">
        <v>1</v>
      </c>
      <c r="G748">
        <v>1</v>
      </c>
      <c r="H748">
        <v>1</v>
      </c>
      <c r="I748" t="s">
        <v>773</v>
      </c>
      <c r="J748" t="s">
        <v>3</v>
      </c>
      <c r="K748" t="s">
        <v>774</v>
      </c>
      <c r="L748">
        <v>1369</v>
      </c>
      <c r="N748">
        <v>1013</v>
      </c>
      <c r="O748" t="s">
        <v>665</v>
      </c>
      <c r="P748" t="s">
        <v>665</v>
      </c>
      <c r="Q748">
        <v>1</v>
      </c>
      <c r="W748">
        <v>0</v>
      </c>
      <c r="X748">
        <v>-1366182279</v>
      </c>
      <c r="Y748">
        <v>70.84</v>
      </c>
      <c r="AA748">
        <v>0</v>
      </c>
      <c r="AB748">
        <v>0</v>
      </c>
      <c r="AC748">
        <v>0</v>
      </c>
      <c r="AD748">
        <v>9.92</v>
      </c>
      <c r="AE748">
        <v>0</v>
      </c>
      <c r="AF748">
        <v>0</v>
      </c>
      <c r="AG748">
        <v>0</v>
      </c>
      <c r="AH748">
        <v>9.92</v>
      </c>
      <c r="AI748">
        <v>1</v>
      </c>
      <c r="AJ748">
        <v>1</v>
      </c>
      <c r="AK748">
        <v>1</v>
      </c>
      <c r="AL748">
        <v>1</v>
      </c>
      <c r="AN748">
        <v>0</v>
      </c>
      <c r="AO748">
        <v>1</v>
      </c>
      <c r="AP748">
        <v>1</v>
      </c>
      <c r="AQ748">
        <v>0</v>
      </c>
      <c r="AR748">
        <v>0</v>
      </c>
      <c r="AS748" t="s">
        <v>3</v>
      </c>
      <c r="AT748">
        <v>61.6</v>
      </c>
      <c r="AU748" t="s">
        <v>21</v>
      </c>
      <c r="AV748">
        <v>1</v>
      </c>
      <c r="AW748">
        <v>2</v>
      </c>
      <c r="AX748">
        <v>68193813</v>
      </c>
      <c r="AY748">
        <v>1</v>
      </c>
      <c r="AZ748">
        <v>0</v>
      </c>
      <c r="BA748">
        <v>731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CX748">
        <f>Y748*Source!I485</f>
        <v>8.5007999999999999</v>
      </c>
      <c r="CY748">
        <f>AD748</f>
        <v>9.92</v>
      </c>
      <c r="CZ748">
        <f>AH748</f>
        <v>9.92</v>
      </c>
      <c r="DA748">
        <f>AL748</f>
        <v>1</v>
      </c>
      <c r="DB748">
        <f>ROUND((ROUND(AT748*CZ748,2)*1.15),6)</f>
        <v>702.73050000000001</v>
      </c>
      <c r="DC748">
        <f>ROUND((ROUND(AT748*AG748,2)*1.15),6)</f>
        <v>0</v>
      </c>
    </row>
    <row r="749" spans="1:107" x14ac:dyDescent="0.4">
      <c r="A749">
        <f>ROW(Source!A485)</f>
        <v>485</v>
      </c>
      <c r="B749">
        <v>68187018</v>
      </c>
      <c r="C749">
        <v>68193803</v>
      </c>
      <c r="D749">
        <v>121548</v>
      </c>
      <c r="E749">
        <v>1</v>
      </c>
      <c r="F749">
        <v>1</v>
      </c>
      <c r="G749">
        <v>1</v>
      </c>
      <c r="H749">
        <v>1</v>
      </c>
      <c r="I749" t="s">
        <v>44</v>
      </c>
      <c r="J749" t="s">
        <v>3</v>
      </c>
      <c r="K749" t="s">
        <v>723</v>
      </c>
      <c r="L749">
        <v>608254</v>
      </c>
      <c r="N749">
        <v>1013</v>
      </c>
      <c r="O749" t="s">
        <v>724</v>
      </c>
      <c r="P749" t="s">
        <v>724</v>
      </c>
      <c r="Q749">
        <v>1</v>
      </c>
      <c r="W749">
        <v>0</v>
      </c>
      <c r="X749">
        <v>-185737400</v>
      </c>
      <c r="Y749">
        <v>6.25E-2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1</v>
      </c>
      <c r="AJ749">
        <v>1</v>
      </c>
      <c r="AK749">
        <v>1</v>
      </c>
      <c r="AL749">
        <v>1</v>
      </c>
      <c r="AN749">
        <v>0</v>
      </c>
      <c r="AO749">
        <v>1</v>
      </c>
      <c r="AP749">
        <v>1</v>
      </c>
      <c r="AQ749">
        <v>0</v>
      </c>
      <c r="AR749">
        <v>0</v>
      </c>
      <c r="AS749" t="s">
        <v>3</v>
      </c>
      <c r="AT749">
        <v>0.05</v>
      </c>
      <c r="AU749" t="s">
        <v>20</v>
      </c>
      <c r="AV749">
        <v>2</v>
      </c>
      <c r="AW749">
        <v>2</v>
      </c>
      <c r="AX749">
        <v>68193814</v>
      </c>
      <c r="AY749">
        <v>1</v>
      </c>
      <c r="AZ749">
        <v>0</v>
      </c>
      <c r="BA749">
        <v>732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CX749">
        <f>Y749*Source!I485</f>
        <v>7.4999999999999997E-3</v>
      </c>
      <c r="CY749">
        <f>AD749</f>
        <v>0</v>
      </c>
      <c r="CZ749">
        <f>AH749</f>
        <v>0</v>
      </c>
      <c r="DA749">
        <f>AL749</f>
        <v>1</v>
      </c>
      <c r="DB749">
        <f>ROUND((ROUND(AT749*CZ749,2)*1.25),6)</f>
        <v>0</v>
      </c>
      <c r="DC749">
        <f>ROUND((ROUND(AT749*AG749,2)*1.25),6)</f>
        <v>0</v>
      </c>
    </row>
    <row r="750" spans="1:107" x14ac:dyDescent="0.4">
      <c r="A750">
        <f>ROW(Source!A485)</f>
        <v>485</v>
      </c>
      <c r="B750">
        <v>68187018</v>
      </c>
      <c r="C750">
        <v>68193803</v>
      </c>
      <c r="D750">
        <v>64871196</v>
      </c>
      <c r="E750">
        <v>1</v>
      </c>
      <c r="F750">
        <v>1</v>
      </c>
      <c r="G750">
        <v>1</v>
      </c>
      <c r="H750">
        <v>2</v>
      </c>
      <c r="I750" t="s">
        <v>979</v>
      </c>
      <c r="J750" t="s">
        <v>980</v>
      </c>
      <c r="K750" t="s">
        <v>981</v>
      </c>
      <c r="L750">
        <v>1368</v>
      </c>
      <c r="N750">
        <v>1011</v>
      </c>
      <c r="O750" t="s">
        <v>669</v>
      </c>
      <c r="P750" t="s">
        <v>669</v>
      </c>
      <c r="Q750">
        <v>1</v>
      </c>
      <c r="W750">
        <v>0</v>
      </c>
      <c r="X750">
        <v>-438066613</v>
      </c>
      <c r="Y750">
        <v>3.7499999999999999E-2</v>
      </c>
      <c r="AA750">
        <v>0</v>
      </c>
      <c r="AB750">
        <v>819.07</v>
      </c>
      <c r="AC750">
        <v>383.81</v>
      </c>
      <c r="AD750">
        <v>0</v>
      </c>
      <c r="AE750">
        <v>0</v>
      </c>
      <c r="AF750">
        <v>86.4</v>
      </c>
      <c r="AG750">
        <v>13.5</v>
      </c>
      <c r="AH750">
        <v>0</v>
      </c>
      <c r="AI750">
        <v>1</v>
      </c>
      <c r="AJ750">
        <v>9.48</v>
      </c>
      <c r="AK750">
        <v>28.43</v>
      </c>
      <c r="AL750">
        <v>1</v>
      </c>
      <c r="AN750">
        <v>0</v>
      </c>
      <c r="AO750">
        <v>1</v>
      </c>
      <c r="AP750">
        <v>1</v>
      </c>
      <c r="AQ750">
        <v>0</v>
      </c>
      <c r="AR750">
        <v>0</v>
      </c>
      <c r="AS750" t="s">
        <v>3</v>
      </c>
      <c r="AT750">
        <v>0.03</v>
      </c>
      <c r="AU750" t="s">
        <v>20</v>
      </c>
      <c r="AV750">
        <v>0</v>
      </c>
      <c r="AW750">
        <v>2</v>
      </c>
      <c r="AX750">
        <v>68193815</v>
      </c>
      <c r="AY750">
        <v>1</v>
      </c>
      <c r="AZ750">
        <v>0</v>
      </c>
      <c r="BA750">
        <v>733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CX750">
        <f>Y750*Source!I485</f>
        <v>4.4999999999999997E-3</v>
      </c>
      <c r="CY750">
        <f>AB750</f>
        <v>819.07</v>
      </c>
      <c r="CZ750">
        <f>AF750</f>
        <v>86.4</v>
      </c>
      <c r="DA750">
        <f>AJ750</f>
        <v>9.48</v>
      </c>
      <c r="DB750">
        <f>ROUND((ROUND(AT750*CZ750,2)*1.25),6)</f>
        <v>3.2374999999999998</v>
      </c>
      <c r="DC750">
        <f>ROUND((ROUND(AT750*AG750,2)*1.25),6)</f>
        <v>0.51249999999999996</v>
      </c>
    </row>
    <row r="751" spans="1:107" x14ac:dyDescent="0.4">
      <c r="A751">
        <f>ROW(Source!A485)</f>
        <v>485</v>
      </c>
      <c r="B751">
        <v>68187018</v>
      </c>
      <c r="C751">
        <v>68193803</v>
      </c>
      <c r="D751">
        <v>64871277</v>
      </c>
      <c r="E751">
        <v>1</v>
      </c>
      <c r="F751">
        <v>1</v>
      </c>
      <c r="G751">
        <v>1</v>
      </c>
      <c r="H751">
        <v>2</v>
      </c>
      <c r="I751" t="s">
        <v>725</v>
      </c>
      <c r="J751" t="s">
        <v>726</v>
      </c>
      <c r="K751" t="s">
        <v>727</v>
      </c>
      <c r="L751">
        <v>1368</v>
      </c>
      <c r="N751">
        <v>1011</v>
      </c>
      <c r="O751" t="s">
        <v>669</v>
      </c>
      <c r="P751" t="s">
        <v>669</v>
      </c>
      <c r="Q751">
        <v>1</v>
      </c>
      <c r="W751">
        <v>0</v>
      </c>
      <c r="X751">
        <v>1106923569</v>
      </c>
      <c r="Y751">
        <v>2.5000000000000001E-2</v>
      </c>
      <c r="AA751">
        <v>0</v>
      </c>
      <c r="AB751">
        <v>1000.16</v>
      </c>
      <c r="AC751">
        <v>383.81</v>
      </c>
      <c r="AD751">
        <v>0</v>
      </c>
      <c r="AE751">
        <v>0</v>
      </c>
      <c r="AF751">
        <v>112</v>
      </c>
      <c r="AG751">
        <v>13.5</v>
      </c>
      <c r="AH751">
        <v>0</v>
      </c>
      <c r="AI751">
        <v>1</v>
      </c>
      <c r="AJ751">
        <v>8.93</v>
      </c>
      <c r="AK751">
        <v>28.43</v>
      </c>
      <c r="AL751">
        <v>1</v>
      </c>
      <c r="AN751">
        <v>0</v>
      </c>
      <c r="AO751">
        <v>1</v>
      </c>
      <c r="AP751">
        <v>1</v>
      </c>
      <c r="AQ751">
        <v>0</v>
      </c>
      <c r="AR751">
        <v>0</v>
      </c>
      <c r="AS751" t="s">
        <v>3</v>
      </c>
      <c r="AT751">
        <v>0.02</v>
      </c>
      <c r="AU751" t="s">
        <v>20</v>
      </c>
      <c r="AV751">
        <v>0</v>
      </c>
      <c r="AW751">
        <v>2</v>
      </c>
      <c r="AX751">
        <v>68193816</v>
      </c>
      <c r="AY751">
        <v>1</v>
      </c>
      <c r="AZ751">
        <v>0</v>
      </c>
      <c r="BA751">
        <v>734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CX751">
        <f>Y751*Source!I485</f>
        <v>3.0000000000000001E-3</v>
      </c>
      <c r="CY751">
        <f>AB751</f>
        <v>1000.16</v>
      </c>
      <c r="CZ751">
        <f>AF751</f>
        <v>112</v>
      </c>
      <c r="DA751">
        <f>AJ751</f>
        <v>8.93</v>
      </c>
      <c r="DB751">
        <f>ROUND((ROUND(AT751*CZ751,2)*1.25),6)</f>
        <v>2.8</v>
      </c>
      <c r="DC751">
        <f>ROUND((ROUND(AT751*AG751,2)*1.25),6)</f>
        <v>0.33750000000000002</v>
      </c>
    </row>
    <row r="752" spans="1:107" x14ac:dyDescent="0.4">
      <c r="A752">
        <f>ROW(Source!A485)</f>
        <v>485</v>
      </c>
      <c r="B752">
        <v>68187018</v>
      </c>
      <c r="C752">
        <v>68193803</v>
      </c>
      <c r="D752">
        <v>64873129</v>
      </c>
      <c r="E752">
        <v>1</v>
      </c>
      <c r="F752">
        <v>1</v>
      </c>
      <c r="G752">
        <v>1</v>
      </c>
      <c r="H752">
        <v>2</v>
      </c>
      <c r="I752" t="s">
        <v>715</v>
      </c>
      <c r="J752" t="s">
        <v>716</v>
      </c>
      <c r="K752" t="s">
        <v>717</v>
      </c>
      <c r="L752">
        <v>1368</v>
      </c>
      <c r="N752">
        <v>1011</v>
      </c>
      <c r="O752" t="s">
        <v>669</v>
      </c>
      <c r="P752" t="s">
        <v>669</v>
      </c>
      <c r="Q752">
        <v>1</v>
      </c>
      <c r="W752">
        <v>0</v>
      </c>
      <c r="X752">
        <v>1230759911</v>
      </c>
      <c r="Y752">
        <v>2.5000000000000001E-2</v>
      </c>
      <c r="AA752">
        <v>0</v>
      </c>
      <c r="AB752">
        <v>851.65</v>
      </c>
      <c r="AC752">
        <v>329.79</v>
      </c>
      <c r="AD752">
        <v>0</v>
      </c>
      <c r="AE752">
        <v>0</v>
      </c>
      <c r="AF752">
        <v>87.17</v>
      </c>
      <c r="AG752">
        <v>11.6</v>
      </c>
      <c r="AH752">
        <v>0</v>
      </c>
      <c r="AI752">
        <v>1</v>
      </c>
      <c r="AJ752">
        <v>9.77</v>
      </c>
      <c r="AK752">
        <v>28.43</v>
      </c>
      <c r="AL752">
        <v>1</v>
      </c>
      <c r="AN752">
        <v>0</v>
      </c>
      <c r="AO752">
        <v>1</v>
      </c>
      <c r="AP752">
        <v>1</v>
      </c>
      <c r="AQ752">
        <v>0</v>
      </c>
      <c r="AR752">
        <v>0</v>
      </c>
      <c r="AS752" t="s">
        <v>3</v>
      </c>
      <c r="AT752">
        <v>0.02</v>
      </c>
      <c r="AU752" t="s">
        <v>20</v>
      </c>
      <c r="AV752">
        <v>0</v>
      </c>
      <c r="AW752">
        <v>2</v>
      </c>
      <c r="AX752">
        <v>68193817</v>
      </c>
      <c r="AY752">
        <v>1</v>
      </c>
      <c r="AZ752">
        <v>0</v>
      </c>
      <c r="BA752">
        <v>735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CX752">
        <f>Y752*Source!I485</f>
        <v>3.0000000000000001E-3</v>
      </c>
      <c r="CY752">
        <f>AB752</f>
        <v>851.65</v>
      </c>
      <c r="CZ752">
        <f>AF752</f>
        <v>87.17</v>
      </c>
      <c r="DA752">
        <f>AJ752</f>
        <v>9.77</v>
      </c>
      <c r="DB752">
        <f>ROUND((ROUND(AT752*CZ752,2)*1.25),6)</f>
        <v>2.1749999999999998</v>
      </c>
      <c r="DC752">
        <f>ROUND((ROUND(AT752*AG752,2)*1.25),6)</f>
        <v>0.28749999999999998</v>
      </c>
    </row>
    <row r="753" spans="1:107" x14ac:dyDescent="0.4">
      <c r="A753">
        <f>ROW(Source!A485)</f>
        <v>485</v>
      </c>
      <c r="B753">
        <v>68187018</v>
      </c>
      <c r="C753">
        <v>68193803</v>
      </c>
      <c r="D753">
        <v>64809254</v>
      </c>
      <c r="E753">
        <v>1</v>
      </c>
      <c r="F753">
        <v>1</v>
      </c>
      <c r="G753">
        <v>1</v>
      </c>
      <c r="H753">
        <v>3</v>
      </c>
      <c r="I753" t="s">
        <v>1003</v>
      </c>
      <c r="J753" t="s">
        <v>1004</v>
      </c>
      <c r="K753" t="s">
        <v>1005</v>
      </c>
      <c r="L753">
        <v>1346</v>
      </c>
      <c r="N753">
        <v>1009</v>
      </c>
      <c r="O753" t="s">
        <v>120</v>
      </c>
      <c r="P753" t="s">
        <v>120</v>
      </c>
      <c r="Q753">
        <v>1</v>
      </c>
      <c r="W753">
        <v>0</v>
      </c>
      <c r="X753">
        <v>1502743759</v>
      </c>
      <c r="Y753">
        <v>4</v>
      </c>
      <c r="AA753">
        <v>456.22</v>
      </c>
      <c r="AB753">
        <v>0</v>
      </c>
      <c r="AC753">
        <v>0</v>
      </c>
      <c r="AD753">
        <v>0</v>
      </c>
      <c r="AE753">
        <v>24.41</v>
      </c>
      <c r="AF753">
        <v>0</v>
      </c>
      <c r="AG753">
        <v>0</v>
      </c>
      <c r="AH753">
        <v>0</v>
      </c>
      <c r="AI753">
        <v>18.690000000000001</v>
      </c>
      <c r="AJ753">
        <v>1</v>
      </c>
      <c r="AK753">
        <v>1</v>
      </c>
      <c r="AL753">
        <v>1</v>
      </c>
      <c r="AN753">
        <v>0</v>
      </c>
      <c r="AO753">
        <v>1</v>
      </c>
      <c r="AP753">
        <v>0</v>
      </c>
      <c r="AQ753">
        <v>0</v>
      </c>
      <c r="AR753">
        <v>0</v>
      </c>
      <c r="AS753" t="s">
        <v>3</v>
      </c>
      <c r="AT753">
        <v>4</v>
      </c>
      <c r="AU753" t="s">
        <v>3</v>
      </c>
      <c r="AV753">
        <v>0</v>
      </c>
      <c r="AW753">
        <v>2</v>
      </c>
      <c r="AX753">
        <v>68193818</v>
      </c>
      <c r="AY753">
        <v>1</v>
      </c>
      <c r="AZ753">
        <v>0</v>
      </c>
      <c r="BA753">
        <v>736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CX753">
        <f>Y753*Source!I485</f>
        <v>0.48</v>
      </c>
      <c r="CY753">
        <f>AA753</f>
        <v>456.22</v>
      </c>
      <c r="CZ753">
        <f>AE753</f>
        <v>24.41</v>
      </c>
      <c r="DA753">
        <f>AI753</f>
        <v>18.690000000000001</v>
      </c>
      <c r="DB753">
        <f>ROUND(ROUND(AT753*CZ753,2),6)</f>
        <v>97.64</v>
      </c>
      <c r="DC753">
        <f>ROUND(ROUND(AT753*AG753,2),6)</f>
        <v>0</v>
      </c>
    </row>
    <row r="754" spans="1:107" x14ac:dyDescent="0.4">
      <c r="A754">
        <f>ROW(Source!A485)</f>
        <v>485</v>
      </c>
      <c r="B754">
        <v>68187018</v>
      </c>
      <c r="C754">
        <v>68193803</v>
      </c>
      <c r="D754">
        <v>64809361</v>
      </c>
      <c r="E754">
        <v>1</v>
      </c>
      <c r="F754">
        <v>1</v>
      </c>
      <c r="G754">
        <v>1</v>
      </c>
      <c r="H754">
        <v>3</v>
      </c>
      <c r="I754" t="s">
        <v>1006</v>
      </c>
      <c r="J754" t="s">
        <v>1007</v>
      </c>
      <c r="K754" t="s">
        <v>1008</v>
      </c>
      <c r="L754">
        <v>1348</v>
      </c>
      <c r="N754">
        <v>1009</v>
      </c>
      <c r="O754" t="s">
        <v>133</v>
      </c>
      <c r="P754" t="s">
        <v>133</v>
      </c>
      <c r="Q754">
        <v>1000</v>
      </c>
      <c r="W754">
        <v>0</v>
      </c>
      <c r="X754">
        <v>-1701539228</v>
      </c>
      <c r="Y754">
        <v>2.66E-3</v>
      </c>
      <c r="AA754">
        <v>66586.7</v>
      </c>
      <c r="AB754">
        <v>0</v>
      </c>
      <c r="AC754">
        <v>0</v>
      </c>
      <c r="AD754">
        <v>0</v>
      </c>
      <c r="AE754">
        <v>14830</v>
      </c>
      <c r="AF754">
        <v>0</v>
      </c>
      <c r="AG754">
        <v>0</v>
      </c>
      <c r="AH754">
        <v>0</v>
      </c>
      <c r="AI754">
        <v>4.49</v>
      </c>
      <c r="AJ754">
        <v>1</v>
      </c>
      <c r="AK754">
        <v>1</v>
      </c>
      <c r="AL754">
        <v>1</v>
      </c>
      <c r="AN754">
        <v>0</v>
      </c>
      <c r="AO754">
        <v>1</v>
      </c>
      <c r="AP754">
        <v>0</v>
      </c>
      <c r="AQ754">
        <v>0</v>
      </c>
      <c r="AR754">
        <v>0</v>
      </c>
      <c r="AS754" t="s">
        <v>3</v>
      </c>
      <c r="AT754">
        <v>2.66E-3</v>
      </c>
      <c r="AU754" t="s">
        <v>3</v>
      </c>
      <c r="AV754">
        <v>0</v>
      </c>
      <c r="AW754">
        <v>2</v>
      </c>
      <c r="AX754">
        <v>68193819</v>
      </c>
      <c r="AY754">
        <v>1</v>
      </c>
      <c r="AZ754">
        <v>0</v>
      </c>
      <c r="BA754">
        <v>737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CX754">
        <f>Y754*Source!I485</f>
        <v>3.1920000000000001E-4</v>
      </c>
      <c r="CY754">
        <f>AA754</f>
        <v>66586.7</v>
      </c>
      <c r="CZ754">
        <f>AE754</f>
        <v>14830</v>
      </c>
      <c r="DA754">
        <f>AI754</f>
        <v>4.49</v>
      </c>
      <c r="DB754">
        <f>ROUND(ROUND(AT754*CZ754,2),6)</f>
        <v>39.450000000000003</v>
      </c>
      <c r="DC754">
        <f>ROUND(ROUND(AT754*AG754,2),6)</f>
        <v>0</v>
      </c>
    </row>
    <row r="755" spans="1:107" x14ac:dyDescent="0.4">
      <c r="A755">
        <f>ROW(Source!A485)</f>
        <v>485</v>
      </c>
      <c r="B755">
        <v>68187018</v>
      </c>
      <c r="C755">
        <v>68193803</v>
      </c>
      <c r="D755">
        <v>64841899</v>
      </c>
      <c r="E755">
        <v>1</v>
      </c>
      <c r="F755">
        <v>1</v>
      </c>
      <c r="G755">
        <v>1</v>
      </c>
      <c r="H755">
        <v>3</v>
      </c>
      <c r="I755" t="s">
        <v>1009</v>
      </c>
      <c r="J755" t="s">
        <v>1010</v>
      </c>
      <c r="K755" t="s">
        <v>1011</v>
      </c>
      <c r="L755">
        <v>1301</v>
      </c>
      <c r="N755">
        <v>1003</v>
      </c>
      <c r="O755" t="s">
        <v>507</v>
      </c>
      <c r="P755" t="s">
        <v>507</v>
      </c>
      <c r="Q755">
        <v>1</v>
      </c>
      <c r="W755">
        <v>0</v>
      </c>
      <c r="X755">
        <v>360401423</v>
      </c>
      <c r="Y755">
        <v>99.8</v>
      </c>
      <c r="AA755">
        <v>266.82</v>
      </c>
      <c r="AB755">
        <v>0</v>
      </c>
      <c r="AC755">
        <v>0</v>
      </c>
      <c r="AD755">
        <v>0</v>
      </c>
      <c r="AE755">
        <v>70.400000000000006</v>
      </c>
      <c r="AF755">
        <v>0</v>
      </c>
      <c r="AG755">
        <v>0</v>
      </c>
      <c r="AH755">
        <v>0</v>
      </c>
      <c r="AI755">
        <v>3.79</v>
      </c>
      <c r="AJ755">
        <v>1</v>
      </c>
      <c r="AK755">
        <v>1</v>
      </c>
      <c r="AL755">
        <v>1</v>
      </c>
      <c r="AN755">
        <v>0</v>
      </c>
      <c r="AO755">
        <v>1</v>
      </c>
      <c r="AP755">
        <v>0</v>
      </c>
      <c r="AQ755">
        <v>0</v>
      </c>
      <c r="AR755">
        <v>0</v>
      </c>
      <c r="AS755" t="s">
        <v>3</v>
      </c>
      <c r="AT755">
        <v>99.8</v>
      </c>
      <c r="AU755" t="s">
        <v>3</v>
      </c>
      <c r="AV755">
        <v>0</v>
      </c>
      <c r="AW755">
        <v>2</v>
      </c>
      <c r="AX755">
        <v>68193821</v>
      </c>
      <c r="AY755">
        <v>1</v>
      </c>
      <c r="AZ755">
        <v>0</v>
      </c>
      <c r="BA755">
        <v>739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CX755">
        <f>Y755*Source!I485</f>
        <v>11.975999999999999</v>
      </c>
      <c r="CY755">
        <f>AA755</f>
        <v>266.82</v>
      </c>
      <c r="CZ755">
        <f>AE755</f>
        <v>70.400000000000006</v>
      </c>
      <c r="DA755">
        <f>AI755</f>
        <v>3.79</v>
      </c>
      <c r="DB755">
        <f>ROUND(ROUND(AT755*CZ755,2),6)</f>
        <v>7025.92</v>
      </c>
      <c r="DC755">
        <f>ROUND(ROUND(AT755*AG755,2),6)</f>
        <v>0</v>
      </c>
    </row>
    <row r="756" spans="1:107" x14ac:dyDescent="0.4">
      <c r="A756">
        <f>ROW(Source!A485)</f>
        <v>485</v>
      </c>
      <c r="B756">
        <v>68187018</v>
      </c>
      <c r="C756">
        <v>68193803</v>
      </c>
      <c r="D756">
        <v>64847311</v>
      </c>
      <c r="E756">
        <v>1</v>
      </c>
      <c r="F756">
        <v>1</v>
      </c>
      <c r="G756">
        <v>1</v>
      </c>
      <c r="H756">
        <v>3</v>
      </c>
      <c r="I756" t="s">
        <v>709</v>
      </c>
      <c r="J756" t="s">
        <v>710</v>
      </c>
      <c r="K756" t="s">
        <v>711</v>
      </c>
      <c r="L756">
        <v>1339</v>
      </c>
      <c r="N756">
        <v>1007</v>
      </c>
      <c r="O756" t="s">
        <v>712</v>
      </c>
      <c r="P756" t="s">
        <v>712</v>
      </c>
      <c r="Q756">
        <v>1</v>
      </c>
      <c r="W756">
        <v>0</v>
      </c>
      <c r="X756">
        <v>619799737</v>
      </c>
      <c r="Y756">
        <v>1.57</v>
      </c>
      <c r="AA756">
        <v>19.57</v>
      </c>
      <c r="AB756">
        <v>0</v>
      </c>
      <c r="AC756">
        <v>0</v>
      </c>
      <c r="AD756">
        <v>0</v>
      </c>
      <c r="AE756">
        <v>2.44</v>
      </c>
      <c r="AF756">
        <v>0</v>
      </c>
      <c r="AG756">
        <v>0</v>
      </c>
      <c r="AH756">
        <v>0</v>
      </c>
      <c r="AI756">
        <v>8.02</v>
      </c>
      <c r="AJ756">
        <v>1</v>
      </c>
      <c r="AK756">
        <v>1</v>
      </c>
      <c r="AL756">
        <v>1</v>
      </c>
      <c r="AN756">
        <v>0</v>
      </c>
      <c r="AO756">
        <v>1</v>
      </c>
      <c r="AP756">
        <v>0</v>
      </c>
      <c r="AQ756">
        <v>0</v>
      </c>
      <c r="AR756">
        <v>0</v>
      </c>
      <c r="AS756" t="s">
        <v>3</v>
      </c>
      <c r="AT756">
        <v>1.57</v>
      </c>
      <c r="AU756" t="s">
        <v>3</v>
      </c>
      <c r="AV756">
        <v>0</v>
      </c>
      <c r="AW756">
        <v>2</v>
      </c>
      <c r="AX756">
        <v>68193823</v>
      </c>
      <c r="AY756">
        <v>1</v>
      </c>
      <c r="AZ756">
        <v>0</v>
      </c>
      <c r="BA756">
        <v>741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CX756">
        <f>Y756*Source!I485</f>
        <v>0.18840000000000001</v>
      </c>
      <c r="CY756">
        <f>AA756</f>
        <v>19.57</v>
      </c>
      <c r="CZ756">
        <f>AE756</f>
        <v>2.44</v>
      </c>
      <c r="DA756">
        <f>AI756</f>
        <v>8.02</v>
      </c>
      <c r="DB756">
        <f>ROUND(ROUND(AT756*CZ756,2),6)</f>
        <v>3.83</v>
      </c>
      <c r="DC756">
        <f>ROUND(ROUND(AT756*AG756,2),6)</f>
        <v>0</v>
      </c>
    </row>
    <row r="757" spans="1:107" x14ac:dyDescent="0.4">
      <c r="A757">
        <f>ROW(Source!A486)</f>
        <v>486</v>
      </c>
      <c r="B757">
        <v>68187018</v>
      </c>
      <c r="C757">
        <v>68193824</v>
      </c>
      <c r="D757">
        <v>18413627</v>
      </c>
      <c r="E757">
        <v>1</v>
      </c>
      <c r="F757">
        <v>1</v>
      </c>
      <c r="G757">
        <v>1</v>
      </c>
      <c r="H757">
        <v>1</v>
      </c>
      <c r="I757" t="s">
        <v>773</v>
      </c>
      <c r="J757" t="s">
        <v>3</v>
      </c>
      <c r="K757" t="s">
        <v>774</v>
      </c>
      <c r="L757">
        <v>1369</v>
      </c>
      <c r="N757">
        <v>1013</v>
      </c>
      <c r="O757" t="s">
        <v>665</v>
      </c>
      <c r="P757" t="s">
        <v>665</v>
      </c>
      <c r="Q757">
        <v>1</v>
      </c>
      <c r="W757">
        <v>0</v>
      </c>
      <c r="X757">
        <v>-1366182279</v>
      </c>
      <c r="Y757">
        <v>73.876000000000005</v>
      </c>
      <c r="AA757">
        <v>0</v>
      </c>
      <c r="AB757">
        <v>0</v>
      </c>
      <c r="AC757">
        <v>0</v>
      </c>
      <c r="AD757">
        <v>9.92</v>
      </c>
      <c r="AE757">
        <v>0</v>
      </c>
      <c r="AF757">
        <v>0</v>
      </c>
      <c r="AG757">
        <v>0</v>
      </c>
      <c r="AH757">
        <v>9.92</v>
      </c>
      <c r="AI757">
        <v>1</v>
      </c>
      <c r="AJ757">
        <v>1</v>
      </c>
      <c r="AK757">
        <v>1</v>
      </c>
      <c r="AL757">
        <v>1</v>
      </c>
      <c r="AN757">
        <v>0</v>
      </c>
      <c r="AO757">
        <v>1</v>
      </c>
      <c r="AP757">
        <v>1</v>
      </c>
      <c r="AQ757">
        <v>0</v>
      </c>
      <c r="AR757">
        <v>0</v>
      </c>
      <c r="AS757" t="s">
        <v>3</v>
      </c>
      <c r="AT757">
        <v>64.239999999999995</v>
      </c>
      <c r="AU757" t="s">
        <v>21</v>
      </c>
      <c r="AV757">
        <v>1</v>
      </c>
      <c r="AW757">
        <v>2</v>
      </c>
      <c r="AX757">
        <v>68193834</v>
      </c>
      <c r="AY757">
        <v>1</v>
      </c>
      <c r="AZ757">
        <v>0</v>
      </c>
      <c r="BA757">
        <v>742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CX757">
        <f>Y757*Source!I486</f>
        <v>11.0814</v>
      </c>
      <c r="CY757">
        <f>AD757</f>
        <v>9.92</v>
      </c>
      <c r="CZ757">
        <f>AH757</f>
        <v>9.92</v>
      </c>
      <c r="DA757">
        <f>AL757</f>
        <v>1</v>
      </c>
      <c r="DB757">
        <f>ROUND((ROUND(AT757*CZ757,2)*1.15),6)</f>
        <v>732.84900000000005</v>
      </c>
      <c r="DC757">
        <f>ROUND((ROUND(AT757*AG757,2)*1.15),6)</f>
        <v>0</v>
      </c>
    </row>
    <row r="758" spans="1:107" x14ac:dyDescent="0.4">
      <c r="A758">
        <f>ROW(Source!A486)</f>
        <v>486</v>
      </c>
      <c r="B758">
        <v>68187018</v>
      </c>
      <c r="C758">
        <v>68193824</v>
      </c>
      <c r="D758">
        <v>121548</v>
      </c>
      <c r="E758">
        <v>1</v>
      </c>
      <c r="F758">
        <v>1</v>
      </c>
      <c r="G758">
        <v>1</v>
      </c>
      <c r="H758">
        <v>1</v>
      </c>
      <c r="I758" t="s">
        <v>44</v>
      </c>
      <c r="J758" t="s">
        <v>3</v>
      </c>
      <c r="K758" t="s">
        <v>723</v>
      </c>
      <c r="L758">
        <v>608254</v>
      </c>
      <c r="N758">
        <v>1013</v>
      </c>
      <c r="O758" t="s">
        <v>724</v>
      </c>
      <c r="P758" t="s">
        <v>724</v>
      </c>
      <c r="Q758">
        <v>1</v>
      </c>
      <c r="W758">
        <v>0</v>
      </c>
      <c r="X758">
        <v>-185737400</v>
      </c>
      <c r="Y758">
        <v>2.5000000000000001E-2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1</v>
      </c>
      <c r="AJ758">
        <v>1</v>
      </c>
      <c r="AK758">
        <v>1</v>
      </c>
      <c r="AL758">
        <v>1</v>
      </c>
      <c r="AN758">
        <v>0</v>
      </c>
      <c r="AO758">
        <v>1</v>
      </c>
      <c r="AP758">
        <v>1</v>
      </c>
      <c r="AQ758">
        <v>0</v>
      </c>
      <c r="AR758">
        <v>0</v>
      </c>
      <c r="AS758" t="s">
        <v>3</v>
      </c>
      <c r="AT758">
        <v>0.02</v>
      </c>
      <c r="AU758" t="s">
        <v>20</v>
      </c>
      <c r="AV758">
        <v>2</v>
      </c>
      <c r="AW758">
        <v>2</v>
      </c>
      <c r="AX758">
        <v>68193835</v>
      </c>
      <c r="AY758">
        <v>1</v>
      </c>
      <c r="AZ758">
        <v>0</v>
      </c>
      <c r="BA758">
        <v>743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CX758">
        <f>Y758*Source!I486</f>
        <v>3.7499999999999999E-3</v>
      </c>
      <c r="CY758">
        <f>AD758</f>
        <v>0</v>
      </c>
      <c r="CZ758">
        <f>AH758</f>
        <v>0</v>
      </c>
      <c r="DA758">
        <f>AL758</f>
        <v>1</v>
      </c>
      <c r="DB758">
        <f>ROUND((ROUND(AT758*CZ758,2)*1.25),6)</f>
        <v>0</v>
      </c>
      <c r="DC758">
        <f>ROUND((ROUND(AT758*AG758,2)*1.25),6)</f>
        <v>0</v>
      </c>
    </row>
    <row r="759" spans="1:107" x14ac:dyDescent="0.4">
      <c r="A759">
        <f>ROW(Source!A486)</f>
        <v>486</v>
      </c>
      <c r="B759">
        <v>68187018</v>
      </c>
      <c r="C759">
        <v>68193824</v>
      </c>
      <c r="D759">
        <v>64871196</v>
      </c>
      <c r="E759">
        <v>1</v>
      </c>
      <c r="F759">
        <v>1</v>
      </c>
      <c r="G759">
        <v>1</v>
      </c>
      <c r="H759">
        <v>2</v>
      </c>
      <c r="I759" t="s">
        <v>979</v>
      </c>
      <c r="J759" t="s">
        <v>980</v>
      </c>
      <c r="K759" t="s">
        <v>981</v>
      </c>
      <c r="L759">
        <v>1368</v>
      </c>
      <c r="N759">
        <v>1011</v>
      </c>
      <c r="O759" t="s">
        <v>669</v>
      </c>
      <c r="P759" t="s">
        <v>669</v>
      </c>
      <c r="Q759">
        <v>1</v>
      </c>
      <c r="W759">
        <v>0</v>
      </c>
      <c r="X759">
        <v>-438066613</v>
      </c>
      <c r="Y759">
        <v>1.2500000000000001E-2</v>
      </c>
      <c r="AA759">
        <v>0</v>
      </c>
      <c r="AB759">
        <v>819.07</v>
      </c>
      <c r="AC759">
        <v>383.81</v>
      </c>
      <c r="AD759">
        <v>0</v>
      </c>
      <c r="AE759">
        <v>0</v>
      </c>
      <c r="AF759">
        <v>86.4</v>
      </c>
      <c r="AG759">
        <v>13.5</v>
      </c>
      <c r="AH759">
        <v>0</v>
      </c>
      <c r="AI759">
        <v>1</v>
      </c>
      <c r="AJ759">
        <v>9.48</v>
      </c>
      <c r="AK759">
        <v>28.43</v>
      </c>
      <c r="AL759">
        <v>1</v>
      </c>
      <c r="AN759">
        <v>0</v>
      </c>
      <c r="AO759">
        <v>1</v>
      </c>
      <c r="AP759">
        <v>1</v>
      </c>
      <c r="AQ759">
        <v>0</v>
      </c>
      <c r="AR759">
        <v>0</v>
      </c>
      <c r="AS759" t="s">
        <v>3</v>
      </c>
      <c r="AT759">
        <v>0.01</v>
      </c>
      <c r="AU759" t="s">
        <v>20</v>
      </c>
      <c r="AV759">
        <v>0</v>
      </c>
      <c r="AW759">
        <v>2</v>
      </c>
      <c r="AX759">
        <v>68193836</v>
      </c>
      <c r="AY759">
        <v>1</v>
      </c>
      <c r="AZ759">
        <v>0</v>
      </c>
      <c r="BA759">
        <v>744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CX759">
        <f>Y759*Source!I486</f>
        <v>1.8749999999999999E-3</v>
      </c>
      <c r="CY759">
        <f>AB759</f>
        <v>819.07</v>
      </c>
      <c r="CZ759">
        <f>AF759</f>
        <v>86.4</v>
      </c>
      <c r="DA759">
        <f>AJ759</f>
        <v>9.48</v>
      </c>
      <c r="DB759">
        <f>ROUND((ROUND(AT759*CZ759,2)*1.25),6)</f>
        <v>1.075</v>
      </c>
      <c r="DC759">
        <f>ROUND((ROUND(AT759*AG759,2)*1.25),6)</f>
        <v>0.17499999999999999</v>
      </c>
    </row>
    <row r="760" spans="1:107" x14ac:dyDescent="0.4">
      <c r="A760">
        <f>ROW(Source!A486)</f>
        <v>486</v>
      </c>
      <c r="B760">
        <v>68187018</v>
      </c>
      <c r="C760">
        <v>68193824</v>
      </c>
      <c r="D760">
        <v>64871277</v>
      </c>
      <c r="E760">
        <v>1</v>
      </c>
      <c r="F760">
        <v>1</v>
      </c>
      <c r="G760">
        <v>1</v>
      </c>
      <c r="H760">
        <v>2</v>
      </c>
      <c r="I760" t="s">
        <v>725</v>
      </c>
      <c r="J760" t="s">
        <v>726</v>
      </c>
      <c r="K760" t="s">
        <v>727</v>
      </c>
      <c r="L760">
        <v>1368</v>
      </c>
      <c r="N760">
        <v>1011</v>
      </c>
      <c r="O760" t="s">
        <v>669</v>
      </c>
      <c r="P760" t="s">
        <v>669</v>
      </c>
      <c r="Q760">
        <v>1</v>
      </c>
      <c r="W760">
        <v>0</v>
      </c>
      <c r="X760">
        <v>1106923569</v>
      </c>
      <c r="Y760">
        <v>1.2500000000000001E-2</v>
      </c>
      <c r="AA760">
        <v>0</v>
      </c>
      <c r="AB760">
        <v>1000.16</v>
      </c>
      <c r="AC760">
        <v>383.81</v>
      </c>
      <c r="AD760">
        <v>0</v>
      </c>
      <c r="AE760">
        <v>0</v>
      </c>
      <c r="AF760">
        <v>112</v>
      </c>
      <c r="AG760">
        <v>13.5</v>
      </c>
      <c r="AH760">
        <v>0</v>
      </c>
      <c r="AI760">
        <v>1</v>
      </c>
      <c r="AJ760">
        <v>8.93</v>
      </c>
      <c r="AK760">
        <v>28.43</v>
      </c>
      <c r="AL760">
        <v>1</v>
      </c>
      <c r="AN760">
        <v>0</v>
      </c>
      <c r="AO760">
        <v>1</v>
      </c>
      <c r="AP760">
        <v>1</v>
      </c>
      <c r="AQ760">
        <v>0</v>
      </c>
      <c r="AR760">
        <v>0</v>
      </c>
      <c r="AS760" t="s">
        <v>3</v>
      </c>
      <c r="AT760">
        <v>0.01</v>
      </c>
      <c r="AU760" t="s">
        <v>20</v>
      </c>
      <c r="AV760">
        <v>0</v>
      </c>
      <c r="AW760">
        <v>2</v>
      </c>
      <c r="AX760">
        <v>68193837</v>
      </c>
      <c r="AY760">
        <v>1</v>
      </c>
      <c r="AZ760">
        <v>0</v>
      </c>
      <c r="BA760">
        <v>745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CX760">
        <f>Y760*Source!I486</f>
        <v>1.8749999999999999E-3</v>
      </c>
      <c r="CY760">
        <f>AB760</f>
        <v>1000.16</v>
      </c>
      <c r="CZ760">
        <f>AF760</f>
        <v>112</v>
      </c>
      <c r="DA760">
        <f>AJ760</f>
        <v>8.93</v>
      </c>
      <c r="DB760">
        <f>ROUND((ROUND(AT760*CZ760,2)*1.25),6)</f>
        <v>1.4</v>
      </c>
      <c r="DC760">
        <f>ROUND((ROUND(AT760*AG760,2)*1.25),6)</f>
        <v>0.17499999999999999</v>
      </c>
    </row>
    <row r="761" spans="1:107" x14ac:dyDescent="0.4">
      <c r="A761">
        <f>ROW(Source!A486)</f>
        <v>486</v>
      </c>
      <c r="B761">
        <v>68187018</v>
      </c>
      <c r="C761">
        <v>68193824</v>
      </c>
      <c r="D761">
        <v>64873129</v>
      </c>
      <c r="E761">
        <v>1</v>
      </c>
      <c r="F761">
        <v>1</v>
      </c>
      <c r="G761">
        <v>1</v>
      </c>
      <c r="H761">
        <v>2</v>
      </c>
      <c r="I761" t="s">
        <v>715</v>
      </c>
      <c r="J761" t="s">
        <v>716</v>
      </c>
      <c r="K761" t="s">
        <v>717</v>
      </c>
      <c r="L761">
        <v>1368</v>
      </c>
      <c r="N761">
        <v>1011</v>
      </c>
      <c r="O761" t="s">
        <v>669</v>
      </c>
      <c r="P761" t="s">
        <v>669</v>
      </c>
      <c r="Q761">
        <v>1</v>
      </c>
      <c r="W761">
        <v>0</v>
      </c>
      <c r="X761">
        <v>1230759911</v>
      </c>
      <c r="Y761">
        <v>1.2500000000000001E-2</v>
      </c>
      <c r="AA761">
        <v>0</v>
      </c>
      <c r="AB761">
        <v>851.65</v>
      </c>
      <c r="AC761">
        <v>329.79</v>
      </c>
      <c r="AD761">
        <v>0</v>
      </c>
      <c r="AE761">
        <v>0</v>
      </c>
      <c r="AF761">
        <v>87.17</v>
      </c>
      <c r="AG761">
        <v>11.6</v>
      </c>
      <c r="AH761">
        <v>0</v>
      </c>
      <c r="AI761">
        <v>1</v>
      </c>
      <c r="AJ761">
        <v>9.77</v>
      </c>
      <c r="AK761">
        <v>28.43</v>
      </c>
      <c r="AL761">
        <v>1</v>
      </c>
      <c r="AN761">
        <v>0</v>
      </c>
      <c r="AO761">
        <v>1</v>
      </c>
      <c r="AP761">
        <v>1</v>
      </c>
      <c r="AQ761">
        <v>0</v>
      </c>
      <c r="AR761">
        <v>0</v>
      </c>
      <c r="AS761" t="s">
        <v>3</v>
      </c>
      <c r="AT761">
        <v>0.01</v>
      </c>
      <c r="AU761" t="s">
        <v>20</v>
      </c>
      <c r="AV761">
        <v>0</v>
      </c>
      <c r="AW761">
        <v>2</v>
      </c>
      <c r="AX761">
        <v>68193838</v>
      </c>
      <c r="AY761">
        <v>1</v>
      </c>
      <c r="AZ761">
        <v>0</v>
      </c>
      <c r="BA761">
        <v>746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CX761">
        <f>Y761*Source!I486</f>
        <v>1.8749999999999999E-3</v>
      </c>
      <c r="CY761">
        <f>AB761</f>
        <v>851.65</v>
      </c>
      <c r="CZ761">
        <f>AF761</f>
        <v>87.17</v>
      </c>
      <c r="DA761">
        <f>AJ761</f>
        <v>9.77</v>
      </c>
      <c r="DB761">
        <f>ROUND((ROUND(AT761*CZ761,2)*1.25),6)</f>
        <v>1.0874999999999999</v>
      </c>
      <c r="DC761">
        <f>ROUND((ROUND(AT761*AG761,2)*1.25),6)</f>
        <v>0.15</v>
      </c>
    </row>
    <row r="762" spans="1:107" x14ac:dyDescent="0.4">
      <c r="A762">
        <f>ROW(Source!A486)</f>
        <v>486</v>
      </c>
      <c r="B762">
        <v>68187018</v>
      </c>
      <c r="C762">
        <v>68193824</v>
      </c>
      <c r="D762">
        <v>64809254</v>
      </c>
      <c r="E762">
        <v>1</v>
      </c>
      <c r="F762">
        <v>1</v>
      </c>
      <c r="G762">
        <v>1</v>
      </c>
      <c r="H762">
        <v>3</v>
      </c>
      <c r="I762" t="s">
        <v>1003</v>
      </c>
      <c r="J762" t="s">
        <v>1004</v>
      </c>
      <c r="K762" t="s">
        <v>1005</v>
      </c>
      <c r="L762">
        <v>1346</v>
      </c>
      <c r="N762">
        <v>1009</v>
      </c>
      <c r="O762" t="s">
        <v>120</v>
      </c>
      <c r="P762" t="s">
        <v>120</v>
      </c>
      <c r="Q762">
        <v>1</v>
      </c>
      <c r="W762">
        <v>0</v>
      </c>
      <c r="X762">
        <v>1502743759</v>
      </c>
      <c r="Y762">
        <v>1.5</v>
      </c>
      <c r="AA762">
        <v>456.22</v>
      </c>
      <c r="AB762">
        <v>0</v>
      </c>
      <c r="AC762">
        <v>0</v>
      </c>
      <c r="AD762">
        <v>0</v>
      </c>
      <c r="AE762">
        <v>24.41</v>
      </c>
      <c r="AF762">
        <v>0</v>
      </c>
      <c r="AG762">
        <v>0</v>
      </c>
      <c r="AH762">
        <v>0</v>
      </c>
      <c r="AI762">
        <v>18.690000000000001</v>
      </c>
      <c r="AJ762">
        <v>1</v>
      </c>
      <c r="AK762">
        <v>1</v>
      </c>
      <c r="AL762">
        <v>1</v>
      </c>
      <c r="AN762">
        <v>0</v>
      </c>
      <c r="AO762">
        <v>1</v>
      </c>
      <c r="AP762">
        <v>0</v>
      </c>
      <c r="AQ762">
        <v>0</v>
      </c>
      <c r="AR762">
        <v>0</v>
      </c>
      <c r="AS762" t="s">
        <v>3</v>
      </c>
      <c r="AT762">
        <v>1.5</v>
      </c>
      <c r="AU762" t="s">
        <v>3</v>
      </c>
      <c r="AV762">
        <v>0</v>
      </c>
      <c r="AW762">
        <v>2</v>
      </c>
      <c r="AX762">
        <v>68193839</v>
      </c>
      <c r="AY762">
        <v>1</v>
      </c>
      <c r="AZ762">
        <v>0</v>
      </c>
      <c r="BA762">
        <v>747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CX762">
        <f>Y762*Source!I486</f>
        <v>0.22499999999999998</v>
      </c>
      <c r="CY762">
        <f>AA762</f>
        <v>456.22</v>
      </c>
      <c r="CZ762">
        <f>AE762</f>
        <v>24.41</v>
      </c>
      <c r="DA762">
        <f>AI762</f>
        <v>18.690000000000001</v>
      </c>
      <c r="DB762">
        <f>ROUND(ROUND(AT762*CZ762,2),6)</f>
        <v>36.619999999999997</v>
      </c>
      <c r="DC762">
        <f>ROUND(ROUND(AT762*AG762,2),6)</f>
        <v>0</v>
      </c>
    </row>
    <row r="763" spans="1:107" x14ac:dyDescent="0.4">
      <c r="A763">
        <f>ROW(Source!A486)</f>
        <v>486</v>
      </c>
      <c r="B763">
        <v>68187018</v>
      </c>
      <c r="C763">
        <v>68193824</v>
      </c>
      <c r="D763">
        <v>64809361</v>
      </c>
      <c r="E763">
        <v>1</v>
      </c>
      <c r="F763">
        <v>1</v>
      </c>
      <c r="G763">
        <v>1</v>
      </c>
      <c r="H763">
        <v>3</v>
      </c>
      <c r="I763" t="s">
        <v>1006</v>
      </c>
      <c r="J763" t="s">
        <v>1007</v>
      </c>
      <c r="K763" t="s">
        <v>1008</v>
      </c>
      <c r="L763">
        <v>1348</v>
      </c>
      <c r="N763">
        <v>1009</v>
      </c>
      <c r="O763" t="s">
        <v>133</v>
      </c>
      <c r="P763" t="s">
        <v>133</v>
      </c>
      <c r="Q763">
        <v>1000</v>
      </c>
      <c r="W763">
        <v>0</v>
      </c>
      <c r="X763">
        <v>-1701539228</v>
      </c>
      <c r="Y763">
        <v>1.1999999999999999E-3</v>
      </c>
      <c r="AA763">
        <v>66586.7</v>
      </c>
      <c r="AB763">
        <v>0</v>
      </c>
      <c r="AC763">
        <v>0</v>
      </c>
      <c r="AD763">
        <v>0</v>
      </c>
      <c r="AE763">
        <v>14830</v>
      </c>
      <c r="AF763">
        <v>0</v>
      </c>
      <c r="AG763">
        <v>0</v>
      </c>
      <c r="AH763">
        <v>0</v>
      </c>
      <c r="AI763">
        <v>4.49</v>
      </c>
      <c r="AJ763">
        <v>1</v>
      </c>
      <c r="AK763">
        <v>1</v>
      </c>
      <c r="AL763">
        <v>1</v>
      </c>
      <c r="AN763">
        <v>0</v>
      </c>
      <c r="AO763">
        <v>1</v>
      </c>
      <c r="AP763">
        <v>0</v>
      </c>
      <c r="AQ763">
        <v>0</v>
      </c>
      <c r="AR763">
        <v>0</v>
      </c>
      <c r="AS763" t="s">
        <v>3</v>
      </c>
      <c r="AT763">
        <v>1.1999999999999999E-3</v>
      </c>
      <c r="AU763" t="s">
        <v>3</v>
      </c>
      <c r="AV763">
        <v>0</v>
      </c>
      <c r="AW763">
        <v>2</v>
      </c>
      <c r="AX763">
        <v>68193840</v>
      </c>
      <c r="AY763">
        <v>1</v>
      </c>
      <c r="AZ763">
        <v>0</v>
      </c>
      <c r="BA763">
        <v>748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CX763">
        <f>Y763*Source!I486</f>
        <v>1.7999999999999998E-4</v>
      </c>
      <c r="CY763">
        <f>AA763</f>
        <v>66586.7</v>
      </c>
      <c r="CZ763">
        <f>AE763</f>
        <v>14830</v>
      </c>
      <c r="DA763">
        <f>AI763</f>
        <v>4.49</v>
      </c>
      <c r="DB763">
        <f>ROUND(ROUND(AT763*CZ763,2),6)</f>
        <v>17.8</v>
      </c>
      <c r="DC763">
        <f>ROUND(ROUND(AT763*AG763,2),6)</f>
        <v>0</v>
      </c>
    </row>
    <row r="764" spans="1:107" x14ac:dyDescent="0.4">
      <c r="A764">
        <f>ROW(Source!A486)</f>
        <v>486</v>
      </c>
      <c r="B764">
        <v>68187018</v>
      </c>
      <c r="C764">
        <v>68193824</v>
      </c>
      <c r="D764">
        <v>64841898</v>
      </c>
      <c r="E764">
        <v>1</v>
      </c>
      <c r="F764">
        <v>1</v>
      </c>
      <c r="G764">
        <v>1</v>
      </c>
      <c r="H764">
        <v>3</v>
      </c>
      <c r="I764" t="s">
        <v>1012</v>
      </c>
      <c r="J764" t="s">
        <v>1013</v>
      </c>
      <c r="K764" t="s">
        <v>1014</v>
      </c>
      <c r="L764">
        <v>1301</v>
      </c>
      <c r="N764">
        <v>1003</v>
      </c>
      <c r="O764" t="s">
        <v>507</v>
      </c>
      <c r="P764" t="s">
        <v>507</v>
      </c>
      <c r="Q764">
        <v>1</v>
      </c>
      <c r="W764">
        <v>0</v>
      </c>
      <c r="X764">
        <v>-351596656</v>
      </c>
      <c r="Y764">
        <v>99.8</v>
      </c>
      <c r="AA764">
        <v>149.16999999999999</v>
      </c>
      <c r="AB764">
        <v>0</v>
      </c>
      <c r="AC764">
        <v>0</v>
      </c>
      <c r="AD764">
        <v>0</v>
      </c>
      <c r="AE764">
        <v>39.36</v>
      </c>
      <c r="AF764">
        <v>0</v>
      </c>
      <c r="AG764">
        <v>0</v>
      </c>
      <c r="AH764">
        <v>0</v>
      </c>
      <c r="AI764">
        <v>3.79</v>
      </c>
      <c r="AJ764">
        <v>1</v>
      </c>
      <c r="AK764">
        <v>1</v>
      </c>
      <c r="AL764">
        <v>1</v>
      </c>
      <c r="AN764">
        <v>0</v>
      </c>
      <c r="AO764">
        <v>1</v>
      </c>
      <c r="AP764">
        <v>0</v>
      </c>
      <c r="AQ764">
        <v>0</v>
      </c>
      <c r="AR764">
        <v>0</v>
      </c>
      <c r="AS764" t="s">
        <v>3</v>
      </c>
      <c r="AT764">
        <v>99.8</v>
      </c>
      <c r="AU764" t="s">
        <v>3</v>
      </c>
      <c r="AV764">
        <v>0</v>
      </c>
      <c r="AW764">
        <v>2</v>
      </c>
      <c r="AX764">
        <v>68193842</v>
      </c>
      <c r="AY764">
        <v>1</v>
      </c>
      <c r="AZ764">
        <v>0</v>
      </c>
      <c r="BA764">
        <v>750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CX764">
        <f>Y764*Source!I486</f>
        <v>14.969999999999999</v>
      </c>
      <c r="CY764">
        <f>AA764</f>
        <v>149.16999999999999</v>
      </c>
      <c r="CZ764">
        <f>AE764</f>
        <v>39.36</v>
      </c>
      <c r="DA764">
        <f>AI764</f>
        <v>3.79</v>
      </c>
      <c r="DB764">
        <f>ROUND(ROUND(AT764*CZ764,2),6)</f>
        <v>3928.13</v>
      </c>
      <c r="DC764">
        <f>ROUND(ROUND(AT764*AG764,2),6)</f>
        <v>0</v>
      </c>
    </row>
    <row r="765" spans="1:107" x14ac:dyDescent="0.4">
      <c r="A765">
        <f>ROW(Source!A486)</f>
        <v>486</v>
      </c>
      <c r="B765">
        <v>68187018</v>
      </c>
      <c r="C765">
        <v>68193824</v>
      </c>
      <c r="D765">
        <v>64847311</v>
      </c>
      <c r="E765">
        <v>1</v>
      </c>
      <c r="F765">
        <v>1</v>
      </c>
      <c r="G765">
        <v>1</v>
      </c>
      <c r="H765">
        <v>3</v>
      </c>
      <c r="I765" t="s">
        <v>709</v>
      </c>
      <c r="J765" t="s">
        <v>710</v>
      </c>
      <c r="K765" t="s">
        <v>711</v>
      </c>
      <c r="L765">
        <v>1339</v>
      </c>
      <c r="N765">
        <v>1007</v>
      </c>
      <c r="O765" t="s">
        <v>712</v>
      </c>
      <c r="P765" t="s">
        <v>712</v>
      </c>
      <c r="Q765">
        <v>1</v>
      </c>
      <c r="W765">
        <v>0</v>
      </c>
      <c r="X765">
        <v>619799737</v>
      </c>
      <c r="Y765">
        <v>0.39</v>
      </c>
      <c r="AA765">
        <v>19.57</v>
      </c>
      <c r="AB765">
        <v>0</v>
      </c>
      <c r="AC765">
        <v>0</v>
      </c>
      <c r="AD765">
        <v>0</v>
      </c>
      <c r="AE765">
        <v>2.44</v>
      </c>
      <c r="AF765">
        <v>0</v>
      </c>
      <c r="AG765">
        <v>0</v>
      </c>
      <c r="AH765">
        <v>0</v>
      </c>
      <c r="AI765">
        <v>8.02</v>
      </c>
      <c r="AJ765">
        <v>1</v>
      </c>
      <c r="AK765">
        <v>1</v>
      </c>
      <c r="AL765">
        <v>1</v>
      </c>
      <c r="AN765">
        <v>0</v>
      </c>
      <c r="AO765">
        <v>1</v>
      </c>
      <c r="AP765">
        <v>0</v>
      </c>
      <c r="AQ765">
        <v>0</v>
      </c>
      <c r="AR765">
        <v>0</v>
      </c>
      <c r="AS765" t="s">
        <v>3</v>
      </c>
      <c r="AT765">
        <v>0.39</v>
      </c>
      <c r="AU765" t="s">
        <v>3</v>
      </c>
      <c r="AV765">
        <v>0</v>
      </c>
      <c r="AW765">
        <v>2</v>
      </c>
      <c r="AX765">
        <v>68193844</v>
      </c>
      <c r="AY765">
        <v>1</v>
      </c>
      <c r="AZ765">
        <v>0</v>
      </c>
      <c r="BA765">
        <v>752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CX765">
        <f>Y765*Source!I486</f>
        <v>5.8499999999999996E-2</v>
      </c>
      <c r="CY765">
        <f>AA765</f>
        <v>19.57</v>
      </c>
      <c r="CZ765">
        <f>AE765</f>
        <v>2.44</v>
      </c>
      <c r="DA765">
        <f>AI765</f>
        <v>8.02</v>
      </c>
      <c r="DB765">
        <f>ROUND(ROUND(AT765*CZ765,2),6)</f>
        <v>0.95</v>
      </c>
      <c r="DC765">
        <f>ROUND(ROUND(AT765*AG765,2),6)</f>
        <v>0</v>
      </c>
    </row>
    <row r="766" spans="1:107" x14ac:dyDescent="0.4">
      <c r="A766">
        <f>ROW(Source!A487)</f>
        <v>487</v>
      </c>
      <c r="B766">
        <v>68187018</v>
      </c>
      <c r="C766">
        <v>68193845</v>
      </c>
      <c r="D766">
        <v>18442827</v>
      </c>
      <c r="E766">
        <v>1</v>
      </c>
      <c r="F766">
        <v>1</v>
      </c>
      <c r="G766">
        <v>1</v>
      </c>
      <c r="H766">
        <v>1</v>
      </c>
      <c r="I766" t="s">
        <v>1015</v>
      </c>
      <c r="J766" t="s">
        <v>3</v>
      </c>
      <c r="K766" t="s">
        <v>1016</v>
      </c>
      <c r="L766">
        <v>1369</v>
      </c>
      <c r="N766">
        <v>1013</v>
      </c>
      <c r="O766" t="s">
        <v>665</v>
      </c>
      <c r="P766" t="s">
        <v>665</v>
      </c>
      <c r="Q766">
        <v>1</v>
      </c>
      <c r="W766">
        <v>0</v>
      </c>
      <c r="X766">
        <v>717490484</v>
      </c>
      <c r="Y766">
        <v>5.7614999999999998</v>
      </c>
      <c r="AA766">
        <v>0</v>
      </c>
      <c r="AB766">
        <v>0</v>
      </c>
      <c r="AC766">
        <v>0</v>
      </c>
      <c r="AD766">
        <v>11.64</v>
      </c>
      <c r="AE766">
        <v>0</v>
      </c>
      <c r="AF766">
        <v>0</v>
      </c>
      <c r="AG766">
        <v>0</v>
      </c>
      <c r="AH766">
        <v>11.64</v>
      </c>
      <c r="AI766">
        <v>1</v>
      </c>
      <c r="AJ766">
        <v>1</v>
      </c>
      <c r="AK766">
        <v>1</v>
      </c>
      <c r="AL766">
        <v>1</v>
      </c>
      <c r="AN766">
        <v>0</v>
      </c>
      <c r="AO766">
        <v>1</v>
      </c>
      <c r="AP766">
        <v>1</v>
      </c>
      <c r="AQ766">
        <v>0</v>
      </c>
      <c r="AR766">
        <v>0</v>
      </c>
      <c r="AS766" t="s">
        <v>3</v>
      </c>
      <c r="AT766">
        <v>5.01</v>
      </c>
      <c r="AU766" t="s">
        <v>21</v>
      </c>
      <c r="AV766">
        <v>1</v>
      </c>
      <c r="AW766">
        <v>2</v>
      </c>
      <c r="AX766">
        <v>68193852</v>
      </c>
      <c r="AY766">
        <v>1</v>
      </c>
      <c r="AZ766">
        <v>0</v>
      </c>
      <c r="BA766">
        <v>753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CX766">
        <f>Y766*Source!I487</f>
        <v>3.9178200000000003</v>
      </c>
      <c r="CY766">
        <f>AD766</f>
        <v>11.64</v>
      </c>
      <c r="CZ766">
        <f>AH766</f>
        <v>11.64</v>
      </c>
      <c r="DA766">
        <f>AL766</f>
        <v>1</v>
      </c>
      <c r="DB766">
        <f>ROUND((ROUND(AT766*CZ766,2)*1.15),6)</f>
        <v>67.067999999999998</v>
      </c>
      <c r="DC766">
        <f>ROUND((ROUND(AT766*AG766,2)*1.15),6)</f>
        <v>0</v>
      </c>
    </row>
    <row r="767" spans="1:107" x14ac:dyDescent="0.4">
      <c r="A767">
        <f>ROW(Source!A487)</f>
        <v>487</v>
      </c>
      <c r="B767">
        <v>68187018</v>
      </c>
      <c r="C767">
        <v>68193845</v>
      </c>
      <c r="D767">
        <v>64871516</v>
      </c>
      <c r="E767">
        <v>1</v>
      </c>
      <c r="F767">
        <v>1</v>
      </c>
      <c r="G767">
        <v>1</v>
      </c>
      <c r="H767">
        <v>2</v>
      </c>
      <c r="I767" t="s">
        <v>1017</v>
      </c>
      <c r="J767" t="s">
        <v>1018</v>
      </c>
      <c r="K767" t="s">
        <v>1019</v>
      </c>
      <c r="L767">
        <v>1368</v>
      </c>
      <c r="N767">
        <v>1011</v>
      </c>
      <c r="O767" t="s">
        <v>669</v>
      </c>
      <c r="P767" t="s">
        <v>669</v>
      </c>
      <c r="Q767">
        <v>1</v>
      </c>
      <c r="W767">
        <v>0</v>
      </c>
      <c r="X767">
        <v>1695838894</v>
      </c>
      <c r="Y767">
        <v>1.875</v>
      </c>
      <c r="AA767">
        <v>0</v>
      </c>
      <c r="AB767">
        <v>154.28</v>
      </c>
      <c r="AC767">
        <v>0</v>
      </c>
      <c r="AD767">
        <v>0</v>
      </c>
      <c r="AE767">
        <v>0</v>
      </c>
      <c r="AF767">
        <v>29.67</v>
      </c>
      <c r="AG767">
        <v>0</v>
      </c>
      <c r="AH767">
        <v>0</v>
      </c>
      <c r="AI767">
        <v>1</v>
      </c>
      <c r="AJ767">
        <v>5.2</v>
      </c>
      <c r="AK767">
        <v>28.43</v>
      </c>
      <c r="AL767">
        <v>1</v>
      </c>
      <c r="AN767">
        <v>0</v>
      </c>
      <c r="AO767">
        <v>1</v>
      </c>
      <c r="AP767">
        <v>1</v>
      </c>
      <c r="AQ767">
        <v>0</v>
      </c>
      <c r="AR767">
        <v>0</v>
      </c>
      <c r="AS767" t="s">
        <v>3</v>
      </c>
      <c r="AT767">
        <v>1.5</v>
      </c>
      <c r="AU767" t="s">
        <v>20</v>
      </c>
      <c r="AV767">
        <v>0</v>
      </c>
      <c r="AW767">
        <v>2</v>
      </c>
      <c r="AX767">
        <v>68193853</v>
      </c>
      <c r="AY767">
        <v>1</v>
      </c>
      <c r="AZ767">
        <v>0</v>
      </c>
      <c r="BA767">
        <v>754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CX767">
        <f>Y767*Source!I487</f>
        <v>1.2750000000000001</v>
      </c>
      <c r="CY767">
        <f>AB767</f>
        <v>154.28</v>
      </c>
      <c r="CZ767">
        <f>AF767</f>
        <v>29.67</v>
      </c>
      <c r="DA767">
        <f>AJ767</f>
        <v>5.2</v>
      </c>
      <c r="DB767">
        <f>ROUND((ROUND(AT767*CZ767,2)*1.25),6)</f>
        <v>55.637500000000003</v>
      </c>
      <c r="DC767">
        <f>ROUND((ROUND(AT767*AG767,2)*1.25),6)</f>
        <v>0</v>
      </c>
    </row>
    <row r="768" spans="1:107" x14ac:dyDescent="0.4">
      <c r="A768">
        <f>ROW(Source!A487)</f>
        <v>487</v>
      </c>
      <c r="B768">
        <v>68187018</v>
      </c>
      <c r="C768">
        <v>68193845</v>
      </c>
      <c r="D768">
        <v>64807574</v>
      </c>
      <c r="E768">
        <v>1</v>
      </c>
      <c r="F768">
        <v>1</v>
      </c>
      <c r="G768">
        <v>1</v>
      </c>
      <c r="H768">
        <v>3</v>
      </c>
      <c r="I768" t="s">
        <v>985</v>
      </c>
      <c r="J768" t="s">
        <v>986</v>
      </c>
      <c r="K768" t="s">
        <v>987</v>
      </c>
      <c r="L768">
        <v>1348</v>
      </c>
      <c r="N768">
        <v>1009</v>
      </c>
      <c r="O768" t="s">
        <v>133</v>
      </c>
      <c r="P768" t="s">
        <v>133</v>
      </c>
      <c r="Q768">
        <v>1000</v>
      </c>
      <c r="W768">
        <v>0</v>
      </c>
      <c r="X768">
        <v>1625292450</v>
      </c>
      <c r="Y768">
        <v>5.0000000000000002E-5</v>
      </c>
      <c r="AA768">
        <v>48531.96</v>
      </c>
      <c r="AB768">
        <v>0</v>
      </c>
      <c r="AC768">
        <v>0</v>
      </c>
      <c r="AD768">
        <v>0</v>
      </c>
      <c r="AE768">
        <v>15118.99</v>
      </c>
      <c r="AF768">
        <v>0</v>
      </c>
      <c r="AG768">
        <v>0</v>
      </c>
      <c r="AH768">
        <v>0</v>
      </c>
      <c r="AI768">
        <v>3.21</v>
      </c>
      <c r="AJ768">
        <v>1</v>
      </c>
      <c r="AK768">
        <v>1</v>
      </c>
      <c r="AL768">
        <v>1</v>
      </c>
      <c r="AN768">
        <v>0</v>
      </c>
      <c r="AO768">
        <v>1</v>
      </c>
      <c r="AP768">
        <v>0</v>
      </c>
      <c r="AQ768">
        <v>0</v>
      </c>
      <c r="AR768">
        <v>0</v>
      </c>
      <c r="AS768" t="s">
        <v>3</v>
      </c>
      <c r="AT768">
        <v>5.0000000000000002E-5</v>
      </c>
      <c r="AU768" t="s">
        <v>3</v>
      </c>
      <c r="AV768">
        <v>0</v>
      </c>
      <c r="AW768">
        <v>2</v>
      </c>
      <c r="AX768">
        <v>68193854</v>
      </c>
      <c r="AY768">
        <v>1</v>
      </c>
      <c r="AZ768">
        <v>0</v>
      </c>
      <c r="BA768">
        <v>755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CX768">
        <f>Y768*Source!I487</f>
        <v>3.4000000000000007E-5</v>
      </c>
      <c r="CY768">
        <f>AA768</f>
        <v>48531.96</v>
      </c>
      <c r="CZ768">
        <f>AE768</f>
        <v>15118.99</v>
      </c>
      <c r="DA768">
        <f>AI768</f>
        <v>3.21</v>
      </c>
      <c r="DB768">
        <f>ROUND(ROUND(AT768*CZ768,2),6)</f>
        <v>0.76</v>
      </c>
      <c r="DC768">
        <f>ROUND(ROUND(AT768*AG768,2),6)</f>
        <v>0</v>
      </c>
    </row>
    <row r="769" spans="1:107" x14ac:dyDescent="0.4">
      <c r="A769">
        <f>ROW(Source!A487)</f>
        <v>487</v>
      </c>
      <c r="B769">
        <v>68187018</v>
      </c>
      <c r="C769">
        <v>68193845</v>
      </c>
      <c r="D769">
        <v>64807749</v>
      </c>
      <c r="E769">
        <v>1</v>
      </c>
      <c r="F769">
        <v>1</v>
      </c>
      <c r="G769">
        <v>1</v>
      </c>
      <c r="H769">
        <v>3</v>
      </c>
      <c r="I769" t="s">
        <v>988</v>
      </c>
      <c r="J769" t="s">
        <v>989</v>
      </c>
      <c r="K769" t="s">
        <v>990</v>
      </c>
      <c r="L769">
        <v>1348</v>
      </c>
      <c r="N769">
        <v>1009</v>
      </c>
      <c r="O769" t="s">
        <v>133</v>
      </c>
      <c r="P769" t="s">
        <v>133</v>
      </c>
      <c r="Q769">
        <v>1000</v>
      </c>
      <c r="W769">
        <v>0</v>
      </c>
      <c r="X769">
        <v>24062879</v>
      </c>
      <c r="Y769">
        <v>2.0000000000000002E-5</v>
      </c>
      <c r="AA769">
        <v>55765.5</v>
      </c>
      <c r="AB769">
        <v>0</v>
      </c>
      <c r="AC769">
        <v>0</v>
      </c>
      <c r="AD769">
        <v>0</v>
      </c>
      <c r="AE769">
        <v>16950</v>
      </c>
      <c r="AF769">
        <v>0</v>
      </c>
      <c r="AG769">
        <v>0</v>
      </c>
      <c r="AH769">
        <v>0</v>
      </c>
      <c r="AI769">
        <v>3.29</v>
      </c>
      <c r="AJ769">
        <v>1</v>
      </c>
      <c r="AK769">
        <v>1</v>
      </c>
      <c r="AL769">
        <v>1</v>
      </c>
      <c r="AN769">
        <v>0</v>
      </c>
      <c r="AO769">
        <v>1</v>
      </c>
      <c r="AP769">
        <v>0</v>
      </c>
      <c r="AQ769">
        <v>0</v>
      </c>
      <c r="AR769">
        <v>0</v>
      </c>
      <c r="AS769" t="s">
        <v>3</v>
      </c>
      <c r="AT769">
        <v>2.0000000000000002E-5</v>
      </c>
      <c r="AU769" t="s">
        <v>3</v>
      </c>
      <c r="AV769">
        <v>0</v>
      </c>
      <c r="AW769">
        <v>2</v>
      </c>
      <c r="AX769">
        <v>68193855</v>
      </c>
      <c r="AY769">
        <v>1</v>
      </c>
      <c r="AZ769">
        <v>0</v>
      </c>
      <c r="BA769">
        <v>756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CX769">
        <f>Y769*Source!I487</f>
        <v>1.3600000000000002E-5</v>
      </c>
      <c r="CY769">
        <f>AA769</f>
        <v>55765.5</v>
      </c>
      <c r="CZ769">
        <f>AE769</f>
        <v>16950</v>
      </c>
      <c r="DA769">
        <f>AI769</f>
        <v>3.29</v>
      </c>
      <c r="DB769">
        <f>ROUND(ROUND(AT769*CZ769,2),6)</f>
        <v>0.34</v>
      </c>
      <c r="DC769">
        <f>ROUND(ROUND(AT769*AG769,2),6)</f>
        <v>0</v>
      </c>
    </row>
    <row r="770" spans="1:107" x14ac:dyDescent="0.4">
      <c r="A770">
        <f>ROW(Source!A487)</f>
        <v>487</v>
      </c>
      <c r="B770">
        <v>68187018</v>
      </c>
      <c r="C770">
        <v>68193845</v>
      </c>
      <c r="D770">
        <v>64808586</v>
      </c>
      <c r="E770">
        <v>1</v>
      </c>
      <c r="F770">
        <v>1</v>
      </c>
      <c r="G770">
        <v>1</v>
      </c>
      <c r="H770">
        <v>3</v>
      </c>
      <c r="I770" t="s">
        <v>994</v>
      </c>
      <c r="J770" t="s">
        <v>995</v>
      </c>
      <c r="K770" t="s">
        <v>996</v>
      </c>
      <c r="L770">
        <v>1346</v>
      </c>
      <c r="N770">
        <v>1009</v>
      </c>
      <c r="O770" t="s">
        <v>120</v>
      </c>
      <c r="P770" t="s">
        <v>120</v>
      </c>
      <c r="Q770">
        <v>1</v>
      </c>
      <c r="W770">
        <v>0</v>
      </c>
      <c r="X770">
        <v>-2113933962</v>
      </c>
      <c r="Y770">
        <v>0.02</v>
      </c>
      <c r="AA770">
        <v>75.33</v>
      </c>
      <c r="AB770">
        <v>0</v>
      </c>
      <c r="AC770">
        <v>0</v>
      </c>
      <c r="AD770">
        <v>0</v>
      </c>
      <c r="AE770">
        <v>37.29</v>
      </c>
      <c r="AF770">
        <v>0</v>
      </c>
      <c r="AG770">
        <v>0</v>
      </c>
      <c r="AH770">
        <v>0</v>
      </c>
      <c r="AI770">
        <v>2.02</v>
      </c>
      <c r="AJ770">
        <v>1</v>
      </c>
      <c r="AK770">
        <v>1</v>
      </c>
      <c r="AL770">
        <v>1</v>
      </c>
      <c r="AN770">
        <v>0</v>
      </c>
      <c r="AO770">
        <v>1</v>
      </c>
      <c r="AP770">
        <v>0</v>
      </c>
      <c r="AQ770">
        <v>0</v>
      </c>
      <c r="AR770">
        <v>0</v>
      </c>
      <c r="AS770" t="s">
        <v>3</v>
      </c>
      <c r="AT770">
        <v>0.02</v>
      </c>
      <c r="AU770" t="s">
        <v>3</v>
      </c>
      <c r="AV770">
        <v>0</v>
      </c>
      <c r="AW770">
        <v>2</v>
      </c>
      <c r="AX770">
        <v>68193856</v>
      </c>
      <c r="AY770">
        <v>1</v>
      </c>
      <c r="AZ770">
        <v>0</v>
      </c>
      <c r="BA770">
        <v>757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CX770">
        <f>Y770*Source!I487</f>
        <v>1.3600000000000001E-2</v>
      </c>
      <c r="CY770">
        <f>AA770</f>
        <v>75.33</v>
      </c>
      <c r="CZ770">
        <f>AE770</f>
        <v>37.29</v>
      </c>
      <c r="DA770">
        <f>AI770</f>
        <v>2.02</v>
      </c>
      <c r="DB770">
        <f>ROUND(ROUND(AT770*CZ770,2),6)</f>
        <v>0.75</v>
      </c>
      <c r="DC770">
        <f>ROUND(ROUND(AT770*AG770,2),6)</f>
        <v>0</v>
      </c>
    </row>
    <row r="771" spans="1:107" x14ac:dyDescent="0.4">
      <c r="A771">
        <f>ROW(Source!A487)</f>
        <v>487</v>
      </c>
      <c r="B771">
        <v>68187018</v>
      </c>
      <c r="C771">
        <v>68193845</v>
      </c>
      <c r="D771">
        <v>64847311</v>
      </c>
      <c r="E771">
        <v>1</v>
      </c>
      <c r="F771">
        <v>1</v>
      </c>
      <c r="G771">
        <v>1</v>
      </c>
      <c r="H771">
        <v>3</v>
      </c>
      <c r="I771" t="s">
        <v>709</v>
      </c>
      <c r="J771" t="s">
        <v>710</v>
      </c>
      <c r="K771" t="s">
        <v>711</v>
      </c>
      <c r="L771">
        <v>1339</v>
      </c>
      <c r="N771">
        <v>1007</v>
      </c>
      <c r="O771" t="s">
        <v>712</v>
      </c>
      <c r="P771" t="s">
        <v>712</v>
      </c>
      <c r="Q771">
        <v>1</v>
      </c>
      <c r="W771">
        <v>0</v>
      </c>
      <c r="X771">
        <v>619799737</v>
      </c>
      <c r="Y771">
        <v>1</v>
      </c>
      <c r="AA771">
        <v>19.57</v>
      </c>
      <c r="AB771">
        <v>0</v>
      </c>
      <c r="AC771">
        <v>0</v>
      </c>
      <c r="AD771">
        <v>0</v>
      </c>
      <c r="AE771">
        <v>2.44</v>
      </c>
      <c r="AF771">
        <v>0</v>
      </c>
      <c r="AG771">
        <v>0</v>
      </c>
      <c r="AH771">
        <v>0</v>
      </c>
      <c r="AI771">
        <v>8.02</v>
      </c>
      <c r="AJ771">
        <v>1</v>
      </c>
      <c r="AK771">
        <v>1</v>
      </c>
      <c r="AL771">
        <v>1</v>
      </c>
      <c r="AN771">
        <v>0</v>
      </c>
      <c r="AO771">
        <v>1</v>
      </c>
      <c r="AP771">
        <v>0</v>
      </c>
      <c r="AQ771">
        <v>0</v>
      </c>
      <c r="AR771">
        <v>0</v>
      </c>
      <c r="AS771" t="s">
        <v>3</v>
      </c>
      <c r="AT771">
        <v>1</v>
      </c>
      <c r="AU771" t="s">
        <v>3</v>
      </c>
      <c r="AV771">
        <v>0</v>
      </c>
      <c r="AW771">
        <v>2</v>
      </c>
      <c r="AX771">
        <v>68193857</v>
      </c>
      <c r="AY771">
        <v>1</v>
      </c>
      <c r="AZ771">
        <v>0</v>
      </c>
      <c r="BA771">
        <v>758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CX771">
        <f>Y771*Source!I487</f>
        <v>0.68</v>
      </c>
      <c r="CY771">
        <f>AA771</f>
        <v>19.57</v>
      </c>
      <c r="CZ771">
        <f>AE771</f>
        <v>2.44</v>
      </c>
      <c r="DA771">
        <f>AI771</f>
        <v>8.02</v>
      </c>
      <c r="DB771">
        <f>ROUND(ROUND(AT771*CZ771,2),6)</f>
        <v>2.44</v>
      </c>
      <c r="DC771">
        <f>ROUND(ROUND(AT771*AG771,2),6)</f>
        <v>0</v>
      </c>
    </row>
    <row r="772" spans="1:107" x14ac:dyDescent="0.4">
      <c r="A772">
        <f>ROW(Source!A488)</f>
        <v>488</v>
      </c>
      <c r="B772">
        <v>68187018</v>
      </c>
      <c r="C772">
        <v>68193858</v>
      </c>
      <c r="D772">
        <v>18411117</v>
      </c>
      <c r="E772">
        <v>1</v>
      </c>
      <c r="F772">
        <v>1</v>
      </c>
      <c r="G772">
        <v>1</v>
      </c>
      <c r="H772">
        <v>1</v>
      </c>
      <c r="I772" t="s">
        <v>801</v>
      </c>
      <c r="J772" t="s">
        <v>3</v>
      </c>
      <c r="K772" t="s">
        <v>802</v>
      </c>
      <c r="L772">
        <v>1369</v>
      </c>
      <c r="N772">
        <v>1013</v>
      </c>
      <c r="O772" t="s">
        <v>665</v>
      </c>
      <c r="P772" t="s">
        <v>665</v>
      </c>
      <c r="Q772">
        <v>1</v>
      </c>
      <c r="W772">
        <v>0</v>
      </c>
      <c r="X772">
        <v>-1739886638</v>
      </c>
      <c r="Y772">
        <v>7.3944999999999999</v>
      </c>
      <c r="AA772">
        <v>0</v>
      </c>
      <c r="AB772">
        <v>0</v>
      </c>
      <c r="AC772">
        <v>0</v>
      </c>
      <c r="AD772">
        <v>9.6199999999999992</v>
      </c>
      <c r="AE772">
        <v>0</v>
      </c>
      <c r="AF772">
        <v>0</v>
      </c>
      <c r="AG772">
        <v>0</v>
      </c>
      <c r="AH772">
        <v>9.6199999999999992</v>
      </c>
      <c r="AI772">
        <v>1</v>
      </c>
      <c r="AJ772">
        <v>1</v>
      </c>
      <c r="AK772">
        <v>1</v>
      </c>
      <c r="AL772">
        <v>1</v>
      </c>
      <c r="AN772">
        <v>0</v>
      </c>
      <c r="AO772">
        <v>1</v>
      </c>
      <c r="AP772">
        <v>1</v>
      </c>
      <c r="AQ772">
        <v>0</v>
      </c>
      <c r="AR772">
        <v>0</v>
      </c>
      <c r="AS772" t="s">
        <v>3</v>
      </c>
      <c r="AT772">
        <v>6.43</v>
      </c>
      <c r="AU772" t="s">
        <v>21</v>
      </c>
      <c r="AV772">
        <v>1</v>
      </c>
      <c r="AW772">
        <v>2</v>
      </c>
      <c r="AX772">
        <v>68193873</v>
      </c>
      <c r="AY772">
        <v>1</v>
      </c>
      <c r="AZ772">
        <v>0</v>
      </c>
      <c r="BA772">
        <v>759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CX772">
        <f>Y772*Source!I488</f>
        <v>14.789</v>
      </c>
      <c r="CY772">
        <f>AD772</f>
        <v>9.6199999999999992</v>
      </c>
      <c r="CZ772">
        <f>AH772</f>
        <v>9.6199999999999992</v>
      </c>
      <c r="DA772">
        <f>AL772</f>
        <v>1</v>
      </c>
      <c r="DB772">
        <f>ROUND((ROUND(AT772*CZ772,2)*1.15),6)</f>
        <v>71.138999999999996</v>
      </c>
      <c r="DC772">
        <f>ROUND((ROUND(AT772*AG772,2)*1.15),6)</f>
        <v>0</v>
      </c>
    </row>
    <row r="773" spans="1:107" x14ac:dyDescent="0.4">
      <c r="A773">
        <f>ROW(Source!A488)</f>
        <v>488</v>
      </c>
      <c r="B773">
        <v>68187018</v>
      </c>
      <c r="C773">
        <v>68193858</v>
      </c>
      <c r="D773">
        <v>121548</v>
      </c>
      <c r="E773">
        <v>1</v>
      </c>
      <c r="F773">
        <v>1</v>
      </c>
      <c r="G773">
        <v>1</v>
      </c>
      <c r="H773">
        <v>1</v>
      </c>
      <c r="I773" t="s">
        <v>44</v>
      </c>
      <c r="J773" t="s">
        <v>3</v>
      </c>
      <c r="K773" t="s">
        <v>723</v>
      </c>
      <c r="L773">
        <v>608254</v>
      </c>
      <c r="N773">
        <v>1013</v>
      </c>
      <c r="O773" t="s">
        <v>724</v>
      </c>
      <c r="P773" t="s">
        <v>724</v>
      </c>
      <c r="Q773">
        <v>1</v>
      </c>
      <c r="W773">
        <v>0</v>
      </c>
      <c r="X773">
        <v>-185737400</v>
      </c>
      <c r="Y773">
        <v>1.2500000000000001E-2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1</v>
      </c>
      <c r="AJ773">
        <v>1</v>
      </c>
      <c r="AK773">
        <v>1</v>
      </c>
      <c r="AL773">
        <v>1</v>
      </c>
      <c r="AN773">
        <v>0</v>
      </c>
      <c r="AO773">
        <v>1</v>
      </c>
      <c r="AP773">
        <v>1</v>
      </c>
      <c r="AQ773">
        <v>0</v>
      </c>
      <c r="AR773">
        <v>0</v>
      </c>
      <c r="AS773" t="s">
        <v>3</v>
      </c>
      <c r="AT773">
        <v>0.01</v>
      </c>
      <c r="AU773" t="s">
        <v>20</v>
      </c>
      <c r="AV773">
        <v>2</v>
      </c>
      <c r="AW773">
        <v>2</v>
      </c>
      <c r="AX773">
        <v>68193874</v>
      </c>
      <c r="AY773">
        <v>1</v>
      </c>
      <c r="AZ773">
        <v>0</v>
      </c>
      <c r="BA773">
        <v>760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CX773">
        <f>Y773*Source!I488</f>
        <v>2.5000000000000001E-2</v>
      </c>
      <c r="CY773">
        <f>AD773</f>
        <v>0</v>
      </c>
      <c r="CZ773">
        <f>AH773</f>
        <v>0</v>
      </c>
      <c r="DA773">
        <f>AL773</f>
        <v>1</v>
      </c>
      <c r="DB773">
        <f>ROUND((ROUND(AT773*CZ773,2)*1.25),6)</f>
        <v>0</v>
      </c>
      <c r="DC773">
        <f>ROUND((ROUND(AT773*AG773,2)*1.25),6)</f>
        <v>0</v>
      </c>
    </row>
    <row r="774" spans="1:107" x14ac:dyDescent="0.4">
      <c r="A774">
        <f>ROW(Source!A488)</f>
        <v>488</v>
      </c>
      <c r="B774">
        <v>68187018</v>
      </c>
      <c r="C774">
        <v>68193858</v>
      </c>
      <c r="D774">
        <v>64871196</v>
      </c>
      <c r="E774">
        <v>1</v>
      </c>
      <c r="F774">
        <v>1</v>
      </c>
      <c r="G774">
        <v>1</v>
      </c>
      <c r="H774">
        <v>2</v>
      </c>
      <c r="I774" t="s">
        <v>979</v>
      </c>
      <c r="J774" t="s">
        <v>980</v>
      </c>
      <c r="K774" t="s">
        <v>981</v>
      </c>
      <c r="L774">
        <v>1368</v>
      </c>
      <c r="N774">
        <v>1011</v>
      </c>
      <c r="O774" t="s">
        <v>669</v>
      </c>
      <c r="P774" t="s">
        <v>669</v>
      </c>
      <c r="Q774">
        <v>1</v>
      </c>
      <c r="W774">
        <v>0</v>
      </c>
      <c r="X774">
        <v>-438066613</v>
      </c>
      <c r="Y774">
        <v>1.2500000000000001E-2</v>
      </c>
      <c r="AA774">
        <v>0</v>
      </c>
      <c r="AB774">
        <v>819.07</v>
      </c>
      <c r="AC774">
        <v>383.81</v>
      </c>
      <c r="AD774">
        <v>0</v>
      </c>
      <c r="AE774">
        <v>0</v>
      </c>
      <c r="AF774">
        <v>86.4</v>
      </c>
      <c r="AG774">
        <v>13.5</v>
      </c>
      <c r="AH774">
        <v>0</v>
      </c>
      <c r="AI774">
        <v>1</v>
      </c>
      <c r="AJ774">
        <v>9.48</v>
      </c>
      <c r="AK774">
        <v>28.43</v>
      </c>
      <c r="AL774">
        <v>1</v>
      </c>
      <c r="AN774">
        <v>0</v>
      </c>
      <c r="AO774">
        <v>1</v>
      </c>
      <c r="AP774">
        <v>1</v>
      </c>
      <c r="AQ774">
        <v>0</v>
      </c>
      <c r="AR774">
        <v>0</v>
      </c>
      <c r="AS774" t="s">
        <v>3</v>
      </c>
      <c r="AT774">
        <v>0.01</v>
      </c>
      <c r="AU774" t="s">
        <v>20</v>
      </c>
      <c r="AV774">
        <v>0</v>
      </c>
      <c r="AW774">
        <v>2</v>
      </c>
      <c r="AX774">
        <v>68193875</v>
      </c>
      <c r="AY774">
        <v>1</v>
      </c>
      <c r="AZ774">
        <v>0</v>
      </c>
      <c r="BA774">
        <v>761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CX774">
        <f>Y774*Source!I488</f>
        <v>2.5000000000000001E-2</v>
      </c>
      <c r="CY774">
        <f>AB774</f>
        <v>819.07</v>
      </c>
      <c r="CZ774">
        <f>AF774</f>
        <v>86.4</v>
      </c>
      <c r="DA774">
        <f>AJ774</f>
        <v>9.48</v>
      </c>
      <c r="DB774">
        <f>ROUND((ROUND(AT774*CZ774,2)*1.25),6)</f>
        <v>1.075</v>
      </c>
      <c r="DC774">
        <f>ROUND((ROUND(AT774*AG774,2)*1.25),6)</f>
        <v>0.17499999999999999</v>
      </c>
    </row>
    <row r="775" spans="1:107" x14ac:dyDescent="0.4">
      <c r="A775">
        <f>ROW(Source!A488)</f>
        <v>488</v>
      </c>
      <c r="B775">
        <v>68187018</v>
      </c>
      <c r="C775">
        <v>68193858</v>
      </c>
      <c r="D775">
        <v>64871481</v>
      </c>
      <c r="E775">
        <v>1</v>
      </c>
      <c r="F775">
        <v>1</v>
      </c>
      <c r="G775">
        <v>1</v>
      </c>
      <c r="H775">
        <v>2</v>
      </c>
      <c r="I775" t="s">
        <v>743</v>
      </c>
      <c r="J775" t="s">
        <v>744</v>
      </c>
      <c r="K775" t="s">
        <v>745</v>
      </c>
      <c r="L775">
        <v>1368</v>
      </c>
      <c r="N775">
        <v>1011</v>
      </c>
      <c r="O775" t="s">
        <v>669</v>
      </c>
      <c r="P775" t="s">
        <v>669</v>
      </c>
      <c r="Q775">
        <v>1</v>
      </c>
      <c r="W775">
        <v>0</v>
      </c>
      <c r="X775">
        <v>1474986261</v>
      </c>
      <c r="Y775">
        <v>0.7</v>
      </c>
      <c r="AA775">
        <v>0</v>
      </c>
      <c r="AB775">
        <v>56.7</v>
      </c>
      <c r="AC775">
        <v>0</v>
      </c>
      <c r="AD775">
        <v>0</v>
      </c>
      <c r="AE775">
        <v>0</v>
      </c>
      <c r="AF775">
        <v>8.1</v>
      </c>
      <c r="AG775">
        <v>0</v>
      </c>
      <c r="AH775">
        <v>0</v>
      </c>
      <c r="AI775">
        <v>1</v>
      </c>
      <c r="AJ775">
        <v>7</v>
      </c>
      <c r="AK775">
        <v>28.43</v>
      </c>
      <c r="AL775">
        <v>1</v>
      </c>
      <c r="AN775">
        <v>0</v>
      </c>
      <c r="AO775">
        <v>1</v>
      </c>
      <c r="AP775">
        <v>1</v>
      </c>
      <c r="AQ775">
        <v>0</v>
      </c>
      <c r="AR775">
        <v>0</v>
      </c>
      <c r="AS775" t="s">
        <v>3</v>
      </c>
      <c r="AT775">
        <v>0.56000000000000005</v>
      </c>
      <c r="AU775" t="s">
        <v>20</v>
      </c>
      <c r="AV775">
        <v>0</v>
      </c>
      <c r="AW775">
        <v>2</v>
      </c>
      <c r="AX775">
        <v>68193876</v>
      </c>
      <c r="AY775">
        <v>1</v>
      </c>
      <c r="AZ775">
        <v>0</v>
      </c>
      <c r="BA775">
        <v>762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CX775">
        <f>Y775*Source!I488</f>
        <v>1.4</v>
      </c>
      <c r="CY775">
        <f>AB775</f>
        <v>56.7</v>
      </c>
      <c r="CZ775">
        <f>AF775</f>
        <v>8.1</v>
      </c>
      <c r="DA775">
        <f>AJ775</f>
        <v>7</v>
      </c>
      <c r="DB775">
        <f>ROUND((ROUND(AT775*CZ775,2)*1.25),6)</f>
        <v>5.6749999999999998</v>
      </c>
      <c r="DC775">
        <f>ROUND((ROUND(AT775*AG775,2)*1.25),6)</f>
        <v>0</v>
      </c>
    </row>
    <row r="776" spans="1:107" x14ac:dyDescent="0.4">
      <c r="A776">
        <f>ROW(Source!A488)</f>
        <v>488</v>
      </c>
      <c r="B776">
        <v>68187018</v>
      </c>
      <c r="C776">
        <v>68193858</v>
      </c>
      <c r="D776">
        <v>64871483</v>
      </c>
      <c r="E776">
        <v>1</v>
      </c>
      <c r="F776">
        <v>1</v>
      </c>
      <c r="G776">
        <v>1</v>
      </c>
      <c r="H776">
        <v>2</v>
      </c>
      <c r="I776" t="s">
        <v>851</v>
      </c>
      <c r="J776" t="s">
        <v>852</v>
      </c>
      <c r="K776" t="s">
        <v>853</v>
      </c>
      <c r="L776">
        <v>1368</v>
      </c>
      <c r="N776">
        <v>1011</v>
      </c>
      <c r="O776" t="s">
        <v>669</v>
      </c>
      <c r="P776" t="s">
        <v>669</v>
      </c>
      <c r="Q776">
        <v>1</v>
      </c>
      <c r="W776">
        <v>0</v>
      </c>
      <c r="X776">
        <v>1514068676</v>
      </c>
      <c r="Y776">
        <v>0.76249999999999996</v>
      </c>
      <c r="AA776">
        <v>0</v>
      </c>
      <c r="AB776">
        <v>8.5399999999999991</v>
      </c>
      <c r="AC776">
        <v>0</v>
      </c>
      <c r="AD776">
        <v>0</v>
      </c>
      <c r="AE776">
        <v>0</v>
      </c>
      <c r="AF776">
        <v>1.2</v>
      </c>
      <c r="AG776">
        <v>0</v>
      </c>
      <c r="AH776">
        <v>0</v>
      </c>
      <c r="AI776">
        <v>1</v>
      </c>
      <c r="AJ776">
        <v>7.12</v>
      </c>
      <c r="AK776">
        <v>28.43</v>
      </c>
      <c r="AL776">
        <v>1</v>
      </c>
      <c r="AN776">
        <v>0</v>
      </c>
      <c r="AO776">
        <v>1</v>
      </c>
      <c r="AP776">
        <v>1</v>
      </c>
      <c r="AQ776">
        <v>0</v>
      </c>
      <c r="AR776">
        <v>0</v>
      </c>
      <c r="AS776" t="s">
        <v>3</v>
      </c>
      <c r="AT776">
        <v>0.61</v>
      </c>
      <c r="AU776" t="s">
        <v>20</v>
      </c>
      <c r="AV776">
        <v>0</v>
      </c>
      <c r="AW776">
        <v>2</v>
      </c>
      <c r="AX776">
        <v>68193877</v>
      </c>
      <c r="AY776">
        <v>1</v>
      </c>
      <c r="AZ776">
        <v>0</v>
      </c>
      <c r="BA776">
        <v>763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CX776">
        <f>Y776*Source!I488</f>
        <v>1.5249999999999999</v>
      </c>
      <c r="CY776">
        <f>AB776</f>
        <v>8.5399999999999991</v>
      </c>
      <c r="CZ776">
        <f>AF776</f>
        <v>1.2</v>
      </c>
      <c r="DA776">
        <f>AJ776</f>
        <v>7.12</v>
      </c>
      <c r="DB776">
        <f>ROUND((ROUND(AT776*CZ776,2)*1.25),6)</f>
        <v>0.91249999999999998</v>
      </c>
      <c r="DC776">
        <f>ROUND((ROUND(AT776*AG776,2)*1.25),6)</f>
        <v>0</v>
      </c>
    </row>
    <row r="777" spans="1:107" x14ac:dyDescent="0.4">
      <c r="A777">
        <f>ROW(Source!A488)</f>
        <v>488</v>
      </c>
      <c r="B777">
        <v>68187018</v>
      </c>
      <c r="C777">
        <v>68193858</v>
      </c>
      <c r="D777">
        <v>64873129</v>
      </c>
      <c r="E777">
        <v>1</v>
      </c>
      <c r="F777">
        <v>1</v>
      </c>
      <c r="G777">
        <v>1</v>
      </c>
      <c r="H777">
        <v>2</v>
      </c>
      <c r="I777" t="s">
        <v>715</v>
      </c>
      <c r="J777" t="s">
        <v>716</v>
      </c>
      <c r="K777" t="s">
        <v>717</v>
      </c>
      <c r="L777">
        <v>1368</v>
      </c>
      <c r="N777">
        <v>1011</v>
      </c>
      <c r="O777" t="s">
        <v>669</v>
      </c>
      <c r="P777" t="s">
        <v>669</v>
      </c>
      <c r="Q777">
        <v>1</v>
      </c>
      <c r="W777">
        <v>0</v>
      </c>
      <c r="X777">
        <v>1230759911</v>
      </c>
      <c r="Y777">
        <v>1.2500000000000001E-2</v>
      </c>
      <c r="AA777">
        <v>0</v>
      </c>
      <c r="AB777">
        <v>851.65</v>
      </c>
      <c r="AC777">
        <v>329.79</v>
      </c>
      <c r="AD777">
        <v>0</v>
      </c>
      <c r="AE777">
        <v>0</v>
      </c>
      <c r="AF777">
        <v>87.17</v>
      </c>
      <c r="AG777">
        <v>11.6</v>
      </c>
      <c r="AH777">
        <v>0</v>
      </c>
      <c r="AI777">
        <v>1</v>
      </c>
      <c r="AJ777">
        <v>9.77</v>
      </c>
      <c r="AK777">
        <v>28.43</v>
      </c>
      <c r="AL777">
        <v>1</v>
      </c>
      <c r="AN777">
        <v>0</v>
      </c>
      <c r="AO777">
        <v>1</v>
      </c>
      <c r="AP777">
        <v>1</v>
      </c>
      <c r="AQ777">
        <v>0</v>
      </c>
      <c r="AR777">
        <v>0</v>
      </c>
      <c r="AS777" t="s">
        <v>3</v>
      </c>
      <c r="AT777">
        <v>0.01</v>
      </c>
      <c r="AU777" t="s">
        <v>20</v>
      </c>
      <c r="AV777">
        <v>0</v>
      </c>
      <c r="AW777">
        <v>2</v>
      </c>
      <c r="AX777">
        <v>68193878</v>
      </c>
      <c r="AY777">
        <v>1</v>
      </c>
      <c r="AZ777">
        <v>0</v>
      </c>
      <c r="BA777">
        <v>764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CX777">
        <f>Y777*Source!I488</f>
        <v>2.5000000000000001E-2</v>
      </c>
      <c r="CY777">
        <f>AB777</f>
        <v>851.65</v>
      </c>
      <c r="CZ777">
        <f>AF777</f>
        <v>87.17</v>
      </c>
      <c r="DA777">
        <f>AJ777</f>
        <v>9.77</v>
      </c>
      <c r="DB777">
        <f>ROUND((ROUND(AT777*CZ777,2)*1.25),6)</f>
        <v>1.0874999999999999</v>
      </c>
      <c r="DC777">
        <f>ROUND((ROUND(AT777*AG777,2)*1.25),6)</f>
        <v>0.15</v>
      </c>
    </row>
    <row r="778" spans="1:107" x14ac:dyDescent="0.4">
      <c r="A778">
        <f>ROW(Source!A488)</f>
        <v>488</v>
      </c>
      <c r="B778">
        <v>68187018</v>
      </c>
      <c r="C778">
        <v>68193858</v>
      </c>
      <c r="D778">
        <v>64807543</v>
      </c>
      <c r="E778">
        <v>1</v>
      </c>
      <c r="F778">
        <v>1</v>
      </c>
      <c r="G778">
        <v>1</v>
      </c>
      <c r="H778">
        <v>3</v>
      </c>
      <c r="I778" t="s">
        <v>860</v>
      </c>
      <c r="J778" t="s">
        <v>861</v>
      </c>
      <c r="K778" t="s">
        <v>862</v>
      </c>
      <c r="L778">
        <v>1339</v>
      </c>
      <c r="N778">
        <v>1007</v>
      </c>
      <c r="O778" t="s">
        <v>712</v>
      </c>
      <c r="P778" t="s">
        <v>712</v>
      </c>
      <c r="Q778">
        <v>1</v>
      </c>
      <c r="W778">
        <v>0</v>
      </c>
      <c r="X778">
        <v>-756465305</v>
      </c>
      <c r="Y778">
        <v>4.2000000000000003E-2</v>
      </c>
      <c r="AA778">
        <v>52.89</v>
      </c>
      <c r="AB778">
        <v>0</v>
      </c>
      <c r="AC778">
        <v>0</v>
      </c>
      <c r="AD778">
        <v>0</v>
      </c>
      <c r="AE778">
        <v>6.23</v>
      </c>
      <c r="AF778">
        <v>0</v>
      </c>
      <c r="AG778">
        <v>0</v>
      </c>
      <c r="AH778">
        <v>0</v>
      </c>
      <c r="AI778">
        <v>8.49</v>
      </c>
      <c r="AJ778">
        <v>1</v>
      </c>
      <c r="AK778">
        <v>1</v>
      </c>
      <c r="AL778">
        <v>1</v>
      </c>
      <c r="AN778">
        <v>0</v>
      </c>
      <c r="AO778">
        <v>1</v>
      </c>
      <c r="AP778">
        <v>0</v>
      </c>
      <c r="AQ778">
        <v>0</v>
      </c>
      <c r="AR778">
        <v>0</v>
      </c>
      <c r="AS778" t="s">
        <v>3</v>
      </c>
      <c r="AT778">
        <v>4.2000000000000003E-2</v>
      </c>
      <c r="AU778" t="s">
        <v>3</v>
      </c>
      <c r="AV778">
        <v>0</v>
      </c>
      <c r="AW778">
        <v>2</v>
      </c>
      <c r="AX778">
        <v>68193879</v>
      </c>
      <c r="AY778">
        <v>1</v>
      </c>
      <c r="AZ778">
        <v>0</v>
      </c>
      <c r="BA778">
        <v>765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CX778">
        <f>Y778*Source!I488</f>
        <v>8.4000000000000005E-2</v>
      </c>
      <c r="CY778">
        <f t="shared" ref="CY778:CY785" si="171">AA778</f>
        <v>52.89</v>
      </c>
      <c r="CZ778">
        <f t="shared" ref="CZ778:CZ785" si="172">AE778</f>
        <v>6.23</v>
      </c>
      <c r="DA778">
        <f t="shared" ref="DA778:DA785" si="173">AI778</f>
        <v>8.49</v>
      </c>
      <c r="DB778">
        <f t="shared" ref="DB778:DB785" si="174">ROUND(ROUND(AT778*CZ778,2),6)</f>
        <v>0.26</v>
      </c>
      <c r="DC778">
        <f t="shared" ref="DC778:DC785" si="175">ROUND(ROUND(AT778*AG778,2),6)</f>
        <v>0</v>
      </c>
    </row>
    <row r="779" spans="1:107" x14ac:dyDescent="0.4">
      <c r="A779">
        <f>ROW(Source!A488)</f>
        <v>488</v>
      </c>
      <c r="B779">
        <v>68187018</v>
      </c>
      <c r="C779">
        <v>68193858</v>
      </c>
      <c r="D779">
        <v>64808457</v>
      </c>
      <c r="E779">
        <v>1</v>
      </c>
      <c r="F779">
        <v>1</v>
      </c>
      <c r="G779">
        <v>1</v>
      </c>
      <c r="H779">
        <v>3</v>
      </c>
      <c r="I779" t="s">
        <v>749</v>
      </c>
      <c r="J779" t="s">
        <v>750</v>
      </c>
      <c r="K779" t="s">
        <v>751</v>
      </c>
      <c r="L779">
        <v>1348</v>
      </c>
      <c r="N779">
        <v>1009</v>
      </c>
      <c r="O779" t="s">
        <v>133</v>
      </c>
      <c r="P779" t="s">
        <v>133</v>
      </c>
      <c r="Q779">
        <v>1000</v>
      </c>
      <c r="W779">
        <v>0</v>
      </c>
      <c r="X779">
        <v>-2063358494</v>
      </c>
      <c r="Y779">
        <v>2.0000000000000001E-4</v>
      </c>
      <c r="AA779">
        <v>93568.86</v>
      </c>
      <c r="AB779">
        <v>0</v>
      </c>
      <c r="AC779">
        <v>0</v>
      </c>
      <c r="AD779">
        <v>0</v>
      </c>
      <c r="AE779">
        <v>10362</v>
      </c>
      <c r="AF779">
        <v>0</v>
      </c>
      <c r="AG779">
        <v>0</v>
      </c>
      <c r="AH779">
        <v>0</v>
      </c>
      <c r="AI779">
        <v>9.0299999999999994</v>
      </c>
      <c r="AJ779">
        <v>1</v>
      </c>
      <c r="AK779">
        <v>1</v>
      </c>
      <c r="AL779">
        <v>1</v>
      </c>
      <c r="AN779">
        <v>0</v>
      </c>
      <c r="AO779">
        <v>1</v>
      </c>
      <c r="AP779">
        <v>0</v>
      </c>
      <c r="AQ779">
        <v>0</v>
      </c>
      <c r="AR779">
        <v>0</v>
      </c>
      <c r="AS779" t="s">
        <v>3</v>
      </c>
      <c r="AT779">
        <v>2.0000000000000001E-4</v>
      </c>
      <c r="AU779" t="s">
        <v>3</v>
      </c>
      <c r="AV779">
        <v>0</v>
      </c>
      <c r="AW779">
        <v>2</v>
      </c>
      <c r="AX779">
        <v>68193880</v>
      </c>
      <c r="AY779">
        <v>1</v>
      </c>
      <c r="AZ779">
        <v>0</v>
      </c>
      <c r="BA779">
        <v>766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CX779">
        <f>Y779*Source!I488</f>
        <v>4.0000000000000002E-4</v>
      </c>
      <c r="CY779">
        <f t="shared" si="171"/>
        <v>93568.86</v>
      </c>
      <c r="CZ779">
        <f t="shared" si="172"/>
        <v>10362</v>
      </c>
      <c r="DA779">
        <f t="shared" si="173"/>
        <v>9.0299999999999994</v>
      </c>
      <c r="DB779">
        <f t="shared" si="174"/>
        <v>2.0699999999999998</v>
      </c>
      <c r="DC779">
        <f t="shared" si="175"/>
        <v>0</v>
      </c>
    </row>
    <row r="780" spans="1:107" x14ac:dyDescent="0.4">
      <c r="A780">
        <f>ROW(Source!A488)</f>
        <v>488</v>
      </c>
      <c r="B780">
        <v>68187018</v>
      </c>
      <c r="C780">
        <v>68193858</v>
      </c>
      <c r="D780">
        <v>64808521</v>
      </c>
      <c r="E780">
        <v>1</v>
      </c>
      <c r="F780">
        <v>1</v>
      </c>
      <c r="G780">
        <v>1</v>
      </c>
      <c r="H780">
        <v>3</v>
      </c>
      <c r="I780" t="s">
        <v>1020</v>
      </c>
      <c r="J780" t="s">
        <v>1021</v>
      </c>
      <c r="K780" t="s">
        <v>1022</v>
      </c>
      <c r="L780">
        <v>1339</v>
      </c>
      <c r="N780">
        <v>1007</v>
      </c>
      <c r="O780" t="s">
        <v>712</v>
      </c>
      <c r="P780" t="s">
        <v>712</v>
      </c>
      <c r="Q780">
        <v>1</v>
      </c>
      <c r="W780">
        <v>0</v>
      </c>
      <c r="X780">
        <v>-203673795</v>
      </c>
      <c r="Y780">
        <v>1.0500000000000001E-2</v>
      </c>
      <c r="AA780">
        <v>387.59</v>
      </c>
      <c r="AB780">
        <v>0</v>
      </c>
      <c r="AC780">
        <v>0</v>
      </c>
      <c r="AD780">
        <v>0</v>
      </c>
      <c r="AE780">
        <v>38.49</v>
      </c>
      <c r="AF780">
        <v>0</v>
      </c>
      <c r="AG780">
        <v>0</v>
      </c>
      <c r="AH780">
        <v>0</v>
      </c>
      <c r="AI780">
        <v>10.07</v>
      </c>
      <c r="AJ780">
        <v>1</v>
      </c>
      <c r="AK780">
        <v>1</v>
      </c>
      <c r="AL780">
        <v>1</v>
      </c>
      <c r="AN780">
        <v>0</v>
      </c>
      <c r="AO780">
        <v>1</v>
      </c>
      <c r="AP780">
        <v>0</v>
      </c>
      <c r="AQ780">
        <v>0</v>
      </c>
      <c r="AR780">
        <v>0</v>
      </c>
      <c r="AS780" t="s">
        <v>3</v>
      </c>
      <c r="AT780">
        <v>1.0500000000000001E-2</v>
      </c>
      <c r="AU780" t="s">
        <v>3</v>
      </c>
      <c r="AV780">
        <v>0</v>
      </c>
      <c r="AW780">
        <v>2</v>
      </c>
      <c r="AX780">
        <v>68193881</v>
      </c>
      <c r="AY780">
        <v>1</v>
      </c>
      <c r="AZ780">
        <v>0</v>
      </c>
      <c r="BA780">
        <v>767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CX780">
        <f>Y780*Source!I488</f>
        <v>2.1000000000000001E-2</v>
      </c>
      <c r="CY780">
        <f t="shared" si="171"/>
        <v>387.59</v>
      </c>
      <c r="CZ780">
        <f t="shared" si="172"/>
        <v>38.49</v>
      </c>
      <c r="DA780">
        <f t="shared" si="173"/>
        <v>10.07</v>
      </c>
      <c r="DB780">
        <f t="shared" si="174"/>
        <v>0.4</v>
      </c>
      <c r="DC780">
        <f t="shared" si="175"/>
        <v>0</v>
      </c>
    </row>
    <row r="781" spans="1:107" x14ac:dyDescent="0.4">
      <c r="A781">
        <f>ROW(Source!A488)</f>
        <v>488</v>
      </c>
      <c r="B781">
        <v>68187018</v>
      </c>
      <c r="C781">
        <v>68193858</v>
      </c>
      <c r="D781">
        <v>64809361</v>
      </c>
      <c r="E781">
        <v>1</v>
      </c>
      <c r="F781">
        <v>1</v>
      </c>
      <c r="G781">
        <v>1</v>
      </c>
      <c r="H781">
        <v>3</v>
      </c>
      <c r="I781" t="s">
        <v>1006</v>
      </c>
      <c r="J781" t="s">
        <v>1007</v>
      </c>
      <c r="K781" t="s">
        <v>1008</v>
      </c>
      <c r="L781">
        <v>1348</v>
      </c>
      <c r="N781">
        <v>1009</v>
      </c>
      <c r="O781" t="s">
        <v>133</v>
      </c>
      <c r="P781" t="s">
        <v>133</v>
      </c>
      <c r="Q781">
        <v>1000</v>
      </c>
      <c r="W781">
        <v>0</v>
      </c>
      <c r="X781">
        <v>-1701539228</v>
      </c>
      <c r="Y781">
        <v>5.9999999999999995E-4</v>
      </c>
      <c r="AA781">
        <v>66586.7</v>
      </c>
      <c r="AB781">
        <v>0</v>
      </c>
      <c r="AC781">
        <v>0</v>
      </c>
      <c r="AD781">
        <v>0</v>
      </c>
      <c r="AE781">
        <v>14830</v>
      </c>
      <c r="AF781">
        <v>0</v>
      </c>
      <c r="AG781">
        <v>0</v>
      </c>
      <c r="AH781">
        <v>0</v>
      </c>
      <c r="AI781">
        <v>4.49</v>
      </c>
      <c r="AJ781">
        <v>1</v>
      </c>
      <c r="AK781">
        <v>1</v>
      </c>
      <c r="AL781">
        <v>1</v>
      </c>
      <c r="AN781">
        <v>0</v>
      </c>
      <c r="AO781">
        <v>1</v>
      </c>
      <c r="AP781">
        <v>0</v>
      </c>
      <c r="AQ781">
        <v>0</v>
      </c>
      <c r="AR781">
        <v>0</v>
      </c>
      <c r="AS781" t="s">
        <v>3</v>
      </c>
      <c r="AT781">
        <v>5.9999999999999995E-4</v>
      </c>
      <c r="AU781" t="s">
        <v>3</v>
      </c>
      <c r="AV781">
        <v>0</v>
      </c>
      <c r="AW781">
        <v>2</v>
      </c>
      <c r="AX781">
        <v>68193882</v>
      </c>
      <c r="AY781">
        <v>1</v>
      </c>
      <c r="AZ781">
        <v>0</v>
      </c>
      <c r="BA781">
        <v>768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CX781">
        <f>Y781*Source!I488</f>
        <v>1.1999999999999999E-3</v>
      </c>
      <c r="CY781">
        <f t="shared" si="171"/>
        <v>66586.7</v>
      </c>
      <c r="CZ781">
        <f t="shared" si="172"/>
        <v>14830</v>
      </c>
      <c r="DA781">
        <f t="shared" si="173"/>
        <v>4.49</v>
      </c>
      <c r="DB781">
        <f t="shared" si="174"/>
        <v>8.9</v>
      </c>
      <c r="DC781">
        <f t="shared" si="175"/>
        <v>0</v>
      </c>
    </row>
    <row r="782" spans="1:107" x14ac:dyDescent="0.4">
      <c r="A782">
        <f>ROW(Source!A488)</f>
        <v>488</v>
      </c>
      <c r="B782">
        <v>68187018</v>
      </c>
      <c r="C782">
        <v>68193858</v>
      </c>
      <c r="D782">
        <v>64815603</v>
      </c>
      <c r="E782">
        <v>1</v>
      </c>
      <c r="F782">
        <v>1</v>
      </c>
      <c r="G782">
        <v>1</v>
      </c>
      <c r="H782">
        <v>3</v>
      </c>
      <c r="I782" t="s">
        <v>1023</v>
      </c>
      <c r="J782" t="s">
        <v>1024</v>
      </c>
      <c r="K782" t="s">
        <v>1025</v>
      </c>
      <c r="L782">
        <v>1301</v>
      </c>
      <c r="N782">
        <v>1003</v>
      </c>
      <c r="O782" t="s">
        <v>507</v>
      </c>
      <c r="P782" t="s">
        <v>507</v>
      </c>
      <c r="Q782">
        <v>1</v>
      </c>
      <c r="W782">
        <v>0</v>
      </c>
      <c r="X782">
        <v>-463660944</v>
      </c>
      <c r="Y782">
        <v>0.4</v>
      </c>
      <c r="AA782">
        <v>319.54000000000002</v>
      </c>
      <c r="AB782">
        <v>0</v>
      </c>
      <c r="AC782">
        <v>0</v>
      </c>
      <c r="AD782">
        <v>0</v>
      </c>
      <c r="AE782">
        <v>41.88</v>
      </c>
      <c r="AF782">
        <v>0</v>
      </c>
      <c r="AG782">
        <v>0</v>
      </c>
      <c r="AH782">
        <v>0</v>
      </c>
      <c r="AI782">
        <v>7.63</v>
      </c>
      <c r="AJ782">
        <v>1</v>
      </c>
      <c r="AK782">
        <v>1</v>
      </c>
      <c r="AL782">
        <v>1</v>
      </c>
      <c r="AN782">
        <v>0</v>
      </c>
      <c r="AO782">
        <v>1</v>
      </c>
      <c r="AP782">
        <v>0</v>
      </c>
      <c r="AQ782">
        <v>0</v>
      </c>
      <c r="AR782">
        <v>0</v>
      </c>
      <c r="AS782" t="s">
        <v>3</v>
      </c>
      <c r="AT782">
        <v>0.4</v>
      </c>
      <c r="AU782" t="s">
        <v>3</v>
      </c>
      <c r="AV782">
        <v>0</v>
      </c>
      <c r="AW782">
        <v>2</v>
      </c>
      <c r="AX782">
        <v>68193883</v>
      </c>
      <c r="AY782">
        <v>1</v>
      </c>
      <c r="AZ782">
        <v>0</v>
      </c>
      <c r="BA782">
        <v>769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CX782">
        <f>Y782*Source!I488</f>
        <v>0.8</v>
      </c>
      <c r="CY782">
        <f t="shared" si="171"/>
        <v>319.54000000000002</v>
      </c>
      <c r="CZ782">
        <f t="shared" si="172"/>
        <v>41.88</v>
      </c>
      <c r="DA782">
        <f t="shared" si="173"/>
        <v>7.63</v>
      </c>
      <c r="DB782">
        <f t="shared" si="174"/>
        <v>16.75</v>
      </c>
      <c r="DC782">
        <f t="shared" si="175"/>
        <v>0</v>
      </c>
    </row>
    <row r="783" spans="1:107" x14ac:dyDescent="0.4">
      <c r="A783">
        <f>ROW(Source!A488)</f>
        <v>488</v>
      </c>
      <c r="B783">
        <v>68187018</v>
      </c>
      <c r="C783">
        <v>68193858</v>
      </c>
      <c r="D783">
        <v>64840666</v>
      </c>
      <c r="E783">
        <v>1</v>
      </c>
      <c r="F783">
        <v>1</v>
      </c>
      <c r="G783">
        <v>1</v>
      </c>
      <c r="H783">
        <v>3</v>
      </c>
      <c r="I783" t="s">
        <v>1026</v>
      </c>
      <c r="J783" t="s">
        <v>1027</v>
      </c>
      <c r="K783" t="s">
        <v>1028</v>
      </c>
      <c r="L783">
        <v>1354</v>
      </c>
      <c r="N783">
        <v>1010</v>
      </c>
      <c r="O783" t="s">
        <v>72</v>
      </c>
      <c r="P783" t="s">
        <v>72</v>
      </c>
      <c r="Q783">
        <v>1</v>
      </c>
      <c r="W783">
        <v>0</v>
      </c>
      <c r="X783">
        <v>1348129569</v>
      </c>
      <c r="Y783">
        <v>1</v>
      </c>
      <c r="AA783">
        <v>1341.96</v>
      </c>
      <c r="AB783">
        <v>0</v>
      </c>
      <c r="AC783">
        <v>0</v>
      </c>
      <c r="AD783">
        <v>0</v>
      </c>
      <c r="AE783">
        <v>257.08</v>
      </c>
      <c r="AF783">
        <v>0</v>
      </c>
      <c r="AG783">
        <v>0</v>
      </c>
      <c r="AH783">
        <v>0</v>
      </c>
      <c r="AI783">
        <v>5.22</v>
      </c>
      <c r="AJ783">
        <v>1</v>
      </c>
      <c r="AK783">
        <v>1</v>
      </c>
      <c r="AL783">
        <v>1</v>
      </c>
      <c r="AN783">
        <v>0</v>
      </c>
      <c r="AO783">
        <v>1</v>
      </c>
      <c r="AP783">
        <v>0</v>
      </c>
      <c r="AQ783">
        <v>0</v>
      </c>
      <c r="AR783">
        <v>0</v>
      </c>
      <c r="AS783" t="s">
        <v>3</v>
      </c>
      <c r="AT783">
        <v>1</v>
      </c>
      <c r="AU783" t="s">
        <v>3</v>
      </c>
      <c r="AV783">
        <v>0</v>
      </c>
      <c r="AW783">
        <v>2</v>
      </c>
      <c r="AX783">
        <v>68193884</v>
      </c>
      <c r="AY783">
        <v>1</v>
      </c>
      <c r="AZ783">
        <v>0</v>
      </c>
      <c r="BA783">
        <v>770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CX783">
        <f>Y783*Source!I488</f>
        <v>2</v>
      </c>
      <c r="CY783">
        <f t="shared" si="171"/>
        <v>1341.96</v>
      </c>
      <c r="CZ783">
        <f t="shared" si="172"/>
        <v>257.08</v>
      </c>
      <c r="DA783">
        <f t="shared" si="173"/>
        <v>5.22</v>
      </c>
      <c r="DB783">
        <f t="shared" si="174"/>
        <v>257.08</v>
      </c>
      <c r="DC783">
        <f t="shared" si="175"/>
        <v>0</v>
      </c>
    </row>
    <row r="784" spans="1:107" x14ac:dyDescent="0.4">
      <c r="A784">
        <f>ROW(Source!A488)</f>
        <v>488</v>
      </c>
      <c r="B784">
        <v>68187018</v>
      </c>
      <c r="C784">
        <v>68193858</v>
      </c>
      <c r="D784">
        <v>64857294</v>
      </c>
      <c r="E784">
        <v>1</v>
      </c>
      <c r="F784">
        <v>1</v>
      </c>
      <c r="G784">
        <v>1</v>
      </c>
      <c r="H784">
        <v>3</v>
      </c>
      <c r="I784" t="s">
        <v>1029</v>
      </c>
      <c r="J784" t="s">
        <v>1030</v>
      </c>
      <c r="K784" t="s">
        <v>1031</v>
      </c>
      <c r="L784">
        <v>1354</v>
      </c>
      <c r="N784">
        <v>1010</v>
      </c>
      <c r="O784" t="s">
        <v>72</v>
      </c>
      <c r="P784" t="s">
        <v>72</v>
      </c>
      <c r="Q784">
        <v>1</v>
      </c>
      <c r="W784">
        <v>0</v>
      </c>
      <c r="X784">
        <v>-1838930415</v>
      </c>
      <c r="Y784">
        <v>1</v>
      </c>
      <c r="AA784">
        <v>187.25</v>
      </c>
      <c r="AB784">
        <v>0</v>
      </c>
      <c r="AC784">
        <v>0</v>
      </c>
      <c r="AD784">
        <v>0</v>
      </c>
      <c r="AE784">
        <v>27.99</v>
      </c>
      <c r="AF784">
        <v>0</v>
      </c>
      <c r="AG784">
        <v>0</v>
      </c>
      <c r="AH784">
        <v>0</v>
      </c>
      <c r="AI784">
        <v>6.69</v>
      </c>
      <c r="AJ784">
        <v>1</v>
      </c>
      <c r="AK784">
        <v>1</v>
      </c>
      <c r="AL784">
        <v>1</v>
      </c>
      <c r="AN784">
        <v>0</v>
      </c>
      <c r="AO784">
        <v>1</v>
      </c>
      <c r="AP784">
        <v>0</v>
      </c>
      <c r="AQ784">
        <v>0</v>
      </c>
      <c r="AR784">
        <v>0</v>
      </c>
      <c r="AS784" t="s">
        <v>3</v>
      </c>
      <c r="AT784">
        <v>1</v>
      </c>
      <c r="AU784" t="s">
        <v>3</v>
      </c>
      <c r="AV784">
        <v>0</v>
      </c>
      <c r="AW784">
        <v>2</v>
      </c>
      <c r="AX784">
        <v>68193885</v>
      </c>
      <c r="AY784">
        <v>1</v>
      </c>
      <c r="AZ784">
        <v>0</v>
      </c>
      <c r="BA784">
        <v>771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CX784">
        <f>Y784*Source!I488</f>
        <v>2</v>
      </c>
      <c r="CY784">
        <f t="shared" si="171"/>
        <v>187.25</v>
      </c>
      <c r="CZ784">
        <f t="shared" si="172"/>
        <v>27.99</v>
      </c>
      <c r="DA784">
        <f t="shared" si="173"/>
        <v>6.69</v>
      </c>
      <c r="DB784">
        <f t="shared" si="174"/>
        <v>27.99</v>
      </c>
      <c r="DC784">
        <f t="shared" si="175"/>
        <v>0</v>
      </c>
    </row>
    <row r="785" spans="1:107" x14ac:dyDescent="0.4">
      <c r="A785">
        <f>ROW(Source!A488)</f>
        <v>488</v>
      </c>
      <c r="B785">
        <v>68187018</v>
      </c>
      <c r="C785">
        <v>68193858</v>
      </c>
      <c r="D785">
        <v>64863178</v>
      </c>
      <c r="E785">
        <v>1</v>
      </c>
      <c r="F785">
        <v>1</v>
      </c>
      <c r="G785">
        <v>1</v>
      </c>
      <c r="H785">
        <v>3</v>
      </c>
      <c r="I785" t="s">
        <v>1032</v>
      </c>
      <c r="J785" t="s">
        <v>1033</v>
      </c>
      <c r="K785" t="s">
        <v>1034</v>
      </c>
      <c r="L785">
        <v>1356</v>
      </c>
      <c r="N785">
        <v>1010</v>
      </c>
      <c r="O785" t="s">
        <v>271</v>
      </c>
      <c r="P785" t="s">
        <v>271</v>
      </c>
      <c r="Q785">
        <v>1000</v>
      </c>
      <c r="W785">
        <v>0</v>
      </c>
      <c r="X785">
        <v>469352752</v>
      </c>
      <c r="Y785">
        <v>1E-3</v>
      </c>
      <c r="AA785">
        <v>9763.5300000000007</v>
      </c>
      <c r="AB785">
        <v>0</v>
      </c>
      <c r="AC785">
        <v>0</v>
      </c>
      <c r="AD785">
        <v>0</v>
      </c>
      <c r="AE785">
        <v>3450.01</v>
      </c>
      <c r="AF785">
        <v>0</v>
      </c>
      <c r="AG785">
        <v>0</v>
      </c>
      <c r="AH785">
        <v>0</v>
      </c>
      <c r="AI785">
        <v>2.83</v>
      </c>
      <c r="AJ785">
        <v>1</v>
      </c>
      <c r="AK785">
        <v>1</v>
      </c>
      <c r="AL785">
        <v>1</v>
      </c>
      <c r="AN785">
        <v>0</v>
      </c>
      <c r="AO785">
        <v>1</v>
      </c>
      <c r="AP785">
        <v>0</v>
      </c>
      <c r="AQ785">
        <v>0</v>
      </c>
      <c r="AR785">
        <v>0</v>
      </c>
      <c r="AS785" t="s">
        <v>3</v>
      </c>
      <c r="AT785">
        <v>1E-3</v>
      </c>
      <c r="AU785" t="s">
        <v>3</v>
      </c>
      <c r="AV785">
        <v>0</v>
      </c>
      <c r="AW785">
        <v>2</v>
      </c>
      <c r="AX785">
        <v>68193886</v>
      </c>
      <c r="AY785">
        <v>1</v>
      </c>
      <c r="AZ785">
        <v>0</v>
      </c>
      <c r="BA785">
        <v>772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CX785">
        <f>Y785*Source!I488</f>
        <v>2E-3</v>
      </c>
      <c r="CY785">
        <f t="shared" si="171"/>
        <v>9763.5300000000007</v>
      </c>
      <c r="CZ785">
        <f t="shared" si="172"/>
        <v>3450.01</v>
      </c>
      <c r="DA785">
        <f t="shared" si="173"/>
        <v>2.83</v>
      </c>
      <c r="DB785">
        <f t="shared" si="174"/>
        <v>3.45</v>
      </c>
      <c r="DC785">
        <f t="shared" si="175"/>
        <v>0</v>
      </c>
    </row>
    <row r="786" spans="1:107" x14ac:dyDescent="0.4">
      <c r="A786">
        <f>ROW(Source!A489)</f>
        <v>489</v>
      </c>
      <c r="B786">
        <v>68187018</v>
      </c>
      <c r="C786">
        <v>68193887</v>
      </c>
      <c r="D786">
        <v>18407150</v>
      </c>
      <c r="E786">
        <v>1</v>
      </c>
      <c r="F786">
        <v>1</v>
      </c>
      <c r="G786">
        <v>1</v>
      </c>
      <c r="H786">
        <v>1</v>
      </c>
      <c r="I786" t="s">
        <v>901</v>
      </c>
      <c r="J786" t="s">
        <v>3</v>
      </c>
      <c r="K786" t="s">
        <v>902</v>
      </c>
      <c r="L786">
        <v>1369</v>
      </c>
      <c r="N786">
        <v>1013</v>
      </c>
      <c r="O786" t="s">
        <v>665</v>
      </c>
      <c r="P786" t="s">
        <v>665</v>
      </c>
      <c r="Q786">
        <v>1</v>
      </c>
      <c r="W786">
        <v>0</v>
      </c>
      <c r="X786">
        <v>-931037793</v>
      </c>
      <c r="Y786">
        <v>10.281000000000001</v>
      </c>
      <c r="AA786">
        <v>0</v>
      </c>
      <c r="AB786">
        <v>0</v>
      </c>
      <c r="AC786">
        <v>0</v>
      </c>
      <c r="AD786">
        <v>8.5299999999999994</v>
      </c>
      <c r="AE786">
        <v>0</v>
      </c>
      <c r="AF786">
        <v>0</v>
      </c>
      <c r="AG786">
        <v>0</v>
      </c>
      <c r="AH786">
        <v>8.5299999999999994</v>
      </c>
      <c r="AI786">
        <v>1</v>
      </c>
      <c r="AJ786">
        <v>1</v>
      </c>
      <c r="AK786">
        <v>1</v>
      </c>
      <c r="AL786">
        <v>1</v>
      </c>
      <c r="AN786">
        <v>0</v>
      </c>
      <c r="AO786">
        <v>1</v>
      </c>
      <c r="AP786">
        <v>1</v>
      </c>
      <c r="AQ786">
        <v>0</v>
      </c>
      <c r="AR786">
        <v>0</v>
      </c>
      <c r="AS786" t="s">
        <v>3</v>
      </c>
      <c r="AT786">
        <v>8.94</v>
      </c>
      <c r="AU786" t="s">
        <v>21</v>
      </c>
      <c r="AV786">
        <v>1</v>
      </c>
      <c r="AW786">
        <v>2</v>
      </c>
      <c r="AX786">
        <v>68193895</v>
      </c>
      <c r="AY786">
        <v>1</v>
      </c>
      <c r="AZ786">
        <v>0</v>
      </c>
      <c r="BA786">
        <v>773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CX786">
        <f>Y786*Source!I489</f>
        <v>10.281000000000001</v>
      </c>
      <c r="CY786">
        <f>AD786</f>
        <v>8.5299999999999994</v>
      </c>
      <c r="CZ786">
        <f>AH786</f>
        <v>8.5299999999999994</v>
      </c>
      <c r="DA786">
        <f>AL786</f>
        <v>1</v>
      </c>
      <c r="DB786">
        <f>ROUND((ROUND(AT786*CZ786,2)*1.15),6)</f>
        <v>87.698999999999998</v>
      </c>
      <c r="DC786">
        <f>ROUND((ROUND(AT786*AG786,2)*1.15),6)</f>
        <v>0</v>
      </c>
    </row>
    <row r="787" spans="1:107" x14ac:dyDescent="0.4">
      <c r="A787">
        <f>ROW(Source!A489)</f>
        <v>489</v>
      </c>
      <c r="B787">
        <v>68187018</v>
      </c>
      <c r="C787">
        <v>68193887</v>
      </c>
      <c r="D787">
        <v>64873129</v>
      </c>
      <c r="E787">
        <v>1</v>
      </c>
      <c r="F787">
        <v>1</v>
      </c>
      <c r="G787">
        <v>1</v>
      </c>
      <c r="H787">
        <v>2</v>
      </c>
      <c r="I787" t="s">
        <v>715</v>
      </c>
      <c r="J787" t="s">
        <v>716</v>
      </c>
      <c r="K787" t="s">
        <v>717</v>
      </c>
      <c r="L787">
        <v>1368</v>
      </c>
      <c r="N787">
        <v>1011</v>
      </c>
      <c r="O787" t="s">
        <v>669</v>
      </c>
      <c r="P787" t="s">
        <v>669</v>
      </c>
      <c r="Q787">
        <v>1</v>
      </c>
      <c r="W787">
        <v>0</v>
      </c>
      <c r="X787">
        <v>1230759911</v>
      </c>
      <c r="Y787">
        <v>1.2500000000000001E-2</v>
      </c>
      <c r="AA787">
        <v>0</v>
      </c>
      <c r="AB787">
        <v>851.65</v>
      </c>
      <c r="AC787">
        <v>329.79</v>
      </c>
      <c r="AD787">
        <v>0</v>
      </c>
      <c r="AE787">
        <v>0</v>
      </c>
      <c r="AF787">
        <v>87.17</v>
      </c>
      <c r="AG787">
        <v>11.6</v>
      </c>
      <c r="AH787">
        <v>0</v>
      </c>
      <c r="AI787">
        <v>1</v>
      </c>
      <c r="AJ787">
        <v>9.77</v>
      </c>
      <c r="AK787">
        <v>28.43</v>
      </c>
      <c r="AL787">
        <v>1</v>
      </c>
      <c r="AN787">
        <v>0</v>
      </c>
      <c r="AO787">
        <v>1</v>
      </c>
      <c r="AP787">
        <v>1</v>
      </c>
      <c r="AQ787">
        <v>0</v>
      </c>
      <c r="AR787">
        <v>0</v>
      </c>
      <c r="AS787" t="s">
        <v>3</v>
      </c>
      <c r="AT787">
        <v>0.01</v>
      </c>
      <c r="AU787" t="s">
        <v>20</v>
      </c>
      <c r="AV787">
        <v>0</v>
      </c>
      <c r="AW787">
        <v>2</v>
      </c>
      <c r="AX787">
        <v>68193896</v>
      </c>
      <c r="AY787">
        <v>1</v>
      </c>
      <c r="AZ787">
        <v>0</v>
      </c>
      <c r="BA787">
        <v>774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CX787">
        <f>Y787*Source!I489</f>
        <v>1.2500000000000001E-2</v>
      </c>
      <c r="CY787">
        <f>AB787</f>
        <v>851.65</v>
      </c>
      <c r="CZ787">
        <f>AF787</f>
        <v>87.17</v>
      </c>
      <c r="DA787">
        <f>AJ787</f>
        <v>9.77</v>
      </c>
      <c r="DB787">
        <f>ROUND((ROUND(AT787*CZ787,2)*1.25),6)</f>
        <v>1.0874999999999999</v>
      </c>
      <c r="DC787">
        <f>ROUND((ROUND(AT787*AG787,2)*1.25),6)</f>
        <v>0.15</v>
      </c>
    </row>
    <row r="788" spans="1:107" x14ac:dyDescent="0.4">
      <c r="A788">
        <f>ROW(Source!A489)</f>
        <v>489</v>
      </c>
      <c r="B788">
        <v>68187018</v>
      </c>
      <c r="C788">
        <v>68193887</v>
      </c>
      <c r="D788">
        <v>64808292</v>
      </c>
      <c r="E788">
        <v>1</v>
      </c>
      <c r="F788">
        <v>1</v>
      </c>
      <c r="G788">
        <v>1</v>
      </c>
      <c r="H788">
        <v>3</v>
      </c>
      <c r="I788" t="s">
        <v>1035</v>
      </c>
      <c r="J788" t="s">
        <v>1036</v>
      </c>
      <c r="K788" t="s">
        <v>1037</v>
      </c>
      <c r="L788">
        <v>1348</v>
      </c>
      <c r="N788">
        <v>1009</v>
      </c>
      <c r="O788" t="s">
        <v>133</v>
      </c>
      <c r="P788" t="s">
        <v>133</v>
      </c>
      <c r="Q788">
        <v>1000</v>
      </c>
      <c r="W788">
        <v>0</v>
      </c>
      <c r="X788">
        <v>1748729848</v>
      </c>
      <c r="Y788">
        <v>1.92E-3</v>
      </c>
      <c r="AA788">
        <v>27558.36</v>
      </c>
      <c r="AB788">
        <v>0</v>
      </c>
      <c r="AC788">
        <v>0</v>
      </c>
      <c r="AD788">
        <v>0</v>
      </c>
      <c r="AE788">
        <v>1836</v>
      </c>
      <c r="AF788">
        <v>0</v>
      </c>
      <c r="AG788">
        <v>0</v>
      </c>
      <c r="AH788">
        <v>0</v>
      </c>
      <c r="AI788">
        <v>15.01</v>
      </c>
      <c r="AJ788">
        <v>1</v>
      </c>
      <c r="AK788">
        <v>1</v>
      </c>
      <c r="AL788">
        <v>1</v>
      </c>
      <c r="AN788">
        <v>0</v>
      </c>
      <c r="AO788">
        <v>1</v>
      </c>
      <c r="AP788">
        <v>0</v>
      </c>
      <c r="AQ788">
        <v>0</v>
      </c>
      <c r="AR788">
        <v>0</v>
      </c>
      <c r="AS788" t="s">
        <v>3</v>
      </c>
      <c r="AT788">
        <v>1.92E-3</v>
      </c>
      <c r="AU788" t="s">
        <v>3</v>
      </c>
      <c r="AV788">
        <v>0</v>
      </c>
      <c r="AW788">
        <v>2</v>
      </c>
      <c r="AX788">
        <v>68193897</v>
      </c>
      <c r="AY788">
        <v>1</v>
      </c>
      <c r="AZ788">
        <v>0</v>
      </c>
      <c r="BA788">
        <v>775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CX788">
        <f>Y788*Source!I489</f>
        <v>1.92E-3</v>
      </c>
      <c r="CY788">
        <f>AA788</f>
        <v>27558.36</v>
      </c>
      <c r="CZ788">
        <f>AE788</f>
        <v>1836</v>
      </c>
      <c r="DA788">
        <f>AI788</f>
        <v>15.01</v>
      </c>
      <c r="DB788">
        <f>ROUND(ROUND(AT788*CZ788,2),6)</f>
        <v>3.53</v>
      </c>
      <c r="DC788">
        <f>ROUND(ROUND(AT788*AG788,2),6)</f>
        <v>0</v>
      </c>
    </row>
    <row r="789" spans="1:107" x14ac:dyDescent="0.4">
      <c r="A789">
        <f>ROW(Source!A489)</f>
        <v>489</v>
      </c>
      <c r="B789">
        <v>68187018</v>
      </c>
      <c r="C789">
        <v>68193887</v>
      </c>
      <c r="D789">
        <v>64808617</v>
      </c>
      <c r="E789">
        <v>1</v>
      </c>
      <c r="F789">
        <v>1</v>
      </c>
      <c r="G789">
        <v>1</v>
      </c>
      <c r="H789">
        <v>3</v>
      </c>
      <c r="I789" t="s">
        <v>761</v>
      </c>
      <c r="J789" t="s">
        <v>762</v>
      </c>
      <c r="K789" t="s">
        <v>763</v>
      </c>
      <c r="L789">
        <v>1346</v>
      </c>
      <c r="N789">
        <v>1009</v>
      </c>
      <c r="O789" t="s">
        <v>120</v>
      </c>
      <c r="P789" t="s">
        <v>120</v>
      </c>
      <c r="Q789">
        <v>1</v>
      </c>
      <c r="W789">
        <v>0</v>
      </c>
      <c r="X789">
        <v>-1980359651</v>
      </c>
      <c r="Y789">
        <v>7.2000000000000005E-4</v>
      </c>
      <c r="AA789">
        <v>86.42</v>
      </c>
      <c r="AB789">
        <v>0</v>
      </c>
      <c r="AC789">
        <v>0</v>
      </c>
      <c r="AD789">
        <v>0</v>
      </c>
      <c r="AE789">
        <v>9.0399999999999991</v>
      </c>
      <c r="AF789">
        <v>0</v>
      </c>
      <c r="AG789">
        <v>0</v>
      </c>
      <c r="AH789">
        <v>0</v>
      </c>
      <c r="AI789">
        <v>9.56</v>
      </c>
      <c r="AJ789">
        <v>1</v>
      </c>
      <c r="AK789">
        <v>1</v>
      </c>
      <c r="AL789">
        <v>1</v>
      </c>
      <c r="AN789">
        <v>0</v>
      </c>
      <c r="AO789">
        <v>1</v>
      </c>
      <c r="AP789">
        <v>0</v>
      </c>
      <c r="AQ789">
        <v>0</v>
      </c>
      <c r="AR789">
        <v>0</v>
      </c>
      <c r="AS789" t="s">
        <v>3</v>
      </c>
      <c r="AT789">
        <v>7.2000000000000005E-4</v>
      </c>
      <c r="AU789" t="s">
        <v>3</v>
      </c>
      <c r="AV789">
        <v>0</v>
      </c>
      <c r="AW789">
        <v>2</v>
      </c>
      <c r="AX789">
        <v>68193898</v>
      </c>
      <c r="AY789">
        <v>1</v>
      </c>
      <c r="AZ789">
        <v>0</v>
      </c>
      <c r="BA789">
        <v>776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CX789">
        <f>Y789*Source!I489</f>
        <v>7.2000000000000005E-4</v>
      </c>
      <c r="CY789">
        <f>AA789</f>
        <v>86.42</v>
      </c>
      <c r="CZ789">
        <f>AE789</f>
        <v>9.0399999999999991</v>
      </c>
      <c r="DA789">
        <f>AI789</f>
        <v>9.56</v>
      </c>
      <c r="DB789">
        <f>ROUND(ROUND(AT789*CZ789,2),6)</f>
        <v>0.01</v>
      </c>
      <c r="DC789">
        <f>ROUND(ROUND(AT789*AG789,2),6)</f>
        <v>0</v>
      </c>
    </row>
    <row r="790" spans="1:107" x14ac:dyDescent="0.4">
      <c r="A790">
        <f>ROW(Source!A489)</f>
        <v>489</v>
      </c>
      <c r="B790">
        <v>68187018</v>
      </c>
      <c r="C790">
        <v>68193887</v>
      </c>
      <c r="D790">
        <v>64816145</v>
      </c>
      <c r="E790">
        <v>1</v>
      </c>
      <c r="F790">
        <v>1</v>
      </c>
      <c r="G790">
        <v>1</v>
      </c>
      <c r="H790">
        <v>3</v>
      </c>
      <c r="I790" t="s">
        <v>1038</v>
      </c>
      <c r="J790" t="s">
        <v>1039</v>
      </c>
      <c r="K790" t="s">
        <v>1040</v>
      </c>
      <c r="L790">
        <v>1354</v>
      </c>
      <c r="N790">
        <v>1010</v>
      </c>
      <c r="O790" t="s">
        <v>72</v>
      </c>
      <c r="P790" t="s">
        <v>72</v>
      </c>
      <c r="Q790">
        <v>1</v>
      </c>
      <c r="W790">
        <v>0</v>
      </c>
      <c r="X790">
        <v>567941951</v>
      </c>
      <c r="Y790">
        <v>1</v>
      </c>
      <c r="AA790">
        <v>233.1</v>
      </c>
      <c r="AB790">
        <v>0</v>
      </c>
      <c r="AC790">
        <v>0</v>
      </c>
      <c r="AD790">
        <v>0</v>
      </c>
      <c r="AE790">
        <v>17.5</v>
      </c>
      <c r="AF790">
        <v>0</v>
      </c>
      <c r="AG790">
        <v>0</v>
      </c>
      <c r="AH790">
        <v>0</v>
      </c>
      <c r="AI790">
        <v>13.32</v>
      </c>
      <c r="AJ790">
        <v>1</v>
      </c>
      <c r="AK790">
        <v>1</v>
      </c>
      <c r="AL790">
        <v>1</v>
      </c>
      <c r="AN790">
        <v>0</v>
      </c>
      <c r="AO790">
        <v>1</v>
      </c>
      <c r="AP790">
        <v>0</v>
      </c>
      <c r="AQ790">
        <v>0</v>
      </c>
      <c r="AR790">
        <v>0</v>
      </c>
      <c r="AS790" t="s">
        <v>3</v>
      </c>
      <c r="AT790">
        <v>1</v>
      </c>
      <c r="AU790" t="s">
        <v>3</v>
      </c>
      <c r="AV790">
        <v>0</v>
      </c>
      <c r="AW790">
        <v>2</v>
      </c>
      <c r="AX790">
        <v>68193899</v>
      </c>
      <c r="AY790">
        <v>1</v>
      </c>
      <c r="AZ790">
        <v>0</v>
      </c>
      <c r="BA790">
        <v>777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CX790">
        <f>Y790*Source!I489</f>
        <v>1</v>
      </c>
      <c r="CY790">
        <f>AA790</f>
        <v>233.1</v>
      </c>
      <c r="CZ790">
        <f>AE790</f>
        <v>17.5</v>
      </c>
      <c r="DA790">
        <f>AI790</f>
        <v>13.32</v>
      </c>
      <c r="DB790">
        <f>ROUND(ROUND(AT790*CZ790,2),6)</f>
        <v>17.5</v>
      </c>
      <c r="DC790">
        <f>ROUND(ROUND(AT790*AG790,2),6)</f>
        <v>0</v>
      </c>
    </row>
    <row r="791" spans="1:107" x14ac:dyDescent="0.4">
      <c r="A791">
        <f>ROW(Source!A489)</f>
        <v>489</v>
      </c>
      <c r="B791">
        <v>68187018</v>
      </c>
      <c r="C791">
        <v>68193887</v>
      </c>
      <c r="D791">
        <v>64816163</v>
      </c>
      <c r="E791">
        <v>1</v>
      </c>
      <c r="F791">
        <v>1</v>
      </c>
      <c r="G791">
        <v>1</v>
      </c>
      <c r="H791">
        <v>3</v>
      </c>
      <c r="I791" t="s">
        <v>1041</v>
      </c>
      <c r="J791" t="s">
        <v>1042</v>
      </c>
      <c r="K791" t="s">
        <v>1043</v>
      </c>
      <c r="L791">
        <v>1354</v>
      </c>
      <c r="N791">
        <v>1010</v>
      </c>
      <c r="O791" t="s">
        <v>72</v>
      </c>
      <c r="P791" t="s">
        <v>72</v>
      </c>
      <c r="Q791">
        <v>1</v>
      </c>
      <c r="W791">
        <v>0</v>
      </c>
      <c r="X791">
        <v>-1252431024</v>
      </c>
      <c r="Y791">
        <v>1</v>
      </c>
      <c r="AA791">
        <v>662.8</v>
      </c>
      <c r="AB791">
        <v>0</v>
      </c>
      <c r="AC791">
        <v>0</v>
      </c>
      <c r="AD791">
        <v>0</v>
      </c>
      <c r="AE791">
        <v>36.700000000000003</v>
      </c>
      <c r="AF791">
        <v>0</v>
      </c>
      <c r="AG791">
        <v>0</v>
      </c>
      <c r="AH791">
        <v>0</v>
      </c>
      <c r="AI791">
        <v>18.059999999999999</v>
      </c>
      <c r="AJ791">
        <v>1</v>
      </c>
      <c r="AK791">
        <v>1</v>
      </c>
      <c r="AL791">
        <v>1</v>
      </c>
      <c r="AN791">
        <v>0</v>
      </c>
      <c r="AO791">
        <v>1</v>
      </c>
      <c r="AP791">
        <v>0</v>
      </c>
      <c r="AQ791">
        <v>0</v>
      </c>
      <c r="AR791">
        <v>0</v>
      </c>
      <c r="AS791" t="s">
        <v>3</v>
      </c>
      <c r="AT791">
        <v>1</v>
      </c>
      <c r="AU791" t="s">
        <v>3</v>
      </c>
      <c r="AV791">
        <v>0</v>
      </c>
      <c r="AW791">
        <v>2</v>
      </c>
      <c r="AX791">
        <v>68193900</v>
      </c>
      <c r="AY791">
        <v>1</v>
      </c>
      <c r="AZ791">
        <v>0</v>
      </c>
      <c r="BA791">
        <v>778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CX791">
        <f>Y791*Source!I489</f>
        <v>1</v>
      </c>
      <c r="CY791">
        <f>AA791</f>
        <v>662.8</v>
      </c>
      <c r="CZ791">
        <f>AE791</f>
        <v>36.700000000000003</v>
      </c>
      <c r="DA791">
        <f>AI791</f>
        <v>18.059999999999999</v>
      </c>
      <c r="DB791">
        <f>ROUND(ROUND(AT791*CZ791,2),6)</f>
        <v>36.700000000000003</v>
      </c>
      <c r="DC791">
        <f>ROUND(ROUND(AT791*AG791,2),6)</f>
        <v>0</v>
      </c>
    </row>
    <row r="792" spans="1:107" x14ac:dyDescent="0.4">
      <c r="A792">
        <f>ROW(Source!A489)</f>
        <v>489</v>
      </c>
      <c r="B792">
        <v>68187018</v>
      </c>
      <c r="C792">
        <v>68193887</v>
      </c>
      <c r="D792">
        <v>64834734</v>
      </c>
      <c r="E792">
        <v>1</v>
      </c>
      <c r="F792">
        <v>1</v>
      </c>
      <c r="G792">
        <v>1</v>
      </c>
      <c r="H792">
        <v>3</v>
      </c>
      <c r="I792" t="s">
        <v>1044</v>
      </c>
      <c r="J792" t="s">
        <v>1045</v>
      </c>
      <c r="K792" t="s">
        <v>1046</v>
      </c>
      <c r="L792">
        <v>1354</v>
      </c>
      <c r="N792">
        <v>1010</v>
      </c>
      <c r="O792" t="s">
        <v>72</v>
      </c>
      <c r="P792" t="s">
        <v>72</v>
      </c>
      <c r="Q792">
        <v>1</v>
      </c>
      <c r="W792">
        <v>0</v>
      </c>
      <c r="X792">
        <v>363495585</v>
      </c>
      <c r="Y792">
        <v>1</v>
      </c>
      <c r="AA792">
        <v>495.2</v>
      </c>
      <c r="AB792">
        <v>0</v>
      </c>
      <c r="AC792">
        <v>0</v>
      </c>
      <c r="AD792">
        <v>0</v>
      </c>
      <c r="AE792">
        <v>77.739999999999995</v>
      </c>
      <c r="AF792">
        <v>0</v>
      </c>
      <c r="AG792">
        <v>0</v>
      </c>
      <c r="AH792">
        <v>0</v>
      </c>
      <c r="AI792">
        <v>6.37</v>
      </c>
      <c r="AJ792">
        <v>1</v>
      </c>
      <c r="AK792">
        <v>1</v>
      </c>
      <c r="AL792">
        <v>1</v>
      </c>
      <c r="AN792">
        <v>0</v>
      </c>
      <c r="AO792">
        <v>1</v>
      </c>
      <c r="AP792">
        <v>0</v>
      </c>
      <c r="AQ792">
        <v>0</v>
      </c>
      <c r="AR792">
        <v>0</v>
      </c>
      <c r="AS792" t="s">
        <v>3</v>
      </c>
      <c r="AT792">
        <v>1</v>
      </c>
      <c r="AU792" t="s">
        <v>3</v>
      </c>
      <c r="AV792">
        <v>0</v>
      </c>
      <c r="AW792">
        <v>2</v>
      </c>
      <c r="AX792">
        <v>68193901</v>
      </c>
      <c r="AY792">
        <v>1</v>
      </c>
      <c r="AZ792">
        <v>0</v>
      </c>
      <c r="BA792">
        <v>779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CX792">
        <f>Y792*Source!I489</f>
        <v>1</v>
      </c>
      <c r="CY792">
        <f>AA792</f>
        <v>495.2</v>
      </c>
      <c r="CZ792">
        <f>AE792</f>
        <v>77.739999999999995</v>
      </c>
      <c r="DA792">
        <f>AI792</f>
        <v>6.37</v>
      </c>
      <c r="DB792">
        <f>ROUND(ROUND(AT792*CZ792,2),6)</f>
        <v>77.739999999999995</v>
      </c>
      <c r="DC792">
        <f>ROUND(ROUND(AT792*AG792,2),6)</f>
        <v>0</v>
      </c>
    </row>
    <row r="793" spans="1:107" x14ac:dyDescent="0.4">
      <c r="A793">
        <f>ROW(Source!A490)</f>
        <v>490</v>
      </c>
      <c r="B793">
        <v>68187018</v>
      </c>
      <c r="C793">
        <v>68193902</v>
      </c>
      <c r="D793">
        <v>18410280</v>
      </c>
      <c r="E793">
        <v>1</v>
      </c>
      <c r="F793">
        <v>1</v>
      </c>
      <c r="G793">
        <v>1</v>
      </c>
      <c r="H793">
        <v>1</v>
      </c>
      <c r="I793" t="s">
        <v>787</v>
      </c>
      <c r="J793" t="s">
        <v>3</v>
      </c>
      <c r="K793" t="s">
        <v>788</v>
      </c>
      <c r="L793">
        <v>1369</v>
      </c>
      <c r="N793">
        <v>1013</v>
      </c>
      <c r="O793" t="s">
        <v>665</v>
      </c>
      <c r="P793" t="s">
        <v>665</v>
      </c>
      <c r="Q793">
        <v>1</v>
      </c>
      <c r="W793">
        <v>0</v>
      </c>
      <c r="X793">
        <v>-464685602</v>
      </c>
      <c r="Y793">
        <v>28.335999999999999</v>
      </c>
      <c r="AA793">
        <v>0</v>
      </c>
      <c r="AB793">
        <v>0</v>
      </c>
      <c r="AC793">
        <v>0</v>
      </c>
      <c r="AD793">
        <v>9.51</v>
      </c>
      <c r="AE793">
        <v>0</v>
      </c>
      <c r="AF793">
        <v>0</v>
      </c>
      <c r="AG793">
        <v>0</v>
      </c>
      <c r="AH793">
        <v>9.51</v>
      </c>
      <c r="AI793">
        <v>1</v>
      </c>
      <c r="AJ793">
        <v>1</v>
      </c>
      <c r="AK793">
        <v>1</v>
      </c>
      <c r="AL793">
        <v>1</v>
      </c>
      <c r="AN793">
        <v>0</v>
      </c>
      <c r="AO793">
        <v>1</v>
      </c>
      <c r="AP793">
        <v>1</v>
      </c>
      <c r="AQ793">
        <v>0</v>
      </c>
      <c r="AR793">
        <v>0</v>
      </c>
      <c r="AS793" t="s">
        <v>3</v>
      </c>
      <c r="AT793">
        <v>24.64</v>
      </c>
      <c r="AU793" t="s">
        <v>21</v>
      </c>
      <c r="AV793">
        <v>1</v>
      </c>
      <c r="AW793">
        <v>2</v>
      </c>
      <c r="AX793">
        <v>68193920</v>
      </c>
      <c r="AY793">
        <v>1</v>
      </c>
      <c r="AZ793">
        <v>0</v>
      </c>
      <c r="BA793">
        <v>780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CX793">
        <f>Y793*Source!I490</f>
        <v>19.835199999999997</v>
      </c>
      <c r="CY793">
        <f>AD793</f>
        <v>9.51</v>
      </c>
      <c r="CZ793">
        <f>AH793</f>
        <v>9.51</v>
      </c>
      <c r="DA793">
        <f>AL793</f>
        <v>1</v>
      </c>
      <c r="DB793">
        <f>ROUND((ROUND(AT793*CZ793,2)*1.15),6)</f>
        <v>269.47949999999997</v>
      </c>
      <c r="DC793">
        <f>ROUND((ROUND(AT793*AG793,2)*1.15),6)</f>
        <v>0</v>
      </c>
    </row>
    <row r="794" spans="1:107" x14ac:dyDescent="0.4">
      <c r="A794">
        <f>ROW(Source!A490)</f>
        <v>490</v>
      </c>
      <c r="B794">
        <v>68187018</v>
      </c>
      <c r="C794">
        <v>68193902</v>
      </c>
      <c r="D794">
        <v>121548</v>
      </c>
      <c r="E794">
        <v>1</v>
      </c>
      <c r="F794">
        <v>1</v>
      </c>
      <c r="G794">
        <v>1</v>
      </c>
      <c r="H794">
        <v>1</v>
      </c>
      <c r="I794" t="s">
        <v>44</v>
      </c>
      <c r="J794" t="s">
        <v>3</v>
      </c>
      <c r="K794" t="s">
        <v>723</v>
      </c>
      <c r="L794">
        <v>608254</v>
      </c>
      <c r="N794">
        <v>1013</v>
      </c>
      <c r="O794" t="s">
        <v>724</v>
      </c>
      <c r="P794" t="s">
        <v>724</v>
      </c>
      <c r="Q794">
        <v>1</v>
      </c>
      <c r="W794">
        <v>0</v>
      </c>
      <c r="X794">
        <v>-185737400</v>
      </c>
      <c r="Y794">
        <v>0.4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1</v>
      </c>
      <c r="AJ794">
        <v>1</v>
      </c>
      <c r="AK794">
        <v>1</v>
      </c>
      <c r="AL794">
        <v>1</v>
      </c>
      <c r="AN794">
        <v>0</v>
      </c>
      <c r="AO794">
        <v>1</v>
      </c>
      <c r="AP794">
        <v>1</v>
      </c>
      <c r="AQ794">
        <v>0</v>
      </c>
      <c r="AR794">
        <v>0</v>
      </c>
      <c r="AS794" t="s">
        <v>3</v>
      </c>
      <c r="AT794">
        <v>0.32</v>
      </c>
      <c r="AU794" t="s">
        <v>20</v>
      </c>
      <c r="AV794">
        <v>2</v>
      </c>
      <c r="AW794">
        <v>2</v>
      </c>
      <c r="AX794">
        <v>68193921</v>
      </c>
      <c r="AY794">
        <v>1</v>
      </c>
      <c r="AZ794">
        <v>0</v>
      </c>
      <c r="BA794">
        <v>781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CX794">
        <f>Y794*Source!I490</f>
        <v>0.27999999999999997</v>
      </c>
      <c r="CY794">
        <f>AD794</f>
        <v>0</v>
      </c>
      <c r="CZ794">
        <f>AH794</f>
        <v>0</v>
      </c>
      <c r="DA794">
        <f>AL794</f>
        <v>1</v>
      </c>
      <c r="DB794">
        <f>ROUND((ROUND(AT794*CZ794,2)*1.25),6)</f>
        <v>0</v>
      </c>
      <c r="DC794">
        <f>ROUND((ROUND(AT794*AG794,2)*1.25),6)</f>
        <v>0</v>
      </c>
    </row>
    <row r="795" spans="1:107" x14ac:dyDescent="0.4">
      <c r="A795">
        <f>ROW(Source!A490)</f>
        <v>490</v>
      </c>
      <c r="B795">
        <v>68187018</v>
      </c>
      <c r="C795">
        <v>68193902</v>
      </c>
      <c r="D795">
        <v>64871408</v>
      </c>
      <c r="E795">
        <v>1</v>
      </c>
      <c r="F795">
        <v>1</v>
      </c>
      <c r="G795">
        <v>1</v>
      </c>
      <c r="H795">
        <v>2</v>
      </c>
      <c r="I795" t="s">
        <v>789</v>
      </c>
      <c r="J795" t="s">
        <v>790</v>
      </c>
      <c r="K795" t="s">
        <v>791</v>
      </c>
      <c r="L795">
        <v>1368</v>
      </c>
      <c r="N795">
        <v>1011</v>
      </c>
      <c r="O795" t="s">
        <v>669</v>
      </c>
      <c r="P795" t="s">
        <v>669</v>
      </c>
      <c r="Q795">
        <v>1</v>
      </c>
      <c r="W795">
        <v>0</v>
      </c>
      <c r="X795">
        <v>344519037</v>
      </c>
      <c r="Y795">
        <v>0.4</v>
      </c>
      <c r="AA795">
        <v>0</v>
      </c>
      <c r="AB795">
        <v>399.5</v>
      </c>
      <c r="AC795">
        <v>383.81</v>
      </c>
      <c r="AD795">
        <v>0</v>
      </c>
      <c r="AE795">
        <v>0</v>
      </c>
      <c r="AF795">
        <v>31.26</v>
      </c>
      <c r="AG795">
        <v>13.5</v>
      </c>
      <c r="AH795">
        <v>0</v>
      </c>
      <c r="AI795">
        <v>1</v>
      </c>
      <c r="AJ795">
        <v>12.78</v>
      </c>
      <c r="AK795">
        <v>28.43</v>
      </c>
      <c r="AL795">
        <v>1</v>
      </c>
      <c r="AN795">
        <v>0</v>
      </c>
      <c r="AO795">
        <v>1</v>
      </c>
      <c r="AP795">
        <v>1</v>
      </c>
      <c r="AQ795">
        <v>0</v>
      </c>
      <c r="AR795">
        <v>0</v>
      </c>
      <c r="AS795" t="s">
        <v>3</v>
      </c>
      <c r="AT795">
        <v>0.32</v>
      </c>
      <c r="AU795" t="s">
        <v>20</v>
      </c>
      <c r="AV795">
        <v>0</v>
      </c>
      <c r="AW795">
        <v>2</v>
      </c>
      <c r="AX795">
        <v>68193922</v>
      </c>
      <c r="AY795">
        <v>1</v>
      </c>
      <c r="AZ795">
        <v>0</v>
      </c>
      <c r="BA795">
        <v>782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CX795">
        <f>Y795*Source!I490</f>
        <v>0.27999999999999997</v>
      </c>
      <c r="CY795">
        <f>AB795</f>
        <v>399.5</v>
      </c>
      <c r="CZ795">
        <f>AF795</f>
        <v>31.26</v>
      </c>
      <c r="DA795">
        <f>AJ795</f>
        <v>12.78</v>
      </c>
      <c r="DB795">
        <f>ROUND((ROUND(AT795*CZ795,2)*1.25),6)</f>
        <v>12.5</v>
      </c>
      <c r="DC795">
        <f>ROUND((ROUND(AT795*AG795,2)*1.25),6)</f>
        <v>5.4</v>
      </c>
    </row>
    <row r="796" spans="1:107" x14ac:dyDescent="0.4">
      <c r="A796">
        <f>ROW(Source!A490)</f>
        <v>490</v>
      </c>
      <c r="B796">
        <v>68187018</v>
      </c>
      <c r="C796">
        <v>68193902</v>
      </c>
      <c r="D796">
        <v>64872800</v>
      </c>
      <c r="E796">
        <v>1</v>
      </c>
      <c r="F796">
        <v>1</v>
      </c>
      <c r="G796">
        <v>1</v>
      </c>
      <c r="H796">
        <v>2</v>
      </c>
      <c r="I796" t="s">
        <v>746</v>
      </c>
      <c r="J796" t="s">
        <v>747</v>
      </c>
      <c r="K796" t="s">
        <v>748</v>
      </c>
      <c r="L796">
        <v>1368</v>
      </c>
      <c r="N796">
        <v>1011</v>
      </c>
      <c r="O796" t="s">
        <v>669</v>
      </c>
      <c r="P796" t="s">
        <v>669</v>
      </c>
      <c r="Q796">
        <v>1</v>
      </c>
      <c r="W796">
        <v>0</v>
      </c>
      <c r="X796">
        <v>-1867053656</v>
      </c>
      <c r="Y796">
        <v>0.25</v>
      </c>
      <c r="AA796">
        <v>0</v>
      </c>
      <c r="AB796">
        <v>7.18</v>
      </c>
      <c r="AC796">
        <v>0</v>
      </c>
      <c r="AD796">
        <v>0</v>
      </c>
      <c r="AE796">
        <v>0</v>
      </c>
      <c r="AF796">
        <v>1.95</v>
      </c>
      <c r="AG796">
        <v>0</v>
      </c>
      <c r="AH796">
        <v>0</v>
      </c>
      <c r="AI796">
        <v>1</v>
      </c>
      <c r="AJ796">
        <v>3.68</v>
      </c>
      <c r="AK796">
        <v>28.43</v>
      </c>
      <c r="AL796">
        <v>1</v>
      </c>
      <c r="AN796">
        <v>0</v>
      </c>
      <c r="AO796">
        <v>1</v>
      </c>
      <c r="AP796">
        <v>1</v>
      </c>
      <c r="AQ796">
        <v>0</v>
      </c>
      <c r="AR796">
        <v>0</v>
      </c>
      <c r="AS796" t="s">
        <v>3</v>
      </c>
      <c r="AT796">
        <v>0.2</v>
      </c>
      <c r="AU796" t="s">
        <v>20</v>
      </c>
      <c r="AV796">
        <v>0</v>
      </c>
      <c r="AW796">
        <v>2</v>
      </c>
      <c r="AX796">
        <v>68193923</v>
      </c>
      <c r="AY796">
        <v>1</v>
      </c>
      <c r="AZ796">
        <v>0</v>
      </c>
      <c r="BA796">
        <v>783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CX796">
        <f>Y796*Source!I490</f>
        <v>0.17499999999999999</v>
      </c>
      <c r="CY796">
        <f>AB796</f>
        <v>7.18</v>
      </c>
      <c r="CZ796">
        <f>AF796</f>
        <v>1.95</v>
      </c>
      <c r="DA796">
        <f>AJ796</f>
        <v>3.68</v>
      </c>
      <c r="DB796">
        <f>ROUND((ROUND(AT796*CZ796,2)*1.25),6)</f>
        <v>0.48749999999999999</v>
      </c>
      <c r="DC796">
        <f>ROUND((ROUND(AT796*AG796,2)*1.25),6)</f>
        <v>0</v>
      </c>
    </row>
    <row r="797" spans="1:107" x14ac:dyDescent="0.4">
      <c r="A797">
        <f>ROW(Source!A490)</f>
        <v>490</v>
      </c>
      <c r="B797">
        <v>68187018</v>
      </c>
      <c r="C797">
        <v>68193902</v>
      </c>
      <c r="D797">
        <v>64873129</v>
      </c>
      <c r="E797">
        <v>1</v>
      </c>
      <c r="F797">
        <v>1</v>
      </c>
      <c r="G797">
        <v>1</v>
      </c>
      <c r="H797">
        <v>2</v>
      </c>
      <c r="I797" t="s">
        <v>715</v>
      </c>
      <c r="J797" t="s">
        <v>716</v>
      </c>
      <c r="K797" t="s">
        <v>717</v>
      </c>
      <c r="L797">
        <v>1368</v>
      </c>
      <c r="N797">
        <v>1011</v>
      </c>
      <c r="O797" t="s">
        <v>669</v>
      </c>
      <c r="P797" t="s">
        <v>669</v>
      </c>
      <c r="Q797">
        <v>1</v>
      </c>
      <c r="W797">
        <v>0</v>
      </c>
      <c r="X797">
        <v>1230759911</v>
      </c>
      <c r="Y797">
        <v>0.48749999999999999</v>
      </c>
      <c r="AA797">
        <v>0</v>
      </c>
      <c r="AB797">
        <v>851.65</v>
      </c>
      <c r="AC797">
        <v>329.79</v>
      </c>
      <c r="AD797">
        <v>0</v>
      </c>
      <c r="AE797">
        <v>0</v>
      </c>
      <c r="AF797">
        <v>87.17</v>
      </c>
      <c r="AG797">
        <v>11.6</v>
      </c>
      <c r="AH797">
        <v>0</v>
      </c>
      <c r="AI797">
        <v>1</v>
      </c>
      <c r="AJ797">
        <v>9.77</v>
      </c>
      <c r="AK797">
        <v>28.43</v>
      </c>
      <c r="AL797">
        <v>1</v>
      </c>
      <c r="AN797">
        <v>0</v>
      </c>
      <c r="AO797">
        <v>1</v>
      </c>
      <c r="AP797">
        <v>1</v>
      </c>
      <c r="AQ797">
        <v>0</v>
      </c>
      <c r="AR797">
        <v>0</v>
      </c>
      <c r="AS797" t="s">
        <v>3</v>
      </c>
      <c r="AT797">
        <v>0.39</v>
      </c>
      <c r="AU797" t="s">
        <v>20</v>
      </c>
      <c r="AV797">
        <v>0</v>
      </c>
      <c r="AW797">
        <v>2</v>
      </c>
      <c r="AX797">
        <v>68193924</v>
      </c>
      <c r="AY797">
        <v>1</v>
      </c>
      <c r="AZ797">
        <v>0</v>
      </c>
      <c r="BA797">
        <v>784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CX797">
        <f>Y797*Source!I490</f>
        <v>0.34125</v>
      </c>
      <c r="CY797">
        <f>AB797</f>
        <v>851.65</v>
      </c>
      <c r="CZ797">
        <f>AF797</f>
        <v>87.17</v>
      </c>
      <c r="DA797">
        <f>AJ797</f>
        <v>9.77</v>
      </c>
      <c r="DB797">
        <f>ROUND((ROUND(AT797*CZ797,2)*1.25),6)</f>
        <v>42.5</v>
      </c>
      <c r="DC797">
        <f>ROUND((ROUND(AT797*AG797,2)*1.25),6)</f>
        <v>5.65</v>
      </c>
    </row>
    <row r="798" spans="1:107" x14ac:dyDescent="0.4">
      <c r="A798">
        <f>ROW(Source!A490)</f>
        <v>490</v>
      </c>
      <c r="B798">
        <v>68187018</v>
      </c>
      <c r="C798">
        <v>68193902</v>
      </c>
      <c r="D798">
        <v>64807530</v>
      </c>
      <c r="E798">
        <v>1</v>
      </c>
      <c r="F798">
        <v>1</v>
      </c>
      <c r="G798">
        <v>1</v>
      </c>
      <c r="H798">
        <v>3</v>
      </c>
      <c r="I798" t="s">
        <v>1047</v>
      </c>
      <c r="J798" t="s">
        <v>1048</v>
      </c>
      <c r="K798" t="s">
        <v>1049</v>
      </c>
      <c r="L798">
        <v>1348</v>
      </c>
      <c r="N798">
        <v>1009</v>
      </c>
      <c r="O798" t="s">
        <v>133</v>
      </c>
      <c r="P798" t="s">
        <v>133</v>
      </c>
      <c r="Q798">
        <v>1000</v>
      </c>
      <c r="W798">
        <v>0</v>
      </c>
      <c r="X798">
        <v>-1081944564</v>
      </c>
      <c r="Y798">
        <v>1E-3</v>
      </c>
      <c r="AA798">
        <v>126426.26</v>
      </c>
      <c r="AB798">
        <v>0</v>
      </c>
      <c r="AC798">
        <v>0</v>
      </c>
      <c r="AD798">
        <v>0</v>
      </c>
      <c r="AE798">
        <v>30029.99</v>
      </c>
      <c r="AF798">
        <v>0</v>
      </c>
      <c r="AG798">
        <v>0</v>
      </c>
      <c r="AH798">
        <v>0</v>
      </c>
      <c r="AI798">
        <v>4.21</v>
      </c>
      <c r="AJ798">
        <v>1</v>
      </c>
      <c r="AK798">
        <v>1</v>
      </c>
      <c r="AL798">
        <v>1</v>
      </c>
      <c r="AN798">
        <v>0</v>
      </c>
      <c r="AO798">
        <v>1</v>
      </c>
      <c r="AP798">
        <v>0</v>
      </c>
      <c r="AQ798">
        <v>0</v>
      </c>
      <c r="AR798">
        <v>0</v>
      </c>
      <c r="AS798" t="s">
        <v>3</v>
      </c>
      <c r="AT798">
        <v>1E-3</v>
      </c>
      <c r="AU798" t="s">
        <v>3</v>
      </c>
      <c r="AV798">
        <v>0</v>
      </c>
      <c r="AW798">
        <v>2</v>
      </c>
      <c r="AX798">
        <v>68193925</v>
      </c>
      <c r="AY798">
        <v>1</v>
      </c>
      <c r="AZ798">
        <v>0</v>
      </c>
      <c r="BA798">
        <v>785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CX798">
        <f>Y798*Source!I490</f>
        <v>6.9999999999999999E-4</v>
      </c>
      <c r="CY798">
        <f t="shared" ref="CY798:CY809" si="176">AA798</f>
        <v>126426.26</v>
      </c>
      <c r="CZ798">
        <f t="shared" ref="CZ798:CZ809" si="177">AE798</f>
        <v>30029.99</v>
      </c>
      <c r="DA798">
        <f t="shared" ref="DA798:DA809" si="178">AI798</f>
        <v>4.21</v>
      </c>
      <c r="DB798">
        <f t="shared" ref="DB798:DB809" si="179">ROUND(ROUND(AT798*CZ798,2),6)</f>
        <v>30.03</v>
      </c>
      <c r="DC798">
        <f t="shared" ref="DC798:DC809" si="180">ROUND(ROUND(AT798*AG798,2),6)</f>
        <v>0</v>
      </c>
    </row>
    <row r="799" spans="1:107" x14ac:dyDescent="0.4">
      <c r="A799">
        <f>ROW(Source!A490)</f>
        <v>490</v>
      </c>
      <c r="B799">
        <v>68187018</v>
      </c>
      <c r="C799">
        <v>68193902</v>
      </c>
      <c r="D799">
        <v>64807574</v>
      </c>
      <c r="E799">
        <v>1</v>
      </c>
      <c r="F799">
        <v>1</v>
      </c>
      <c r="G799">
        <v>1</v>
      </c>
      <c r="H799">
        <v>3</v>
      </c>
      <c r="I799" t="s">
        <v>985</v>
      </c>
      <c r="J799" t="s">
        <v>986</v>
      </c>
      <c r="K799" t="s">
        <v>987</v>
      </c>
      <c r="L799">
        <v>1348</v>
      </c>
      <c r="N799">
        <v>1009</v>
      </c>
      <c r="O799" t="s">
        <v>133</v>
      </c>
      <c r="P799" t="s">
        <v>133</v>
      </c>
      <c r="Q799">
        <v>1000</v>
      </c>
      <c r="W799">
        <v>0</v>
      </c>
      <c r="X799">
        <v>1625292450</v>
      </c>
      <c r="Y799">
        <v>4.0000000000000002E-4</v>
      </c>
      <c r="AA799">
        <v>48531.96</v>
      </c>
      <c r="AB799">
        <v>0</v>
      </c>
      <c r="AC799">
        <v>0</v>
      </c>
      <c r="AD799">
        <v>0</v>
      </c>
      <c r="AE799">
        <v>15118.99</v>
      </c>
      <c r="AF799">
        <v>0</v>
      </c>
      <c r="AG799">
        <v>0</v>
      </c>
      <c r="AH799">
        <v>0</v>
      </c>
      <c r="AI799">
        <v>3.21</v>
      </c>
      <c r="AJ799">
        <v>1</v>
      </c>
      <c r="AK799">
        <v>1</v>
      </c>
      <c r="AL799">
        <v>1</v>
      </c>
      <c r="AN799">
        <v>0</v>
      </c>
      <c r="AO799">
        <v>1</v>
      </c>
      <c r="AP799">
        <v>0</v>
      </c>
      <c r="AQ799">
        <v>0</v>
      </c>
      <c r="AR799">
        <v>0</v>
      </c>
      <c r="AS799" t="s">
        <v>3</v>
      </c>
      <c r="AT799">
        <v>4.0000000000000002E-4</v>
      </c>
      <c r="AU799" t="s">
        <v>3</v>
      </c>
      <c r="AV799">
        <v>0</v>
      </c>
      <c r="AW799">
        <v>2</v>
      </c>
      <c r="AX799">
        <v>68193926</v>
      </c>
      <c r="AY799">
        <v>1</v>
      </c>
      <c r="AZ799">
        <v>0</v>
      </c>
      <c r="BA799">
        <v>786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CX799">
        <f>Y799*Source!I490</f>
        <v>2.7999999999999998E-4</v>
      </c>
      <c r="CY799">
        <f t="shared" si="176"/>
        <v>48531.96</v>
      </c>
      <c r="CZ799">
        <f t="shared" si="177"/>
        <v>15118.99</v>
      </c>
      <c r="DA799">
        <f t="shared" si="178"/>
        <v>3.21</v>
      </c>
      <c r="DB799">
        <f t="shared" si="179"/>
        <v>6.05</v>
      </c>
      <c r="DC799">
        <f t="shared" si="180"/>
        <v>0</v>
      </c>
    </row>
    <row r="800" spans="1:107" x14ac:dyDescent="0.4">
      <c r="A800">
        <f>ROW(Source!A490)</f>
        <v>490</v>
      </c>
      <c r="B800">
        <v>68187018</v>
      </c>
      <c r="C800">
        <v>68193902</v>
      </c>
      <c r="D800">
        <v>64807749</v>
      </c>
      <c r="E800">
        <v>1</v>
      </c>
      <c r="F800">
        <v>1</v>
      </c>
      <c r="G800">
        <v>1</v>
      </c>
      <c r="H800">
        <v>3</v>
      </c>
      <c r="I800" t="s">
        <v>988</v>
      </c>
      <c r="J800" t="s">
        <v>989</v>
      </c>
      <c r="K800" t="s">
        <v>990</v>
      </c>
      <c r="L800">
        <v>1348</v>
      </c>
      <c r="N800">
        <v>1009</v>
      </c>
      <c r="O800" t="s">
        <v>133</v>
      </c>
      <c r="P800" t="s">
        <v>133</v>
      </c>
      <c r="Q800">
        <v>1000</v>
      </c>
      <c r="W800">
        <v>0</v>
      </c>
      <c r="X800">
        <v>24062879</v>
      </c>
      <c r="Y800">
        <v>2.0000000000000001E-4</v>
      </c>
      <c r="AA800">
        <v>55765.5</v>
      </c>
      <c r="AB800">
        <v>0</v>
      </c>
      <c r="AC800">
        <v>0</v>
      </c>
      <c r="AD800">
        <v>0</v>
      </c>
      <c r="AE800">
        <v>16950</v>
      </c>
      <c r="AF800">
        <v>0</v>
      </c>
      <c r="AG800">
        <v>0</v>
      </c>
      <c r="AH800">
        <v>0</v>
      </c>
      <c r="AI800">
        <v>3.29</v>
      </c>
      <c r="AJ800">
        <v>1</v>
      </c>
      <c r="AK800">
        <v>1</v>
      </c>
      <c r="AL800">
        <v>1</v>
      </c>
      <c r="AN800">
        <v>0</v>
      </c>
      <c r="AO800">
        <v>1</v>
      </c>
      <c r="AP800">
        <v>0</v>
      </c>
      <c r="AQ800">
        <v>0</v>
      </c>
      <c r="AR800">
        <v>0</v>
      </c>
      <c r="AS800" t="s">
        <v>3</v>
      </c>
      <c r="AT800">
        <v>2.0000000000000001E-4</v>
      </c>
      <c r="AU800" t="s">
        <v>3</v>
      </c>
      <c r="AV800">
        <v>0</v>
      </c>
      <c r="AW800">
        <v>2</v>
      </c>
      <c r="AX800">
        <v>68193927</v>
      </c>
      <c r="AY800">
        <v>1</v>
      </c>
      <c r="AZ800">
        <v>0</v>
      </c>
      <c r="BA800">
        <v>787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CX800">
        <f>Y800*Source!I490</f>
        <v>1.3999999999999999E-4</v>
      </c>
      <c r="CY800">
        <f t="shared" si="176"/>
        <v>55765.5</v>
      </c>
      <c r="CZ800">
        <f t="shared" si="177"/>
        <v>16950</v>
      </c>
      <c r="DA800">
        <f t="shared" si="178"/>
        <v>3.29</v>
      </c>
      <c r="DB800">
        <f t="shared" si="179"/>
        <v>3.39</v>
      </c>
      <c r="DC800">
        <f t="shared" si="180"/>
        <v>0</v>
      </c>
    </row>
    <row r="801" spans="1:107" x14ac:dyDescent="0.4">
      <c r="A801">
        <f>ROW(Source!A490)</f>
        <v>490</v>
      </c>
      <c r="B801">
        <v>68187018</v>
      </c>
      <c r="C801">
        <v>68193902</v>
      </c>
      <c r="D801">
        <v>64807892</v>
      </c>
      <c r="E801">
        <v>1</v>
      </c>
      <c r="F801">
        <v>1</v>
      </c>
      <c r="G801">
        <v>1</v>
      </c>
      <c r="H801">
        <v>3</v>
      </c>
      <c r="I801" t="s">
        <v>1050</v>
      </c>
      <c r="J801" t="s">
        <v>1051</v>
      </c>
      <c r="K801" t="s">
        <v>1052</v>
      </c>
      <c r="L801">
        <v>1346</v>
      </c>
      <c r="N801">
        <v>1009</v>
      </c>
      <c r="O801" t="s">
        <v>120</v>
      </c>
      <c r="P801" t="s">
        <v>120</v>
      </c>
      <c r="Q801">
        <v>1</v>
      </c>
      <c r="W801">
        <v>0</v>
      </c>
      <c r="X801">
        <v>732645912</v>
      </c>
      <c r="Y801">
        <v>0.8</v>
      </c>
      <c r="AA801">
        <v>75.47</v>
      </c>
      <c r="AB801">
        <v>0</v>
      </c>
      <c r="AC801">
        <v>0</v>
      </c>
      <c r="AD801">
        <v>0</v>
      </c>
      <c r="AE801">
        <v>13.55</v>
      </c>
      <c r="AF801">
        <v>0</v>
      </c>
      <c r="AG801">
        <v>0</v>
      </c>
      <c r="AH801">
        <v>0</v>
      </c>
      <c r="AI801">
        <v>5.57</v>
      </c>
      <c r="AJ801">
        <v>1</v>
      </c>
      <c r="AK801">
        <v>1</v>
      </c>
      <c r="AL801">
        <v>1</v>
      </c>
      <c r="AN801">
        <v>0</v>
      </c>
      <c r="AO801">
        <v>1</v>
      </c>
      <c r="AP801">
        <v>0</v>
      </c>
      <c r="AQ801">
        <v>0</v>
      </c>
      <c r="AR801">
        <v>0</v>
      </c>
      <c r="AS801" t="s">
        <v>3</v>
      </c>
      <c r="AT801">
        <v>0.8</v>
      </c>
      <c r="AU801" t="s">
        <v>3</v>
      </c>
      <c r="AV801">
        <v>0</v>
      </c>
      <c r="AW801">
        <v>2</v>
      </c>
      <c r="AX801">
        <v>68193928</v>
      </c>
      <c r="AY801">
        <v>1</v>
      </c>
      <c r="AZ801">
        <v>0</v>
      </c>
      <c r="BA801">
        <v>788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CX801">
        <f>Y801*Source!I490</f>
        <v>0.55999999999999994</v>
      </c>
      <c r="CY801">
        <f t="shared" si="176"/>
        <v>75.47</v>
      </c>
      <c r="CZ801">
        <f t="shared" si="177"/>
        <v>13.55</v>
      </c>
      <c r="DA801">
        <f t="shared" si="178"/>
        <v>5.57</v>
      </c>
      <c r="DB801">
        <f t="shared" si="179"/>
        <v>10.84</v>
      </c>
      <c r="DC801">
        <f t="shared" si="180"/>
        <v>0</v>
      </c>
    </row>
    <row r="802" spans="1:107" x14ac:dyDescent="0.4">
      <c r="A802">
        <f>ROW(Source!A490)</f>
        <v>490</v>
      </c>
      <c r="B802">
        <v>68187018</v>
      </c>
      <c r="C802">
        <v>68193902</v>
      </c>
      <c r="D802">
        <v>64808586</v>
      </c>
      <c r="E802">
        <v>1</v>
      </c>
      <c r="F802">
        <v>1</v>
      </c>
      <c r="G802">
        <v>1</v>
      </c>
      <c r="H802">
        <v>3</v>
      </c>
      <c r="I802" t="s">
        <v>994</v>
      </c>
      <c r="J802" t="s">
        <v>995</v>
      </c>
      <c r="K802" t="s">
        <v>996</v>
      </c>
      <c r="L802">
        <v>1346</v>
      </c>
      <c r="N802">
        <v>1009</v>
      </c>
      <c r="O802" t="s">
        <v>120</v>
      </c>
      <c r="P802" t="s">
        <v>120</v>
      </c>
      <c r="Q802">
        <v>1</v>
      </c>
      <c r="W802">
        <v>0</v>
      </c>
      <c r="X802">
        <v>-2113933962</v>
      </c>
      <c r="Y802">
        <v>0.04</v>
      </c>
      <c r="AA802">
        <v>75.33</v>
      </c>
      <c r="AB802">
        <v>0</v>
      </c>
      <c r="AC802">
        <v>0</v>
      </c>
      <c r="AD802">
        <v>0</v>
      </c>
      <c r="AE802">
        <v>37.29</v>
      </c>
      <c r="AF802">
        <v>0</v>
      </c>
      <c r="AG802">
        <v>0</v>
      </c>
      <c r="AH802">
        <v>0</v>
      </c>
      <c r="AI802">
        <v>2.02</v>
      </c>
      <c r="AJ802">
        <v>1</v>
      </c>
      <c r="AK802">
        <v>1</v>
      </c>
      <c r="AL802">
        <v>1</v>
      </c>
      <c r="AN802">
        <v>0</v>
      </c>
      <c r="AO802">
        <v>1</v>
      </c>
      <c r="AP802">
        <v>0</v>
      </c>
      <c r="AQ802">
        <v>0</v>
      </c>
      <c r="AR802">
        <v>0</v>
      </c>
      <c r="AS802" t="s">
        <v>3</v>
      </c>
      <c r="AT802">
        <v>0.04</v>
      </c>
      <c r="AU802" t="s">
        <v>3</v>
      </c>
      <c r="AV802">
        <v>0</v>
      </c>
      <c r="AW802">
        <v>2</v>
      </c>
      <c r="AX802">
        <v>68193929</v>
      </c>
      <c r="AY802">
        <v>1</v>
      </c>
      <c r="AZ802">
        <v>0</v>
      </c>
      <c r="BA802">
        <v>789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CX802">
        <f>Y802*Source!I490</f>
        <v>2.7999999999999997E-2</v>
      </c>
      <c r="CY802">
        <f t="shared" si="176"/>
        <v>75.33</v>
      </c>
      <c r="CZ802">
        <f t="shared" si="177"/>
        <v>37.29</v>
      </c>
      <c r="DA802">
        <f t="shared" si="178"/>
        <v>2.02</v>
      </c>
      <c r="DB802">
        <f t="shared" si="179"/>
        <v>1.49</v>
      </c>
      <c r="DC802">
        <f t="shared" si="180"/>
        <v>0</v>
      </c>
    </row>
    <row r="803" spans="1:107" x14ac:dyDescent="0.4">
      <c r="A803">
        <f>ROW(Source!A490)</f>
        <v>490</v>
      </c>
      <c r="B803">
        <v>68187018</v>
      </c>
      <c r="C803">
        <v>68193902</v>
      </c>
      <c r="D803">
        <v>64808742</v>
      </c>
      <c r="E803">
        <v>1</v>
      </c>
      <c r="F803">
        <v>1</v>
      </c>
      <c r="G803">
        <v>1</v>
      </c>
      <c r="H803">
        <v>3</v>
      </c>
      <c r="I803" t="s">
        <v>1053</v>
      </c>
      <c r="J803" t="s">
        <v>1054</v>
      </c>
      <c r="K803" t="s">
        <v>1055</v>
      </c>
      <c r="L803">
        <v>1346</v>
      </c>
      <c r="N803">
        <v>1009</v>
      </c>
      <c r="O803" t="s">
        <v>120</v>
      </c>
      <c r="P803" t="s">
        <v>120</v>
      </c>
      <c r="Q803">
        <v>1</v>
      </c>
      <c r="W803">
        <v>0</v>
      </c>
      <c r="X803">
        <v>1489730880</v>
      </c>
      <c r="Y803">
        <v>4</v>
      </c>
      <c r="AA803">
        <v>47.95</v>
      </c>
      <c r="AB803">
        <v>0</v>
      </c>
      <c r="AC803">
        <v>0</v>
      </c>
      <c r="AD803">
        <v>0</v>
      </c>
      <c r="AE803">
        <v>9.61</v>
      </c>
      <c r="AF803">
        <v>0</v>
      </c>
      <c r="AG803">
        <v>0</v>
      </c>
      <c r="AH803">
        <v>0</v>
      </c>
      <c r="AI803">
        <v>4.99</v>
      </c>
      <c r="AJ803">
        <v>1</v>
      </c>
      <c r="AK803">
        <v>1</v>
      </c>
      <c r="AL803">
        <v>1</v>
      </c>
      <c r="AN803">
        <v>0</v>
      </c>
      <c r="AO803">
        <v>1</v>
      </c>
      <c r="AP803">
        <v>0</v>
      </c>
      <c r="AQ803">
        <v>0</v>
      </c>
      <c r="AR803">
        <v>0</v>
      </c>
      <c r="AS803" t="s">
        <v>3</v>
      </c>
      <c r="AT803">
        <v>4</v>
      </c>
      <c r="AU803" t="s">
        <v>3</v>
      </c>
      <c r="AV803">
        <v>0</v>
      </c>
      <c r="AW803">
        <v>2</v>
      </c>
      <c r="AX803">
        <v>68193930</v>
      </c>
      <c r="AY803">
        <v>1</v>
      </c>
      <c r="AZ803">
        <v>0</v>
      </c>
      <c r="BA803">
        <v>790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CX803">
        <f>Y803*Source!I490</f>
        <v>2.8</v>
      </c>
      <c r="CY803">
        <f t="shared" si="176"/>
        <v>47.95</v>
      </c>
      <c r="CZ803">
        <f t="shared" si="177"/>
        <v>9.61</v>
      </c>
      <c r="DA803">
        <f t="shared" si="178"/>
        <v>4.99</v>
      </c>
      <c r="DB803">
        <f t="shared" si="179"/>
        <v>38.44</v>
      </c>
      <c r="DC803">
        <f t="shared" si="180"/>
        <v>0</v>
      </c>
    </row>
    <row r="804" spans="1:107" x14ac:dyDescent="0.4">
      <c r="A804">
        <f>ROW(Source!A490)</f>
        <v>490</v>
      </c>
      <c r="B804">
        <v>68187018</v>
      </c>
      <c r="C804">
        <v>68193902</v>
      </c>
      <c r="D804">
        <v>64809020</v>
      </c>
      <c r="E804">
        <v>1</v>
      </c>
      <c r="F804">
        <v>1</v>
      </c>
      <c r="G804">
        <v>1</v>
      </c>
      <c r="H804">
        <v>3</v>
      </c>
      <c r="I804" t="s">
        <v>1056</v>
      </c>
      <c r="J804" t="s">
        <v>1057</v>
      </c>
      <c r="K804" t="s">
        <v>1058</v>
      </c>
      <c r="L804">
        <v>1348</v>
      </c>
      <c r="N804">
        <v>1009</v>
      </c>
      <c r="O804" t="s">
        <v>133</v>
      </c>
      <c r="P804" t="s">
        <v>133</v>
      </c>
      <c r="Q804">
        <v>1000</v>
      </c>
      <c r="W804">
        <v>0</v>
      </c>
      <c r="X804">
        <v>707075697</v>
      </c>
      <c r="Y804">
        <v>5.0000000000000001E-4</v>
      </c>
      <c r="AA804">
        <v>101180.12</v>
      </c>
      <c r="AB804">
        <v>0</v>
      </c>
      <c r="AC804">
        <v>0</v>
      </c>
      <c r="AD804">
        <v>0</v>
      </c>
      <c r="AE804">
        <v>12429.99</v>
      </c>
      <c r="AF804">
        <v>0</v>
      </c>
      <c r="AG804">
        <v>0</v>
      </c>
      <c r="AH804">
        <v>0</v>
      </c>
      <c r="AI804">
        <v>8.14</v>
      </c>
      <c r="AJ804">
        <v>1</v>
      </c>
      <c r="AK804">
        <v>1</v>
      </c>
      <c r="AL804">
        <v>1</v>
      </c>
      <c r="AN804">
        <v>0</v>
      </c>
      <c r="AO804">
        <v>1</v>
      </c>
      <c r="AP804">
        <v>0</v>
      </c>
      <c r="AQ804">
        <v>0</v>
      </c>
      <c r="AR804">
        <v>0</v>
      </c>
      <c r="AS804" t="s">
        <v>3</v>
      </c>
      <c r="AT804">
        <v>5.0000000000000001E-4</v>
      </c>
      <c r="AU804" t="s">
        <v>3</v>
      </c>
      <c r="AV804">
        <v>0</v>
      </c>
      <c r="AW804">
        <v>2</v>
      </c>
      <c r="AX804">
        <v>68193931</v>
      </c>
      <c r="AY804">
        <v>1</v>
      </c>
      <c r="AZ804">
        <v>0</v>
      </c>
      <c r="BA804">
        <v>791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CX804">
        <f>Y804*Source!I490</f>
        <v>3.5E-4</v>
      </c>
      <c r="CY804">
        <f t="shared" si="176"/>
        <v>101180.12</v>
      </c>
      <c r="CZ804">
        <f t="shared" si="177"/>
        <v>12429.99</v>
      </c>
      <c r="DA804">
        <f t="shared" si="178"/>
        <v>8.14</v>
      </c>
      <c r="DB804">
        <f t="shared" si="179"/>
        <v>6.21</v>
      </c>
      <c r="DC804">
        <f t="shared" si="180"/>
        <v>0</v>
      </c>
    </row>
    <row r="805" spans="1:107" x14ac:dyDescent="0.4">
      <c r="A805">
        <f>ROW(Source!A490)</f>
        <v>490</v>
      </c>
      <c r="B805">
        <v>68187018</v>
      </c>
      <c r="C805">
        <v>68193902</v>
      </c>
      <c r="D805">
        <v>64809037</v>
      </c>
      <c r="E805">
        <v>1</v>
      </c>
      <c r="F805">
        <v>1</v>
      </c>
      <c r="G805">
        <v>1</v>
      </c>
      <c r="H805">
        <v>3</v>
      </c>
      <c r="I805" t="s">
        <v>1059</v>
      </c>
      <c r="J805" t="s">
        <v>1060</v>
      </c>
      <c r="K805" t="s">
        <v>1061</v>
      </c>
      <c r="L805">
        <v>1356</v>
      </c>
      <c r="N805">
        <v>1010</v>
      </c>
      <c r="O805" t="s">
        <v>271</v>
      </c>
      <c r="P805" t="s">
        <v>271</v>
      </c>
      <c r="Q805">
        <v>1000</v>
      </c>
      <c r="W805">
        <v>0</v>
      </c>
      <c r="X805">
        <v>206183101</v>
      </c>
      <c r="Y805">
        <v>0.04</v>
      </c>
      <c r="AA805">
        <v>213.01</v>
      </c>
      <c r="AB805">
        <v>0</v>
      </c>
      <c r="AC805">
        <v>0</v>
      </c>
      <c r="AD805">
        <v>0</v>
      </c>
      <c r="AE805">
        <v>179</v>
      </c>
      <c r="AF805">
        <v>0</v>
      </c>
      <c r="AG805">
        <v>0</v>
      </c>
      <c r="AH805">
        <v>0</v>
      </c>
      <c r="AI805">
        <v>1.19</v>
      </c>
      <c r="AJ805">
        <v>1</v>
      </c>
      <c r="AK805">
        <v>1</v>
      </c>
      <c r="AL805">
        <v>1</v>
      </c>
      <c r="AN805">
        <v>0</v>
      </c>
      <c r="AO805">
        <v>1</v>
      </c>
      <c r="AP805">
        <v>0</v>
      </c>
      <c r="AQ805">
        <v>0</v>
      </c>
      <c r="AR805">
        <v>0</v>
      </c>
      <c r="AS805" t="s">
        <v>3</v>
      </c>
      <c r="AT805">
        <v>0.04</v>
      </c>
      <c r="AU805" t="s">
        <v>3</v>
      </c>
      <c r="AV805">
        <v>0</v>
      </c>
      <c r="AW805">
        <v>2</v>
      </c>
      <c r="AX805">
        <v>68193932</v>
      </c>
      <c r="AY805">
        <v>1</v>
      </c>
      <c r="AZ805">
        <v>0</v>
      </c>
      <c r="BA805">
        <v>792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CX805">
        <f>Y805*Source!I490</f>
        <v>2.7999999999999997E-2</v>
      </c>
      <c r="CY805">
        <f t="shared" si="176"/>
        <v>213.01</v>
      </c>
      <c r="CZ805">
        <f t="shared" si="177"/>
        <v>179</v>
      </c>
      <c r="DA805">
        <f t="shared" si="178"/>
        <v>1.19</v>
      </c>
      <c r="DB805">
        <f t="shared" si="179"/>
        <v>7.16</v>
      </c>
      <c r="DC805">
        <f t="shared" si="180"/>
        <v>0</v>
      </c>
    </row>
    <row r="806" spans="1:107" x14ac:dyDescent="0.4">
      <c r="A806">
        <f>ROW(Source!A490)</f>
        <v>490</v>
      </c>
      <c r="B806">
        <v>68187018</v>
      </c>
      <c r="C806">
        <v>68193902</v>
      </c>
      <c r="D806">
        <v>64821633</v>
      </c>
      <c r="E806">
        <v>1</v>
      </c>
      <c r="F806">
        <v>1</v>
      </c>
      <c r="G806">
        <v>1</v>
      </c>
      <c r="H806">
        <v>3</v>
      </c>
      <c r="I806" t="s">
        <v>1062</v>
      </c>
      <c r="J806" t="s">
        <v>1063</v>
      </c>
      <c r="K806" t="s">
        <v>1064</v>
      </c>
      <c r="L806">
        <v>1348</v>
      </c>
      <c r="N806">
        <v>1009</v>
      </c>
      <c r="O806" t="s">
        <v>133</v>
      </c>
      <c r="P806" t="s">
        <v>133</v>
      </c>
      <c r="Q806">
        <v>1000</v>
      </c>
      <c r="W806">
        <v>0</v>
      </c>
      <c r="X806">
        <v>-1862124413</v>
      </c>
      <c r="Y806">
        <v>8.0000000000000004E-4</v>
      </c>
      <c r="AA806">
        <v>235625.92</v>
      </c>
      <c r="AB806">
        <v>0</v>
      </c>
      <c r="AC806">
        <v>0</v>
      </c>
      <c r="AD806">
        <v>0</v>
      </c>
      <c r="AE806">
        <v>12329.98</v>
      </c>
      <c r="AF806">
        <v>0</v>
      </c>
      <c r="AG806">
        <v>0</v>
      </c>
      <c r="AH806">
        <v>0</v>
      </c>
      <c r="AI806">
        <v>19.11</v>
      </c>
      <c r="AJ806">
        <v>1</v>
      </c>
      <c r="AK806">
        <v>1</v>
      </c>
      <c r="AL806">
        <v>1</v>
      </c>
      <c r="AN806">
        <v>0</v>
      </c>
      <c r="AO806">
        <v>1</v>
      </c>
      <c r="AP806">
        <v>0</v>
      </c>
      <c r="AQ806">
        <v>0</v>
      </c>
      <c r="AR806">
        <v>0</v>
      </c>
      <c r="AS806" t="s">
        <v>3</v>
      </c>
      <c r="AT806">
        <v>8.0000000000000004E-4</v>
      </c>
      <c r="AU806" t="s">
        <v>3</v>
      </c>
      <c r="AV806">
        <v>0</v>
      </c>
      <c r="AW806">
        <v>2</v>
      </c>
      <c r="AX806">
        <v>68193933</v>
      </c>
      <c r="AY806">
        <v>1</v>
      </c>
      <c r="AZ806">
        <v>0</v>
      </c>
      <c r="BA806">
        <v>793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CX806">
        <f>Y806*Source!I490</f>
        <v>5.5999999999999995E-4</v>
      </c>
      <c r="CY806">
        <f t="shared" si="176"/>
        <v>235625.92</v>
      </c>
      <c r="CZ806">
        <f t="shared" si="177"/>
        <v>12329.98</v>
      </c>
      <c r="DA806">
        <f t="shared" si="178"/>
        <v>19.11</v>
      </c>
      <c r="DB806">
        <f t="shared" si="179"/>
        <v>9.86</v>
      </c>
      <c r="DC806">
        <f t="shared" si="180"/>
        <v>0</v>
      </c>
    </row>
    <row r="807" spans="1:107" x14ac:dyDescent="0.4">
      <c r="A807">
        <f>ROW(Source!A490)</f>
        <v>490</v>
      </c>
      <c r="B807">
        <v>68187018</v>
      </c>
      <c r="C807">
        <v>68193902</v>
      </c>
      <c r="D807">
        <v>64833061</v>
      </c>
      <c r="E807">
        <v>1</v>
      </c>
      <c r="F807">
        <v>1</v>
      </c>
      <c r="G807">
        <v>1</v>
      </c>
      <c r="H807">
        <v>3</v>
      </c>
      <c r="I807" t="s">
        <v>399</v>
      </c>
      <c r="J807" t="s">
        <v>401</v>
      </c>
      <c r="K807" t="s">
        <v>400</v>
      </c>
      <c r="L807">
        <v>1035</v>
      </c>
      <c r="N807">
        <v>1013</v>
      </c>
      <c r="O807" t="s">
        <v>103</v>
      </c>
      <c r="P807" t="s">
        <v>103</v>
      </c>
      <c r="Q807">
        <v>1</v>
      </c>
      <c r="W807">
        <v>1</v>
      </c>
      <c r="X807">
        <v>1405225178</v>
      </c>
      <c r="Y807">
        <v>-10</v>
      </c>
      <c r="AA807">
        <v>3030.54</v>
      </c>
      <c r="AB807">
        <v>0</v>
      </c>
      <c r="AC807">
        <v>0</v>
      </c>
      <c r="AD807">
        <v>0</v>
      </c>
      <c r="AE807">
        <v>318</v>
      </c>
      <c r="AF807">
        <v>0</v>
      </c>
      <c r="AG807">
        <v>0</v>
      </c>
      <c r="AH807">
        <v>0</v>
      </c>
      <c r="AI807">
        <v>9.5299999999999994</v>
      </c>
      <c r="AJ807">
        <v>1</v>
      </c>
      <c r="AK807">
        <v>1</v>
      </c>
      <c r="AL807">
        <v>1</v>
      </c>
      <c r="AN807">
        <v>0</v>
      </c>
      <c r="AO807">
        <v>1</v>
      </c>
      <c r="AP807">
        <v>0</v>
      </c>
      <c r="AQ807">
        <v>0</v>
      </c>
      <c r="AR807">
        <v>0</v>
      </c>
      <c r="AS807" t="s">
        <v>3</v>
      </c>
      <c r="AT807">
        <v>-10</v>
      </c>
      <c r="AU807" t="s">
        <v>3</v>
      </c>
      <c r="AV807">
        <v>0</v>
      </c>
      <c r="AW807">
        <v>2</v>
      </c>
      <c r="AX807">
        <v>68193934</v>
      </c>
      <c r="AY807">
        <v>1</v>
      </c>
      <c r="AZ807">
        <v>6144</v>
      </c>
      <c r="BA807">
        <v>794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CX807">
        <f>Y807*Source!I490</f>
        <v>-7</v>
      </c>
      <c r="CY807">
        <f t="shared" si="176"/>
        <v>3030.54</v>
      </c>
      <c r="CZ807">
        <f t="shared" si="177"/>
        <v>318</v>
      </c>
      <c r="DA807">
        <f t="shared" si="178"/>
        <v>9.5299999999999994</v>
      </c>
      <c r="DB807">
        <f t="shared" si="179"/>
        <v>-3180</v>
      </c>
      <c r="DC807">
        <f t="shared" si="180"/>
        <v>0</v>
      </c>
    </row>
    <row r="808" spans="1:107" x14ac:dyDescent="0.4">
      <c r="A808">
        <f>ROW(Source!A490)</f>
        <v>490</v>
      </c>
      <c r="B808">
        <v>68187018</v>
      </c>
      <c r="C808">
        <v>68193902</v>
      </c>
      <c r="D808">
        <v>64863980</v>
      </c>
      <c r="E808">
        <v>1</v>
      </c>
      <c r="F808">
        <v>1</v>
      </c>
      <c r="G808">
        <v>1</v>
      </c>
      <c r="H808">
        <v>3</v>
      </c>
      <c r="I808" t="s">
        <v>1065</v>
      </c>
      <c r="J808" t="s">
        <v>1066</v>
      </c>
      <c r="K808" t="s">
        <v>1067</v>
      </c>
      <c r="L808">
        <v>1346</v>
      </c>
      <c r="N808">
        <v>1009</v>
      </c>
      <c r="O808" t="s">
        <v>120</v>
      </c>
      <c r="P808" t="s">
        <v>120</v>
      </c>
      <c r="Q808">
        <v>1</v>
      </c>
      <c r="W808">
        <v>0</v>
      </c>
      <c r="X808">
        <v>393238203</v>
      </c>
      <c r="Y808">
        <v>20</v>
      </c>
      <c r="AA808">
        <v>33</v>
      </c>
      <c r="AB808">
        <v>0</v>
      </c>
      <c r="AC808">
        <v>0</v>
      </c>
      <c r="AD808">
        <v>0</v>
      </c>
      <c r="AE808">
        <v>6.79</v>
      </c>
      <c r="AF808">
        <v>0</v>
      </c>
      <c r="AG808">
        <v>0</v>
      </c>
      <c r="AH808">
        <v>0</v>
      </c>
      <c r="AI808">
        <v>4.8600000000000003</v>
      </c>
      <c r="AJ808">
        <v>1</v>
      </c>
      <c r="AK808">
        <v>1</v>
      </c>
      <c r="AL808">
        <v>1</v>
      </c>
      <c r="AN808">
        <v>0</v>
      </c>
      <c r="AO808">
        <v>1</v>
      </c>
      <c r="AP808">
        <v>0</v>
      </c>
      <c r="AQ808">
        <v>0</v>
      </c>
      <c r="AR808">
        <v>0</v>
      </c>
      <c r="AS808" t="s">
        <v>3</v>
      </c>
      <c r="AT808">
        <v>20</v>
      </c>
      <c r="AU808" t="s">
        <v>3</v>
      </c>
      <c r="AV808">
        <v>0</v>
      </c>
      <c r="AW808">
        <v>2</v>
      </c>
      <c r="AX808">
        <v>68193935</v>
      </c>
      <c r="AY808">
        <v>1</v>
      </c>
      <c r="AZ808">
        <v>0</v>
      </c>
      <c r="BA808">
        <v>795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CX808">
        <f>Y808*Source!I490</f>
        <v>14</v>
      </c>
      <c r="CY808">
        <f t="shared" si="176"/>
        <v>33</v>
      </c>
      <c r="CZ808">
        <f t="shared" si="177"/>
        <v>6.79</v>
      </c>
      <c r="DA808">
        <f t="shared" si="178"/>
        <v>4.8600000000000003</v>
      </c>
      <c r="DB808">
        <f t="shared" si="179"/>
        <v>135.80000000000001</v>
      </c>
      <c r="DC808">
        <f t="shared" si="180"/>
        <v>0</v>
      </c>
    </row>
    <row r="809" spans="1:107" x14ac:dyDescent="0.4">
      <c r="A809">
        <f>ROW(Source!A490)</f>
        <v>490</v>
      </c>
      <c r="B809">
        <v>68187018</v>
      </c>
      <c r="C809">
        <v>68193902</v>
      </c>
      <c r="D809">
        <v>0</v>
      </c>
      <c r="E809">
        <v>1</v>
      </c>
      <c r="F809">
        <v>1</v>
      </c>
      <c r="G809">
        <v>1</v>
      </c>
      <c r="H809">
        <v>3</v>
      </c>
      <c r="I809" t="s">
        <v>221</v>
      </c>
      <c r="J809" t="s">
        <v>3</v>
      </c>
      <c r="K809" t="s">
        <v>561</v>
      </c>
      <c r="L809">
        <v>1354</v>
      </c>
      <c r="N809">
        <v>1010</v>
      </c>
      <c r="O809" t="s">
        <v>72</v>
      </c>
      <c r="P809" t="s">
        <v>72</v>
      </c>
      <c r="Q809">
        <v>1</v>
      </c>
      <c r="W809">
        <v>0</v>
      </c>
      <c r="X809">
        <v>1110693262</v>
      </c>
      <c r="Y809">
        <v>10</v>
      </c>
      <c r="AA809">
        <v>6791.5</v>
      </c>
      <c r="AB809">
        <v>0</v>
      </c>
      <c r="AC809">
        <v>0</v>
      </c>
      <c r="AD809">
        <v>0</v>
      </c>
      <c r="AE809">
        <v>6791.5</v>
      </c>
      <c r="AF809">
        <v>0</v>
      </c>
      <c r="AG809">
        <v>0</v>
      </c>
      <c r="AH809">
        <v>0</v>
      </c>
      <c r="AI809">
        <v>1</v>
      </c>
      <c r="AJ809">
        <v>1</v>
      </c>
      <c r="AK809">
        <v>1</v>
      </c>
      <c r="AL809">
        <v>1</v>
      </c>
      <c r="AN809">
        <v>0</v>
      </c>
      <c r="AO809">
        <v>0</v>
      </c>
      <c r="AP809">
        <v>0</v>
      </c>
      <c r="AQ809">
        <v>0</v>
      </c>
      <c r="AR809">
        <v>0</v>
      </c>
      <c r="AS809" t="s">
        <v>3</v>
      </c>
      <c r="AT809">
        <v>10</v>
      </c>
      <c r="AU809" t="s">
        <v>3</v>
      </c>
      <c r="AV809">
        <v>0</v>
      </c>
      <c r="AW809">
        <v>1</v>
      </c>
      <c r="AX809">
        <v>-1</v>
      </c>
      <c r="AY809">
        <v>0</v>
      </c>
      <c r="AZ809">
        <v>0</v>
      </c>
      <c r="BA809" t="s">
        <v>3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CX809">
        <f>Y809*Source!I490</f>
        <v>7</v>
      </c>
      <c r="CY809">
        <f t="shared" si="176"/>
        <v>6791.5</v>
      </c>
      <c r="CZ809">
        <f t="shared" si="177"/>
        <v>6791.5</v>
      </c>
      <c r="DA809">
        <f t="shared" si="178"/>
        <v>1</v>
      </c>
      <c r="DB809">
        <f t="shared" si="179"/>
        <v>67915</v>
      </c>
      <c r="DC809">
        <f t="shared" si="180"/>
        <v>0</v>
      </c>
    </row>
    <row r="810" spans="1:107" x14ac:dyDescent="0.4">
      <c r="A810">
        <f>ROW(Source!A493)</f>
        <v>493</v>
      </c>
      <c r="B810">
        <v>68187018</v>
      </c>
      <c r="C810">
        <v>68194088</v>
      </c>
      <c r="D810">
        <v>18408066</v>
      </c>
      <c r="E810">
        <v>1</v>
      </c>
      <c r="F810">
        <v>1</v>
      </c>
      <c r="G810">
        <v>1</v>
      </c>
      <c r="H810">
        <v>1</v>
      </c>
      <c r="I810" t="s">
        <v>1068</v>
      </c>
      <c r="J810" t="s">
        <v>3</v>
      </c>
      <c r="K810" t="s">
        <v>1069</v>
      </c>
      <c r="L810">
        <v>1369</v>
      </c>
      <c r="N810">
        <v>1013</v>
      </c>
      <c r="O810" t="s">
        <v>665</v>
      </c>
      <c r="P810" t="s">
        <v>665</v>
      </c>
      <c r="Q810">
        <v>1</v>
      </c>
      <c r="W810">
        <v>0</v>
      </c>
      <c r="X810">
        <v>-886480961</v>
      </c>
      <c r="Y810">
        <v>86.422499999999999</v>
      </c>
      <c r="AA810">
        <v>0</v>
      </c>
      <c r="AB810">
        <v>0</v>
      </c>
      <c r="AC810">
        <v>0</v>
      </c>
      <c r="AD810">
        <v>8.02</v>
      </c>
      <c r="AE810">
        <v>0</v>
      </c>
      <c r="AF810">
        <v>0</v>
      </c>
      <c r="AG810">
        <v>0</v>
      </c>
      <c r="AH810">
        <v>8.02</v>
      </c>
      <c r="AI810">
        <v>1</v>
      </c>
      <c r="AJ810">
        <v>1</v>
      </c>
      <c r="AK810">
        <v>1</v>
      </c>
      <c r="AL810">
        <v>1</v>
      </c>
      <c r="AN810">
        <v>0</v>
      </c>
      <c r="AO810">
        <v>1</v>
      </c>
      <c r="AP810">
        <v>1</v>
      </c>
      <c r="AQ810">
        <v>0</v>
      </c>
      <c r="AR810">
        <v>0</v>
      </c>
      <c r="AS810" t="s">
        <v>3</v>
      </c>
      <c r="AT810">
        <v>75.150000000000006</v>
      </c>
      <c r="AU810" t="s">
        <v>21</v>
      </c>
      <c r="AV810">
        <v>1</v>
      </c>
      <c r="AW810">
        <v>2</v>
      </c>
      <c r="AX810">
        <v>68194097</v>
      </c>
      <c r="AY810">
        <v>1</v>
      </c>
      <c r="AZ810">
        <v>0</v>
      </c>
      <c r="BA810">
        <v>796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CX810">
        <f>Y810*Source!I493</f>
        <v>1.72845</v>
      </c>
      <c r="CY810">
        <f>AD810</f>
        <v>8.02</v>
      </c>
      <c r="CZ810">
        <f>AH810</f>
        <v>8.02</v>
      </c>
      <c r="DA810">
        <f>AL810</f>
        <v>1</v>
      </c>
      <c r="DB810">
        <f>ROUND((ROUND(AT810*CZ810,2)*1.15),6)</f>
        <v>693.10500000000002</v>
      </c>
      <c r="DC810">
        <f>ROUND((ROUND(AT810*AG810,2)*1.15),6)</f>
        <v>0</v>
      </c>
    </row>
    <row r="811" spans="1:107" x14ac:dyDescent="0.4">
      <c r="A811">
        <f>ROW(Source!A493)</f>
        <v>493</v>
      </c>
      <c r="B811">
        <v>68187018</v>
      </c>
      <c r="C811">
        <v>68194088</v>
      </c>
      <c r="D811">
        <v>121548</v>
      </c>
      <c r="E811">
        <v>1</v>
      </c>
      <c r="F811">
        <v>1</v>
      </c>
      <c r="G811">
        <v>1</v>
      </c>
      <c r="H811">
        <v>1</v>
      </c>
      <c r="I811" t="s">
        <v>44</v>
      </c>
      <c r="J811" t="s">
        <v>3</v>
      </c>
      <c r="K811" t="s">
        <v>723</v>
      </c>
      <c r="L811">
        <v>608254</v>
      </c>
      <c r="N811">
        <v>1013</v>
      </c>
      <c r="O811" t="s">
        <v>724</v>
      </c>
      <c r="P811" t="s">
        <v>724</v>
      </c>
      <c r="Q811">
        <v>1</v>
      </c>
      <c r="W811">
        <v>0</v>
      </c>
      <c r="X811">
        <v>-185737400</v>
      </c>
      <c r="Y811">
        <v>2.1625000000000001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1</v>
      </c>
      <c r="AJ811">
        <v>1</v>
      </c>
      <c r="AK811">
        <v>1</v>
      </c>
      <c r="AL811">
        <v>1</v>
      </c>
      <c r="AN811">
        <v>0</v>
      </c>
      <c r="AO811">
        <v>1</v>
      </c>
      <c r="AP811">
        <v>1</v>
      </c>
      <c r="AQ811">
        <v>0</v>
      </c>
      <c r="AR811">
        <v>0</v>
      </c>
      <c r="AS811" t="s">
        <v>3</v>
      </c>
      <c r="AT811">
        <v>1.73</v>
      </c>
      <c r="AU811" t="s">
        <v>20</v>
      </c>
      <c r="AV811">
        <v>2</v>
      </c>
      <c r="AW811">
        <v>2</v>
      </c>
      <c r="AX811">
        <v>68194098</v>
      </c>
      <c r="AY811">
        <v>1</v>
      </c>
      <c r="AZ811">
        <v>0</v>
      </c>
      <c r="BA811">
        <v>797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CX811">
        <f>Y811*Source!I493</f>
        <v>4.3250000000000004E-2</v>
      </c>
      <c r="CY811">
        <f>AD811</f>
        <v>0</v>
      </c>
      <c r="CZ811">
        <f>AH811</f>
        <v>0</v>
      </c>
      <c r="DA811">
        <f>AL811</f>
        <v>1</v>
      </c>
      <c r="DB811">
        <f>ROUND((ROUND(AT811*CZ811,2)*1.25),6)</f>
        <v>0</v>
      </c>
      <c r="DC811">
        <f>ROUND((ROUND(AT811*AG811,2)*1.25),6)</f>
        <v>0</v>
      </c>
    </row>
    <row r="812" spans="1:107" x14ac:dyDescent="0.4">
      <c r="A812">
        <f>ROW(Source!A493)</f>
        <v>493</v>
      </c>
      <c r="B812">
        <v>68187018</v>
      </c>
      <c r="C812">
        <v>68194088</v>
      </c>
      <c r="D812">
        <v>64871408</v>
      </c>
      <c r="E812">
        <v>1</v>
      </c>
      <c r="F812">
        <v>1</v>
      </c>
      <c r="G812">
        <v>1</v>
      </c>
      <c r="H812">
        <v>2</v>
      </c>
      <c r="I812" t="s">
        <v>789</v>
      </c>
      <c r="J812" t="s">
        <v>790</v>
      </c>
      <c r="K812" t="s">
        <v>791</v>
      </c>
      <c r="L812">
        <v>1368</v>
      </c>
      <c r="N812">
        <v>1011</v>
      </c>
      <c r="O812" t="s">
        <v>669</v>
      </c>
      <c r="P812" t="s">
        <v>669</v>
      </c>
      <c r="Q812">
        <v>1</v>
      </c>
      <c r="W812">
        <v>0</v>
      </c>
      <c r="X812">
        <v>344519037</v>
      </c>
      <c r="Y812">
        <v>2.1625000000000001</v>
      </c>
      <c r="AA812">
        <v>0</v>
      </c>
      <c r="AB812">
        <v>399.5</v>
      </c>
      <c r="AC812">
        <v>383.81</v>
      </c>
      <c r="AD812">
        <v>0</v>
      </c>
      <c r="AE812">
        <v>0</v>
      </c>
      <c r="AF812">
        <v>31.26</v>
      </c>
      <c r="AG812">
        <v>13.5</v>
      </c>
      <c r="AH812">
        <v>0</v>
      </c>
      <c r="AI812">
        <v>1</v>
      </c>
      <c r="AJ812">
        <v>12.78</v>
      </c>
      <c r="AK812">
        <v>28.43</v>
      </c>
      <c r="AL812">
        <v>1</v>
      </c>
      <c r="AN812">
        <v>0</v>
      </c>
      <c r="AO812">
        <v>1</v>
      </c>
      <c r="AP812">
        <v>1</v>
      </c>
      <c r="AQ812">
        <v>0</v>
      </c>
      <c r="AR812">
        <v>0</v>
      </c>
      <c r="AS812" t="s">
        <v>3</v>
      </c>
      <c r="AT812">
        <v>1.73</v>
      </c>
      <c r="AU812" t="s">
        <v>20</v>
      </c>
      <c r="AV812">
        <v>0</v>
      </c>
      <c r="AW812">
        <v>2</v>
      </c>
      <c r="AX812">
        <v>68194099</v>
      </c>
      <c r="AY812">
        <v>1</v>
      </c>
      <c r="AZ812">
        <v>0</v>
      </c>
      <c r="BA812">
        <v>798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CX812">
        <f>Y812*Source!I493</f>
        <v>4.3250000000000004E-2</v>
      </c>
      <c r="CY812">
        <f>AB812</f>
        <v>399.5</v>
      </c>
      <c r="CZ812">
        <f>AF812</f>
        <v>31.26</v>
      </c>
      <c r="DA812">
        <f>AJ812</f>
        <v>12.78</v>
      </c>
      <c r="DB812">
        <f>ROUND((ROUND(AT812*CZ812,2)*1.25),6)</f>
        <v>67.599999999999994</v>
      </c>
      <c r="DC812">
        <f>ROUND((ROUND(AT812*AG812,2)*1.25),6)</f>
        <v>29.2</v>
      </c>
    </row>
    <row r="813" spans="1:107" x14ac:dyDescent="0.4">
      <c r="A813">
        <f>ROW(Source!A493)</f>
        <v>493</v>
      </c>
      <c r="B813">
        <v>68187018</v>
      </c>
      <c r="C813">
        <v>68194088</v>
      </c>
      <c r="D813">
        <v>64873129</v>
      </c>
      <c r="E813">
        <v>1</v>
      </c>
      <c r="F813">
        <v>1</v>
      </c>
      <c r="G813">
        <v>1</v>
      </c>
      <c r="H813">
        <v>2</v>
      </c>
      <c r="I813" t="s">
        <v>715</v>
      </c>
      <c r="J813" t="s">
        <v>716</v>
      </c>
      <c r="K813" t="s">
        <v>717</v>
      </c>
      <c r="L813">
        <v>1368</v>
      </c>
      <c r="N813">
        <v>1011</v>
      </c>
      <c r="O813" t="s">
        <v>669</v>
      </c>
      <c r="P813" t="s">
        <v>669</v>
      </c>
      <c r="Q813">
        <v>1</v>
      </c>
      <c r="W813">
        <v>0</v>
      </c>
      <c r="X813">
        <v>1230759911</v>
      </c>
      <c r="Y813">
        <v>3.0874999999999999</v>
      </c>
      <c r="AA813">
        <v>0</v>
      </c>
      <c r="AB813">
        <v>851.65</v>
      </c>
      <c r="AC813">
        <v>329.79</v>
      </c>
      <c r="AD813">
        <v>0</v>
      </c>
      <c r="AE813">
        <v>0</v>
      </c>
      <c r="AF813">
        <v>87.17</v>
      </c>
      <c r="AG813">
        <v>11.6</v>
      </c>
      <c r="AH813">
        <v>0</v>
      </c>
      <c r="AI813">
        <v>1</v>
      </c>
      <c r="AJ813">
        <v>9.77</v>
      </c>
      <c r="AK813">
        <v>28.43</v>
      </c>
      <c r="AL813">
        <v>1</v>
      </c>
      <c r="AN813">
        <v>0</v>
      </c>
      <c r="AO813">
        <v>1</v>
      </c>
      <c r="AP813">
        <v>1</v>
      </c>
      <c r="AQ813">
        <v>0</v>
      </c>
      <c r="AR813">
        <v>0</v>
      </c>
      <c r="AS813" t="s">
        <v>3</v>
      </c>
      <c r="AT813">
        <v>2.4700000000000002</v>
      </c>
      <c r="AU813" t="s">
        <v>20</v>
      </c>
      <c r="AV813">
        <v>0</v>
      </c>
      <c r="AW813">
        <v>2</v>
      </c>
      <c r="AX813">
        <v>68194100</v>
      </c>
      <c r="AY813">
        <v>1</v>
      </c>
      <c r="AZ813">
        <v>0</v>
      </c>
      <c r="BA813">
        <v>799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CX813">
        <f>Y813*Source!I493</f>
        <v>6.1749999999999999E-2</v>
      </c>
      <c r="CY813">
        <f>AB813</f>
        <v>851.65</v>
      </c>
      <c r="CZ813">
        <f>AF813</f>
        <v>87.17</v>
      </c>
      <c r="DA813">
        <f>AJ813</f>
        <v>9.77</v>
      </c>
      <c r="DB813">
        <f>ROUND((ROUND(AT813*CZ813,2)*1.25),6)</f>
        <v>269.13749999999999</v>
      </c>
      <c r="DC813">
        <f>ROUND((ROUND(AT813*AG813,2)*1.25),6)</f>
        <v>35.8125</v>
      </c>
    </row>
    <row r="814" spans="1:107" x14ac:dyDescent="0.4">
      <c r="A814">
        <f>ROW(Source!A493)</f>
        <v>493</v>
      </c>
      <c r="B814">
        <v>68187018</v>
      </c>
      <c r="C814">
        <v>68194088</v>
      </c>
      <c r="D814">
        <v>64807833</v>
      </c>
      <c r="E814">
        <v>1</v>
      </c>
      <c r="F814">
        <v>1</v>
      </c>
      <c r="G814">
        <v>1</v>
      </c>
      <c r="H814">
        <v>3</v>
      </c>
      <c r="I814" t="s">
        <v>1070</v>
      </c>
      <c r="J814" t="s">
        <v>1071</v>
      </c>
      <c r="K814" t="s">
        <v>1072</v>
      </c>
      <c r="L814">
        <v>1348</v>
      </c>
      <c r="N814">
        <v>1009</v>
      </c>
      <c r="O814" t="s">
        <v>133</v>
      </c>
      <c r="P814" t="s">
        <v>133</v>
      </c>
      <c r="Q814">
        <v>1000</v>
      </c>
      <c r="W814">
        <v>0</v>
      </c>
      <c r="X814">
        <v>1645202039</v>
      </c>
      <c r="Y814">
        <v>3.5000000000000003E-2</v>
      </c>
      <c r="AA814">
        <v>27908.74</v>
      </c>
      <c r="AB814">
        <v>0</v>
      </c>
      <c r="AC814">
        <v>0</v>
      </c>
      <c r="AD814">
        <v>0</v>
      </c>
      <c r="AE814">
        <v>5989</v>
      </c>
      <c r="AF814">
        <v>0</v>
      </c>
      <c r="AG814">
        <v>0</v>
      </c>
      <c r="AH814">
        <v>0</v>
      </c>
      <c r="AI814">
        <v>4.66</v>
      </c>
      <c r="AJ814">
        <v>1</v>
      </c>
      <c r="AK814">
        <v>1</v>
      </c>
      <c r="AL814">
        <v>1</v>
      </c>
      <c r="AN814">
        <v>0</v>
      </c>
      <c r="AO814">
        <v>1</v>
      </c>
      <c r="AP814">
        <v>0</v>
      </c>
      <c r="AQ814">
        <v>0</v>
      </c>
      <c r="AR814">
        <v>0</v>
      </c>
      <c r="AS814" t="s">
        <v>3</v>
      </c>
      <c r="AT814">
        <v>3.5000000000000003E-2</v>
      </c>
      <c r="AU814" t="s">
        <v>3</v>
      </c>
      <c r="AV814">
        <v>0</v>
      </c>
      <c r="AW814">
        <v>2</v>
      </c>
      <c r="AX814">
        <v>68194101</v>
      </c>
      <c r="AY814">
        <v>1</v>
      </c>
      <c r="AZ814">
        <v>0</v>
      </c>
      <c r="BA814">
        <v>800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CX814">
        <f>Y814*Source!I493</f>
        <v>7.000000000000001E-4</v>
      </c>
      <c r="CY814">
        <f>AA814</f>
        <v>27908.74</v>
      </c>
      <c r="CZ814">
        <f>AE814</f>
        <v>5989</v>
      </c>
      <c r="DA814">
        <f>AI814</f>
        <v>4.66</v>
      </c>
      <c r="DB814">
        <f>ROUND(ROUND(AT814*CZ814,2),6)</f>
        <v>209.62</v>
      </c>
      <c r="DC814">
        <f>ROUND(ROUND(AT814*AG814,2),6)</f>
        <v>0</v>
      </c>
    </row>
    <row r="815" spans="1:107" x14ac:dyDescent="0.4">
      <c r="A815">
        <f>ROW(Source!A493)</f>
        <v>493</v>
      </c>
      <c r="B815">
        <v>68187018</v>
      </c>
      <c r="C815">
        <v>68194088</v>
      </c>
      <c r="D815">
        <v>64808704</v>
      </c>
      <c r="E815">
        <v>1</v>
      </c>
      <c r="F815">
        <v>1</v>
      </c>
      <c r="G815">
        <v>1</v>
      </c>
      <c r="H815">
        <v>3</v>
      </c>
      <c r="I815" t="s">
        <v>764</v>
      </c>
      <c r="J815" t="s">
        <v>765</v>
      </c>
      <c r="K815" t="s">
        <v>766</v>
      </c>
      <c r="L815">
        <v>1348</v>
      </c>
      <c r="N815">
        <v>1009</v>
      </c>
      <c r="O815" t="s">
        <v>133</v>
      </c>
      <c r="P815" t="s">
        <v>133</v>
      </c>
      <c r="Q815">
        <v>1000</v>
      </c>
      <c r="W815">
        <v>0</v>
      </c>
      <c r="X815">
        <v>1561117559</v>
      </c>
      <c r="Y815">
        <v>1.2E-2</v>
      </c>
      <c r="AA815">
        <v>55098.8</v>
      </c>
      <c r="AB815">
        <v>0</v>
      </c>
      <c r="AC815">
        <v>0</v>
      </c>
      <c r="AD815">
        <v>0</v>
      </c>
      <c r="AE815">
        <v>11978</v>
      </c>
      <c r="AF815">
        <v>0</v>
      </c>
      <c r="AG815">
        <v>0</v>
      </c>
      <c r="AH815">
        <v>0</v>
      </c>
      <c r="AI815">
        <v>4.5999999999999996</v>
      </c>
      <c r="AJ815">
        <v>1</v>
      </c>
      <c r="AK815">
        <v>1</v>
      </c>
      <c r="AL815">
        <v>1</v>
      </c>
      <c r="AN815">
        <v>0</v>
      </c>
      <c r="AO815">
        <v>1</v>
      </c>
      <c r="AP815">
        <v>0</v>
      </c>
      <c r="AQ815">
        <v>0</v>
      </c>
      <c r="AR815">
        <v>0</v>
      </c>
      <c r="AS815" t="s">
        <v>3</v>
      </c>
      <c r="AT815">
        <v>1.2E-2</v>
      </c>
      <c r="AU815" t="s">
        <v>3</v>
      </c>
      <c r="AV815">
        <v>0</v>
      </c>
      <c r="AW815">
        <v>2</v>
      </c>
      <c r="AX815">
        <v>68194102</v>
      </c>
      <c r="AY815">
        <v>1</v>
      </c>
      <c r="AZ815">
        <v>0</v>
      </c>
      <c r="BA815">
        <v>801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CX815">
        <f>Y815*Source!I493</f>
        <v>2.4000000000000001E-4</v>
      </c>
      <c r="CY815">
        <f>AA815</f>
        <v>55098.8</v>
      </c>
      <c r="CZ815">
        <f>AE815</f>
        <v>11978</v>
      </c>
      <c r="DA815">
        <f>AI815</f>
        <v>4.5999999999999996</v>
      </c>
      <c r="DB815">
        <f>ROUND(ROUND(AT815*CZ815,2),6)</f>
        <v>143.74</v>
      </c>
      <c r="DC815">
        <f>ROUND(ROUND(AT815*AG815,2),6)</f>
        <v>0</v>
      </c>
    </row>
    <row r="816" spans="1:107" x14ac:dyDescent="0.4">
      <c r="A816">
        <f>ROW(Source!A493)</f>
        <v>493</v>
      </c>
      <c r="B816">
        <v>68187018</v>
      </c>
      <c r="C816">
        <v>68194088</v>
      </c>
      <c r="D816">
        <v>64829459</v>
      </c>
      <c r="E816">
        <v>1</v>
      </c>
      <c r="F816">
        <v>1</v>
      </c>
      <c r="G816">
        <v>1</v>
      </c>
      <c r="H816">
        <v>3</v>
      </c>
      <c r="I816" t="s">
        <v>1073</v>
      </c>
      <c r="J816" t="s">
        <v>1074</v>
      </c>
      <c r="K816" t="s">
        <v>1075</v>
      </c>
      <c r="L816">
        <v>1301</v>
      </c>
      <c r="N816">
        <v>1003</v>
      </c>
      <c r="O816" t="s">
        <v>507</v>
      </c>
      <c r="P816" t="s">
        <v>507</v>
      </c>
      <c r="Q816">
        <v>1</v>
      </c>
      <c r="W816">
        <v>0</v>
      </c>
      <c r="X816">
        <v>1685347892</v>
      </c>
      <c r="Y816">
        <v>400</v>
      </c>
      <c r="AA816">
        <v>16.260000000000002</v>
      </c>
      <c r="AB816">
        <v>0</v>
      </c>
      <c r="AC816">
        <v>0</v>
      </c>
      <c r="AD816">
        <v>0</v>
      </c>
      <c r="AE816">
        <v>3.2</v>
      </c>
      <c r="AF816">
        <v>0</v>
      </c>
      <c r="AG816">
        <v>0</v>
      </c>
      <c r="AH816">
        <v>0</v>
      </c>
      <c r="AI816">
        <v>5.08</v>
      </c>
      <c r="AJ816">
        <v>1</v>
      </c>
      <c r="AK816">
        <v>1</v>
      </c>
      <c r="AL816">
        <v>1</v>
      </c>
      <c r="AN816">
        <v>0</v>
      </c>
      <c r="AO816">
        <v>1</v>
      </c>
      <c r="AP816">
        <v>0</v>
      </c>
      <c r="AQ816">
        <v>0</v>
      </c>
      <c r="AR816">
        <v>0</v>
      </c>
      <c r="AS816" t="s">
        <v>3</v>
      </c>
      <c r="AT816">
        <v>400</v>
      </c>
      <c r="AU816" t="s">
        <v>3</v>
      </c>
      <c r="AV816">
        <v>0</v>
      </c>
      <c r="AW816">
        <v>2</v>
      </c>
      <c r="AX816">
        <v>68194103</v>
      </c>
      <c r="AY816">
        <v>1</v>
      </c>
      <c r="AZ816">
        <v>0</v>
      </c>
      <c r="BA816">
        <v>802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CX816">
        <f>Y816*Source!I493</f>
        <v>8</v>
      </c>
      <c r="CY816">
        <f>AA816</f>
        <v>16.260000000000002</v>
      </c>
      <c r="CZ816">
        <f>AE816</f>
        <v>3.2</v>
      </c>
      <c r="DA816">
        <f>AI816</f>
        <v>5.08</v>
      </c>
      <c r="DB816">
        <f>ROUND(ROUND(AT816*CZ816,2),6)</f>
        <v>1280</v>
      </c>
      <c r="DC816">
        <f>ROUND(ROUND(AT816*AG816,2),6)</f>
        <v>0</v>
      </c>
    </row>
    <row r="817" spans="1:107" x14ac:dyDescent="0.4">
      <c r="A817">
        <f>ROW(Source!A493)</f>
        <v>493</v>
      </c>
      <c r="B817">
        <v>68187018</v>
      </c>
      <c r="C817">
        <v>68194088</v>
      </c>
      <c r="D817">
        <v>0</v>
      </c>
      <c r="E817">
        <v>1</v>
      </c>
      <c r="F817">
        <v>1</v>
      </c>
      <c r="G817">
        <v>1</v>
      </c>
      <c r="H817">
        <v>3</v>
      </c>
      <c r="I817" t="s">
        <v>221</v>
      </c>
      <c r="J817" t="s">
        <v>3</v>
      </c>
      <c r="K817" t="s">
        <v>411</v>
      </c>
      <c r="L817">
        <v>1354</v>
      </c>
      <c r="N817">
        <v>1010</v>
      </c>
      <c r="O817" t="s">
        <v>72</v>
      </c>
      <c r="P817" t="s">
        <v>72</v>
      </c>
      <c r="Q817">
        <v>1</v>
      </c>
      <c r="W817">
        <v>0</v>
      </c>
      <c r="X817">
        <v>1784352824</v>
      </c>
      <c r="Y817">
        <v>100</v>
      </c>
      <c r="AA817">
        <v>1474.75</v>
      </c>
      <c r="AB817">
        <v>0</v>
      </c>
      <c r="AC817">
        <v>0</v>
      </c>
      <c r="AD817">
        <v>0</v>
      </c>
      <c r="AE817">
        <v>1474.75</v>
      </c>
      <c r="AF817">
        <v>0</v>
      </c>
      <c r="AG817">
        <v>0</v>
      </c>
      <c r="AH817">
        <v>0</v>
      </c>
      <c r="AI817">
        <v>1</v>
      </c>
      <c r="AJ817">
        <v>1</v>
      </c>
      <c r="AK817">
        <v>1</v>
      </c>
      <c r="AL817">
        <v>1</v>
      </c>
      <c r="AN817">
        <v>0</v>
      </c>
      <c r="AO817">
        <v>0</v>
      </c>
      <c r="AP817">
        <v>0</v>
      </c>
      <c r="AQ817">
        <v>0</v>
      </c>
      <c r="AR817">
        <v>0</v>
      </c>
      <c r="AS817" t="s">
        <v>3</v>
      </c>
      <c r="AT817">
        <v>100</v>
      </c>
      <c r="AU817" t="s">
        <v>3</v>
      </c>
      <c r="AV817">
        <v>0</v>
      </c>
      <c r="AW817">
        <v>1</v>
      </c>
      <c r="AX817">
        <v>-1</v>
      </c>
      <c r="AY817">
        <v>0</v>
      </c>
      <c r="AZ817">
        <v>0</v>
      </c>
      <c r="BA817" t="s">
        <v>3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CX817">
        <f>Y817*Source!I493</f>
        <v>2</v>
      </c>
      <c r="CY817">
        <f>AA817</f>
        <v>1474.75</v>
      </c>
      <c r="CZ817">
        <f>AE817</f>
        <v>1474.75</v>
      </c>
      <c r="DA817">
        <f>AI817</f>
        <v>1</v>
      </c>
      <c r="DB817">
        <f>ROUND(ROUND(AT817*CZ817,2),6)</f>
        <v>147475</v>
      </c>
      <c r="DC817">
        <f>ROUND(ROUND(AT817*AG817,2),6)</f>
        <v>0</v>
      </c>
    </row>
    <row r="818" spans="1:107" x14ac:dyDescent="0.4">
      <c r="A818">
        <f>ROW(Source!A495)</f>
        <v>495</v>
      </c>
      <c r="B818">
        <v>68187018</v>
      </c>
      <c r="C818">
        <v>68193956</v>
      </c>
      <c r="D818">
        <v>18411117</v>
      </c>
      <c r="E818">
        <v>1</v>
      </c>
      <c r="F818">
        <v>1</v>
      </c>
      <c r="G818">
        <v>1</v>
      </c>
      <c r="H818">
        <v>1</v>
      </c>
      <c r="I818" t="s">
        <v>801</v>
      </c>
      <c r="J818" t="s">
        <v>3</v>
      </c>
      <c r="K818" t="s">
        <v>802</v>
      </c>
      <c r="L818">
        <v>1369</v>
      </c>
      <c r="N818">
        <v>1013</v>
      </c>
      <c r="O818" t="s">
        <v>665</v>
      </c>
      <c r="P818" t="s">
        <v>665</v>
      </c>
      <c r="Q818">
        <v>1</v>
      </c>
      <c r="W818">
        <v>0</v>
      </c>
      <c r="X818">
        <v>-1739886638</v>
      </c>
      <c r="Y818">
        <v>24.897500000000001</v>
      </c>
      <c r="AA818">
        <v>0</v>
      </c>
      <c r="AB818">
        <v>0</v>
      </c>
      <c r="AC818">
        <v>0</v>
      </c>
      <c r="AD818">
        <v>9.6199999999999992</v>
      </c>
      <c r="AE818">
        <v>0</v>
      </c>
      <c r="AF818">
        <v>0</v>
      </c>
      <c r="AG818">
        <v>0</v>
      </c>
      <c r="AH818">
        <v>9.6199999999999992</v>
      </c>
      <c r="AI818">
        <v>1</v>
      </c>
      <c r="AJ818">
        <v>1</v>
      </c>
      <c r="AK818">
        <v>1</v>
      </c>
      <c r="AL818">
        <v>1</v>
      </c>
      <c r="AN818">
        <v>0</v>
      </c>
      <c r="AO818">
        <v>1</v>
      </c>
      <c r="AP818">
        <v>1</v>
      </c>
      <c r="AQ818">
        <v>0</v>
      </c>
      <c r="AR818">
        <v>0</v>
      </c>
      <c r="AS818" t="s">
        <v>3</v>
      </c>
      <c r="AT818">
        <v>21.65</v>
      </c>
      <c r="AU818" t="s">
        <v>21</v>
      </c>
      <c r="AV818">
        <v>1</v>
      </c>
      <c r="AW818">
        <v>2</v>
      </c>
      <c r="AX818">
        <v>68193972</v>
      </c>
      <c r="AY818">
        <v>1</v>
      </c>
      <c r="AZ818">
        <v>0</v>
      </c>
      <c r="BA818">
        <v>804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CX818">
        <f>Y818*Source!I495</f>
        <v>9.9590000000000014</v>
      </c>
      <c r="CY818">
        <f>AD818</f>
        <v>9.6199999999999992</v>
      </c>
      <c r="CZ818">
        <f>AH818</f>
        <v>9.6199999999999992</v>
      </c>
      <c r="DA818">
        <f>AL818</f>
        <v>1</v>
      </c>
      <c r="DB818">
        <f>ROUND((ROUND(AT818*CZ818,2)*1.15),6)</f>
        <v>239.51050000000001</v>
      </c>
      <c r="DC818">
        <f>ROUND((ROUND(AT818*AG818,2)*1.15),6)</f>
        <v>0</v>
      </c>
    </row>
    <row r="819" spans="1:107" x14ac:dyDescent="0.4">
      <c r="A819">
        <f>ROW(Source!A495)</f>
        <v>495</v>
      </c>
      <c r="B819">
        <v>68187018</v>
      </c>
      <c r="C819">
        <v>68193956</v>
      </c>
      <c r="D819">
        <v>121548</v>
      </c>
      <c r="E819">
        <v>1</v>
      </c>
      <c r="F819">
        <v>1</v>
      </c>
      <c r="G819">
        <v>1</v>
      </c>
      <c r="H819">
        <v>1</v>
      </c>
      <c r="I819" t="s">
        <v>44</v>
      </c>
      <c r="J819" t="s">
        <v>3</v>
      </c>
      <c r="K819" t="s">
        <v>723</v>
      </c>
      <c r="L819">
        <v>608254</v>
      </c>
      <c r="N819">
        <v>1013</v>
      </c>
      <c r="O819" t="s">
        <v>724</v>
      </c>
      <c r="P819" t="s">
        <v>724</v>
      </c>
      <c r="Q819">
        <v>1</v>
      </c>
      <c r="W819">
        <v>0</v>
      </c>
      <c r="X819">
        <v>-185737400</v>
      </c>
      <c r="Y819">
        <v>0.16250000000000001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1</v>
      </c>
      <c r="AJ819">
        <v>1</v>
      </c>
      <c r="AK819">
        <v>1</v>
      </c>
      <c r="AL819">
        <v>1</v>
      </c>
      <c r="AN819">
        <v>0</v>
      </c>
      <c r="AO819">
        <v>1</v>
      </c>
      <c r="AP819">
        <v>1</v>
      </c>
      <c r="AQ819">
        <v>0</v>
      </c>
      <c r="AR819">
        <v>0</v>
      </c>
      <c r="AS819" t="s">
        <v>3</v>
      </c>
      <c r="AT819">
        <v>0.13</v>
      </c>
      <c r="AU819" t="s">
        <v>20</v>
      </c>
      <c r="AV819">
        <v>2</v>
      </c>
      <c r="AW819">
        <v>2</v>
      </c>
      <c r="AX819">
        <v>68193973</v>
      </c>
      <c r="AY819">
        <v>1</v>
      </c>
      <c r="AZ819">
        <v>0</v>
      </c>
      <c r="BA819">
        <v>805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CX819">
        <f>Y819*Source!I495</f>
        <v>6.5000000000000002E-2</v>
      </c>
      <c r="CY819">
        <f>AD819</f>
        <v>0</v>
      </c>
      <c r="CZ819">
        <f>AH819</f>
        <v>0</v>
      </c>
      <c r="DA819">
        <f>AL819</f>
        <v>1</v>
      </c>
      <c r="DB819">
        <f>ROUND((ROUND(AT819*CZ819,2)*1.25),6)</f>
        <v>0</v>
      </c>
      <c r="DC819">
        <f>ROUND((ROUND(AT819*AG819,2)*1.25),6)</f>
        <v>0</v>
      </c>
    </row>
    <row r="820" spans="1:107" x14ac:dyDescent="0.4">
      <c r="A820">
        <f>ROW(Source!A495)</f>
        <v>495</v>
      </c>
      <c r="B820">
        <v>68187018</v>
      </c>
      <c r="C820">
        <v>68193956</v>
      </c>
      <c r="D820">
        <v>64871408</v>
      </c>
      <c r="E820">
        <v>1</v>
      </c>
      <c r="F820">
        <v>1</v>
      </c>
      <c r="G820">
        <v>1</v>
      </c>
      <c r="H820">
        <v>2</v>
      </c>
      <c r="I820" t="s">
        <v>789</v>
      </c>
      <c r="J820" t="s">
        <v>790</v>
      </c>
      <c r="K820" t="s">
        <v>791</v>
      </c>
      <c r="L820">
        <v>1368</v>
      </c>
      <c r="N820">
        <v>1011</v>
      </c>
      <c r="O820" t="s">
        <v>669</v>
      </c>
      <c r="P820" t="s">
        <v>669</v>
      </c>
      <c r="Q820">
        <v>1</v>
      </c>
      <c r="W820">
        <v>0</v>
      </c>
      <c r="X820">
        <v>344519037</v>
      </c>
      <c r="Y820">
        <v>0.16250000000000001</v>
      </c>
      <c r="AA820">
        <v>0</v>
      </c>
      <c r="AB820">
        <v>399.5</v>
      </c>
      <c r="AC820">
        <v>383.81</v>
      </c>
      <c r="AD820">
        <v>0</v>
      </c>
      <c r="AE820">
        <v>0</v>
      </c>
      <c r="AF820">
        <v>31.26</v>
      </c>
      <c r="AG820">
        <v>13.5</v>
      </c>
      <c r="AH820">
        <v>0</v>
      </c>
      <c r="AI820">
        <v>1</v>
      </c>
      <c r="AJ820">
        <v>12.78</v>
      </c>
      <c r="AK820">
        <v>28.43</v>
      </c>
      <c r="AL820">
        <v>1</v>
      </c>
      <c r="AN820">
        <v>0</v>
      </c>
      <c r="AO820">
        <v>1</v>
      </c>
      <c r="AP820">
        <v>1</v>
      </c>
      <c r="AQ820">
        <v>0</v>
      </c>
      <c r="AR820">
        <v>0</v>
      </c>
      <c r="AS820" t="s">
        <v>3</v>
      </c>
      <c r="AT820">
        <v>0.13</v>
      </c>
      <c r="AU820" t="s">
        <v>20</v>
      </c>
      <c r="AV820">
        <v>0</v>
      </c>
      <c r="AW820">
        <v>2</v>
      </c>
      <c r="AX820">
        <v>68193974</v>
      </c>
      <c r="AY820">
        <v>1</v>
      </c>
      <c r="AZ820">
        <v>0</v>
      </c>
      <c r="BA820">
        <v>806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CX820">
        <f>Y820*Source!I495</f>
        <v>6.5000000000000002E-2</v>
      </c>
      <c r="CY820">
        <f>AB820</f>
        <v>399.5</v>
      </c>
      <c r="CZ820">
        <f>AF820</f>
        <v>31.26</v>
      </c>
      <c r="DA820">
        <f>AJ820</f>
        <v>12.78</v>
      </c>
      <c r="DB820">
        <f>ROUND((ROUND(AT820*CZ820,2)*1.25),6)</f>
        <v>5.0750000000000002</v>
      </c>
      <c r="DC820">
        <f>ROUND((ROUND(AT820*AG820,2)*1.25),6)</f>
        <v>2.2000000000000002</v>
      </c>
    </row>
    <row r="821" spans="1:107" x14ac:dyDescent="0.4">
      <c r="A821">
        <f>ROW(Source!A495)</f>
        <v>495</v>
      </c>
      <c r="B821">
        <v>68187018</v>
      </c>
      <c r="C821">
        <v>68193956</v>
      </c>
      <c r="D821">
        <v>64872800</v>
      </c>
      <c r="E821">
        <v>1</v>
      </c>
      <c r="F821">
        <v>1</v>
      </c>
      <c r="G821">
        <v>1</v>
      </c>
      <c r="H821">
        <v>2</v>
      </c>
      <c r="I821" t="s">
        <v>746</v>
      </c>
      <c r="J821" t="s">
        <v>747</v>
      </c>
      <c r="K821" t="s">
        <v>748</v>
      </c>
      <c r="L821">
        <v>1368</v>
      </c>
      <c r="N821">
        <v>1011</v>
      </c>
      <c r="O821" t="s">
        <v>669</v>
      </c>
      <c r="P821" t="s">
        <v>669</v>
      </c>
      <c r="Q821">
        <v>1</v>
      </c>
      <c r="W821">
        <v>0</v>
      </c>
      <c r="X821">
        <v>-1867053656</v>
      </c>
      <c r="Y821">
        <v>0.25</v>
      </c>
      <c r="AA821">
        <v>0</v>
      </c>
      <c r="AB821">
        <v>7.18</v>
      </c>
      <c r="AC821">
        <v>0</v>
      </c>
      <c r="AD821">
        <v>0</v>
      </c>
      <c r="AE821">
        <v>0</v>
      </c>
      <c r="AF821">
        <v>1.95</v>
      </c>
      <c r="AG821">
        <v>0</v>
      </c>
      <c r="AH821">
        <v>0</v>
      </c>
      <c r="AI821">
        <v>1</v>
      </c>
      <c r="AJ821">
        <v>3.68</v>
      </c>
      <c r="AK821">
        <v>28.43</v>
      </c>
      <c r="AL821">
        <v>1</v>
      </c>
      <c r="AN821">
        <v>0</v>
      </c>
      <c r="AO821">
        <v>1</v>
      </c>
      <c r="AP821">
        <v>1</v>
      </c>
      <c r="AQ821">
        <v>0</v>
      </c>
      <c r="AR821">
        <v>0</v>
      </c>
      <c r="AS821" t="s">
        <v>3</v>
      </c>
      <c r="AT821">
        <v>0.2</v>
      </c>
      <c r="AU821" t="s">
        <v>20</v>
      </c>
      <c r="AV821">
        <v>0</v>
      </c>
      <c r="AW821">
        <v>2</v>
      </c>
      <c r="AX821">
        <v>68193975</v>
      </c>
      <c r="AY821">
        <v>1</v>
      </c>
      <c r="AZ821">
        <v>0</v>
      </c>
      <c r="BA821">
        <v>807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CX821">
        <f>Y821*Source!I495</f>
        <v>0.1</v>
      </c>
      <c r="CY821">
        <f>AB821</f>
        <v>7.18</v>
      </c>
      <c r="CZ821">
        <f>AF821</f>
        <v>1.95</v>
      </c>
      <c r="DA821">
        <f>AJ821</f>
        <v>3.68</v>
      </c>
      <c r="DB821">
        <f>ROUND((ROUND(AT821*CZ821,2)*1.25),6)</f>
        <v>0.48749999999999999</v>
      </c>
      <c r="DC821">
        <f>ROUND((ROUND(AT821*AG821,2)*1.25),6)</f>
        <v>0</v>
      </c>
    </row>
    <row r="822" spans="1:107" x14ac:dyDescent="0.4">
      <c r="A822">
        <f>ROW(Source!A495)</f>
        <v>495</v>
      </c>
      <c r="B822">
        <v>68187018</v>
      </c>
      <c r="C822">
        <v>68193956</v>
      </c>
      <c r="D822">
        <v>64873129</v>
      </c>
      <c r="E822">
        <v>1</v>
      </c>
      <c r="F822">
        <v>1</v>
      </c>
      <c r="G822">
        <v>1</v>
      </c>
      <c r="H822">
        <v>2</v>
      </c>
      <c r="I822" t="s">
        <v>715</v>
      </c>
      <c r="J822" t="s">
        <v>716</v>
      </c>
      <c r="K822" t="s">
        <v>717</v>
      </c>
      <c r="L822">
        <v>1368</v>
      </c>
      <c r="N822">
        <v>1011</v>
      </c>
      <c r="O822" t="s">
        <v>669</v>
      </c>
      <c r="P822" t="s">
        <v>669</v>
      </c>
      <c r="Q822">
        <v>1</v>
      </c>
      <c r="W822">
        <v>0</v>
      </c>
      <c r="X822">
        <v>1230759911</v>
      </c>
      <c r="Y822">
        <v>0.27500000000000002</v>
      </c>
      <c r="AA822">
        <v>0</v>
      </c>
      <c r="AB822">
        <v>851.65</v>
      </c>
      <c r="AC822">
        <v>329.79</v>
      </c>
      <c r="AD822">
        <v>0</v>
      </c>
      <c r="AE822">
        <v>0</v>
      </c>
      <c r="AF822">
        <v>87.17</v>
      </c>
      <c r="AG822">
        <v>11.6</v>
      </c>
      <c r="AH822">
        <v>0</v>
      </c>
      <c r="AI822">
        <v>1</v>
      </c>
      <c r="AJ822">
        <v>9.77</v>
      </c>
      <c r="AK822">
        <v>28.43</v>
      </c>
      <c r="AL822">
        <v>1</v>
      </c>
      <c r="AN822">
        <v>0</v>
      </c>
      <c r="AO822">
        <v>1</v>
      </c>
      <c r="AP822">
        <v>1</v>
      </c>
      <c r="AQ822">
        <v>0</v>
      </c>
      <c r="AR822">
        <v>0</v>
      </c>
      <c r="AS822" t="s">
        <v>3</v>
      </c>
      <c r="AT822">
        <v>0.22</v>
      </c>
      <c r="AU822" t="s">
        <v>20</v>
      </c>
      <c r="AV822">
        <v>0</v>
      </c>
      <c r="AW822">
        <v>2</v>
      </c>
      <c r="AX822">
        <v>68193976</v>
      </c>
      <c r="AY822">
        <v>1</v>
      </c>
      <c r="AZ822">
        <v>0</v>
      </c>
      <c r="BA822">
        <v>808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CX822">
        <f>Y822*Source!I495</f>
        <v>0.11000000000000001</v>
      </c>
      <c r="CY822">
        <f>AB822</f>
        <v>851.65</v>
      </c>
      <c r="CZ822">
        <f>AF822</f>
        <v>87.17</v>
      </c>
      <c r="DA822">
        <f>AJ822</f>
        <v>9.77</v>
      </c>
      <c r="DB822">
        <f>ROUND((ROUND(AT822*CZ822,2)*1.25),6)</f>
        <v>23.975000000000001</v>
      </c>
      <c r="DC822">
        <f>ROUND((ROUND(AT822*AG822,2)*1.25),6)</f>
        <v>3.1875</v>
      </c>
    </row>
    <row r="823" spans="1:107" x14ac:dyDescent="0.4">
      <c r="A823">
        <f>ROW(Source!A495)</f>
        <v>495</v>
      </c>
      <c r="B823">
        <v>68187018</v>
      </c>
      <c r="C823">
        <v>68193956</v>
      </c>
      <c r="D823">
        <v>64807574</v>
      </c>
      <c r="E823">
        <v>1</v>
      </c>
      <c r="F823">
        <v>1</v>
      </c>
      <c r="G823">
        <v>1</v>
      </c>
      <c r="H823">
        <v>3</v>
      </c>
      <c r="I823" t="s">
        <v>985</v>
      </c>
      <c r="J823" t="s">
        <v>986</v>
      </c>
      <c r="K823" t="s">
        <v>987</v>
      </c>
      <c r="L823">
        <v>1348</v>
      </c>
      <c r="N823">
        <v>1009</v>
      </c>
      <c r="O823" t="s">
        <v>133</v>
      </c>
      <c r="P823" t="s">
        <v>133</v>
      </c>
      <c r="Q823">
        <v>1000</v>
      </c>
      <c r="W823">
        <v>0</v>
      </c>
      <c r="X823">
        <v>1625292450</v>
      </c>
      <c r="Y823">
        <v>4.0000000000000002E-4</v>
      </c>
      <c r="AA823">
        <v>48531.96</v>
      </c>
      <c r="AB823">
        <v>0</v>
      </c>
      <c r="AC823">
        <v>0</v>
      </c>
      <c r="AD823">
        <v>0</v>
      </c>
      <c r="AE823">
        <v>15118.99</v>
      </c>
      <c r="AF823">
        <v>0</v>
      </c>
      <c r="AG823">
        <v>0</v>
      </c>
      <c r="AH823">
        <v>0</v>
      </c>
      <c r="AI823">
        <v>3.21</v>
      </c>
      <c r="AJ823">
        <v>1</v>
      </c>
      <c r="AK823">
        <v>1</v>
      </c>
      <c r="AL823">
        <v>1</v>
      </c>
      <c r="AN823">
        <v>0</v>
      </c>
      <c r="AO823">
        <v>1</v>
      </c>
      <c r="AP823">
        <v>0</v>
      </c>
      <c r="AQ823">
        <v>0</v>
      </c>
      <c r="AR823">
        <v>0</v>
      </c>
      <c r="AS823" t="s">
        <v>3</v>
      </c>
      <c r="AT823">
        <v>4.0000000000000002E-4</v>
      </c>
      <c r="AU823" t="s">
        <v>3</v>
      </c>
      <c r="AV823">
        <v>0</v>
      </c>
      <c r="AW823">
        <v>2</v>
      </c>
      <c r="AX823">
        <v>68193977</v>
      </c>
      <c r="AY823">
        <v>1</v>
      </c>
      <c r="AZ823">
        <v>0</v>
      </c>
      <c r="BA823">
        <v>809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CX823">
        <f>Y823*Source!I495</f>
        <v>1.6000000000000001E-4</v>
      </c>
      <c r="CY823">
        <f t="shared" ref="CY823:CY832" si="181">AA823</f>
        <v>48531.96</v>
      </c>
      <c r="CZ823">
        <f t="shared" ref="CZ823:CZ832" si="182">AE823</f>
        <v>15118.99</v>
      </c>
      <c r="DA823">
        <f t="shared" ref="DA823:DA832" si="183">AI823</f>
        <v>3.21</v>
      </c>
      <c r="DB823">
        <f t="shared" ref="DB823:DB832" si="184">ROUND(ROUND(AT823*CZ823,2),6)</f>
        <v>6.05</v>
      </c>
      <c r="DC823">
        <f t="shared" ref="DC823:DC832" si="185">ROUND(ROUND(AT823*AG823,2),6)</f>
        <v>0</v>
      </c>
    </row>
    <row r="824" spans="1:107" x14ac:dyDescent="0.4">
      <c r="A824">
        <f>ROW(Source!A495)</f>
        <v>495</v>
      </c>
      <c r="B824">
        <v>68187018</v>
      </c>
      <c r="C824">
        <v>68193956</v>
      </c>
      <c r="D824">
        <v>64807749</v>
      </c>
      <c r="E824">
        <v>1</v>
      </c>
      <c r="F824">
        <v>1</v>
      </c>
      <c r="G824">
        <v>1</v>
      </c>
      <c r="H824">
        <v>3</v>
      </c>
      <c r="I824" t="s">
        <v>988</v>
      </c>
      <c r="J824" t="s">
        <v>989</v>
      </c>
      <c r="K824" t="s">
        <v>990</v>
      </c>
      <c r="L824">
        <v>1348</v>
      </c>
      <c r="N824">
        <v>1009</v>
      </c>
      <c r="O824" t="s">
        <v>133</v>
      </c>
      <c r="P824" t="s">
        <v>133</v>
      </c>
      <c r="Q824">
        <v>1000</v>
      </c>
      <c r="W824">
        <v>0</v>
      </c>
      <c r="X824">
        <v>24062879</v>
      </c>
      <c r="Y824">
        <v>2.0000000000000001E-4</v>
      </c>
      <c r="AA824">
        <v>55765.5</v>
      </c>
      <c r="AB824">
        <v>0</v>
      </c>
      <c r="AC824">
        <v>0</v>
      </c>
      <c r="AD824">
        <v>0</v>
      </c>
      <c r="AE824">
        <v>16950</v>
      </c>
      <c r="AF824">
        <v>0</v>
      </c>
      <c r="AG824">
        <v>0</v>
      </c>
      <c r="AH824">
        <v>0</v>
      </c>
      <c r="AI824">
        <v>3.29</v>
      </c>
      <c r="AJ824">
        <v>1</v>
      </c>
      <c r="AK824">
        <v>1</v>
      </c>
      <c r="AL824">
        <v>1</v>
      </c>
      <c r="AN824">
        <v>0</v>
      </c>
      <c r="AO824">
        <v>1</v>
      </c>
      <c r="AP824">
        <v>0</v>
      </c>
      <c r="AQ824">
        <v>0</v>
      </c>
      <c r="AR824">
        <v>0</v>
      </c>
      <c r="AS824" t="s">
        <v>3</v>
      </c>
      <c r="AT824">
        <v>2.0000000000000001E-4</v>
      </c>
      <c r="AU824" t="s">
        <v>3</v>
      </c>
      <c r="AV824">
        <v>0</v>
      </c>
      <c r="AW824">
        <v>2</v>
      </c>
      <c r="AX824">
        <v>68193978</v>
      </c>
      <c r="AY824">
        <v>1</v>
      </c>
      <c r="AZ824">
        <v>0</v>
      </c>
      <c r="BA824">
        <v>810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CX824">
        <f>Y824*Source!I495</f>
        <v>8.0000000000000007E-5</v>
      </c>
      <c r="CY824">
        <f t="shared" si="181"/>
        <v>55765.5</v>
      </c>
      <c r="CZ824">
        <f t="shared" si="182"/>
        <v>16950</v>
      </c>
      <c r="DA824">
        <f t="shared" si="183"/>
        <v>3.29</v>
      </c>
      <c r="DB824">
        <f t="shared" si="184"/>
        <v>3.39</v>
      </c>
      <c r="DC824">
        <f t="shared" si="185"/>
        <v>0</v>
      </c>
    </row>
    <row r="825" spans="1:107" x14ac:dyDescent="0.4">
      <c r="A825">
        <f>ROW(Source!A495)</f>
        <v>495</v>
      </c>
      <c r="B825">
        <v>68187018</v>
      </c>
      <c r="C825">
        <v>68193956</v>
      </c>
      <c r="D825">
        <v>64807833</v>
      </c>
      <c r="E825">
        <v>1</v>
      </c>
      <c r="F825">
        <v>1</v>
      </c>
      <c r="G825">
        <v>1</v>
      </c>
      <c r="H825">
        <v>3</v>
      </c>
      <c r="I825" t="s">
        <v>1070</v>
      </c>
      <c r="J825" t="s">
        <v>1071</v>
      </c>
      <c r="K825" t="s">
        <v>1072</v>
      </c>
      <c r="L825">
        <v>1348</v>
      </c>
      <c r="N825">
        <v>1009</v>
      </c>
      <c r="O825" t="s">
        <v>133</v>
      </c>
      <c r="P825" t="s">
        <v>133</v>
      </c>
      <c r="Q825">
        <v>1000</v>
      </c>
      <c r="W825">
        <v>0</v>
      </c>
      <c r="X825">
        <v>1645202039</v>
      </c>
      <c r="Y825">
        <v>3.5999999999999999E-3</v>
      </c>
      <c r="AA825">
        <v>27908.74</v>
      </c>
      <c r="AB825">
        <v>0</v>
      </c>
      <c r="AC825">
        <v>0</v>
      </c>
      <c r="AD825">
        <v>0</v>
      </c>
      <c r="AE825">
        <v>5989</v>
      </c>
      <c r="AF825">
        <v>0</v>
      </c>
      <c r="AG825">
        <v>0</v>
      </c>
      <c r="AH825">
        <v>0</v>
      </c>
      <c r="AI825">
        <v>4.66</v>
      </c>
      <c r="AJ825">
        <v>1</v>
      </c>
      <c r="AK825">
        <v>1</v>
      </c>
      <c r="AL825">
        <v>1</v>
      </c>
      <c r="AN825">
        <v>0</v>
      </c>
      <c r="AO825">
        <v>1</v>
      </c>
      <c r="AP825">
        <v>0</v>
      </c>
      <c r="AQ825">
        <v>0</v>
      </c>
      <c r="AR825">
        <v>0</v>
      </c>
      <c r="AS825" t="s">
        <v>3</v>
      </c>
      <c r="AT825">
        <v>3.5999999999999999E-3</v>
      </c>
      <c r="AU825" t="s">
        <v>3</v>
      </c>
      <c r="AV825">
        <v>0</v>
      </c>
      <c r="AW825">
        <v>2</v>
      </c>
      <c r="AX825">
        <v>68193979</v>
      </c>
      <c r="AY825">
        <v>1</v>
      </c>
      <c r="AZ825">
        <v>0</v>
      </c>
      <c r="BA825">
        <v>811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CX825">
        <f>Y825*Source!I495</f>
        <v>1.4400000000000001E-3</v>
      </c>
      <c r="CY825">
        <f t="shared" si="181"/>
        <v>27908.74</v>
      </c>
      <c r="CZ825">
        <f t="shared" si="182"/>
        <v>5989</v>
      </c>
      <c r="DA825">
        <f t="shared" si="183"/>
        <v>4.66</v>
      </c>
      <c r="DB825">
        <f t="shared" si="184"/>
        <v>21.56</v>
      </c>
      <c r="DC825">
        <f t="shared" si="185"/>
        <v>0</v>
      </c>
    </row>
    <row r="826" spans="1:107" x14ac:dyDescent="0.4">
      <c r="A826">
        <f>ROW(Source!A495)</f>
        <v>495</v>
      </c>
      <c r="B826">
        <v>68187018</v>
      </c>
      <c r="C826">
        <v>68193956</v>
      </c>
      <c r="D826">
        <v>64808586</v>
      </c>
      <c r="E826">
        <v>1</v>
      </c>
      <c r="F826">
        <v>1</v>
      </c>
      <c r="G826">
        <v>1</v>
      </c>
      <c r="H826">
        <v>3</v>
      </c>
      <c r="I826" t="s">
        <v>994</v>
      </c>
      <c r="J826" t="s">
        <v>995</v>
      </c>
      <c r="K826" t="s">
        <v>996</v>
      </c>
      <c r="L826">
        <v>1346</v>
      </c>
      <c r="N826">
        <v>1009</v>
      </c>
      <c r="O826" t="s">
        <v>120</v>
      </c>
      <c r="P826" t="s">
        <v>120</v>
      </c>
      <c r="Q826">
        <v>1</v>
      </c>
      <c r="W826">
        <v>0</v>
      </c>
      <c r="X826">
        <v>-2113933962</v>
      </c>
      <c r="Y826">
        <v>0.3</v>
      </c>
      <c r="AA826">
        <v>75.33</v>
      </c>
      <c r="AB826">
        <v>0</v>
      </c>
      <c r="AC826">
        <v>0</v>
      </c>
      <c r="AD826">
        <v>0</v>
      </c>
      <c r="AE826">
        <v>37.29</v>
      </c>
      <c r="AF826">
        <v>0</v>
      </c>
      <c r="AG826">
        <v>0</v>
      </c>
      <c r="AH826">
        <v>0</v>
      </c>
      <c r="AI826">
        <v>2.02</v>
      </c>
      <c r="AJ826">
        <v>1</v>
      </c>
      <c r="AK826">
        <v>1</v>
      </c>
      <c r="AL826">
        <v>1</v>
      </c>
      <c r="AN826">
        <v>0</v>
      </c>
      <c r="AO826">
        <v>1</v>
      </c>
      <c r="AP826">
        <v>0</v>
      </c>
      <c r="AQ826">
        <v>0</v>
      </c>
      <c r="AR826">
        <v>0</v>
      </c>
      <c r="AS826" t="s">
        <v>3</v>
      </c>
      <c r="AT826">
        <v>0.3</v>
      </c>
      <c r="AU826" t="s">
        <v>3</v>
      </c>
      <c r="AV826">
        <v>0</v>
      </c>
      <c r="AW826">
        <v>2</v>
      </c>
      <c r="AX826">
        <v>68193980</v>
      </c>
      <c r="AY826">
        <v>1</v>
      </c>
      <c r="AZ826">
        <v>0</v>
      </c>
      <c r="BA826">
        <v>812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CX826">
        <f>Y826*Source!I495</f>
        <v>0.12</v>
      </c>
      <c r="CY826">
        <f t="shared" si="181"/>
        <v>75.33</v>
      </c>
      <c r="CZ826">
        <f t="shared" si="182"/>
        <v>37.29</v>
      </c>
      <c r="DA826">
        <f t="shared" si="183"/>
        <v>2.02</v>
      </c>
      <c r="DB826">
        <f t="shared" si="184"/>
        <v>11.19</v>
      </c>
      <c r="DC826">
        <f t="shared" si="185"/>
        <v>0</v>
      </c>
    </row>
    <row r="827" spans="1:107" x14ac:dyDescent="0.4">
      <c r="A827">
        <f>ROW(Source!A495)</f>
        <v>495</v>
      </c>
      <c r="B827">
        <v>68187018</v>
      </c>
      <c r="C827">
        <v>68193956</v>
      </c>
      <c r="D827">
        <v>64808742</v>
      </c>
      <c r="E827">
        <v>1</v>
      </c>
      <c r="F827">
        <v>1</v>
      </c>
      <c r="G827">
        <v>1</v>
      </c>
      <c r="H827">
        <v>3</v>
      </c>
      <c r="I827" t="s">
        <v>1053</v>
      </c>
      <c r="J827" t="s">
        <v>1054</v>
      </c>
      <c r="K827" t="s">
        <v>1055</v>
      </c>
      <c r="L827">
        <v>1346</v>
      </c>
      <c r="N827">
        <v>1009</v>
      </c>
      <c r="O827" t="s">
        <v>120</v>
      </c>
      <c r="P827" t="s">
        <v>120</v>
      </c>
      <c r="Q827">
        <v>1</v>
      </c>
      <c r="W827">
        <v>0</v>
      </c>
      <c r="X827">
        <v>1489730880</v>
      </c>
      <c r="Y827">
        <v>2</v>
      </c>
      <c r="AA827">
        <v>47.95</v>
      </c>
      <c r="AB827">
        <v>0</v>
      </c>
      <c r="AC827">
        <v>0</v>
      </c>
      <c r="AD827">
        <v>0</v>
      </c>
      <c r="AE827">
        <v>9.61</v>
      </c>
      <c r="AF827">
        <v>0</v>
      </c>
      <c r="AG827">
        <v>0</v>
      </c>
      <c r="AH827">
        <v>0</v>
      </c>
      <c r="AI827">
        <v>4.99</v>
      </c>
      <c r="AJ827">
        <v>1</v>
      </c>
      <c r="AK827">
        <v>1</v>
      </c>
      <c r="AL827">
        <v>1</v>
      </c>
      <c r="AN827">
        <v>0</v>
      </c>
      <c r="AO827">
        <v>1</v>
      </c>
      <c r="AP827">
        <v>0</v>
      </c>
      <c r="AQ827">
        <v>0</v>
      </c>
      <c r="AR827">
        <v>0</v>
      </c>
      <c r="AS827" t="s">
        <v>3</v>
      </c>
      <c r="AT827">
        <v>2</v>
      </c>
      <c r="AU827" t="s">
        <v>3</v>
      </c>
      <c r="AV827">
        <v>0</v>
      </c>
      <c r="AW827">
        <v>2</v>
      </c>
      <c r="AX827">
        <v>68193981</v>
      </c>
      <c r="AY827">
        <v>1</v>
      </c>
      <c r="AZ827">
        <v>0</v>
      </c>
      <c r="BA827">
        <v>813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CX827">
        <f>Y827*Source!I495</f>
        <v>0.8</v>
      </c>
      <c r="CY827">
        <f t="shared" si="181"/>
        <v>47.95</v>
      </c>
      <c r="CZ827">
        <f t="shared" si="182"/>
        <v>9.61</v>
      </c>
      <c r="DA827">
        <f t="shared" si="183"/>
        <v>4.99</v>
      </c>
      <c r="DB827">
        <f t="shared" si="184"/>
        <v>19.22</v>
      </c>
      <c r="DC827">
        <f t="shared" si="185"/>
        <v>0</v>
      </c>
    </row>
    <row r="828" spans="1:107" x14ac:dyDescent="0.4">
      <c r="A828">
        <f>ROW(Source!A495)</f>
        <v>495</v>
      </c>
      <c r="B828">
        <v>68187018</v>
      </c>
      <c r="C828">
        <v>68193956</v>
      </c>
      <c r="D828">
        <v>64809022</v>
      </c>
      <c r="E828">
        <v>1</v>
      </c>
      <c r="F828">
        <v>1</v>
      </c>
      <c r="G828">
        <v>1</v>
      </c>
      <c r="H828">
        <v>3</v>
      </c>
      <c r="I828" t="s">
        <v>1076</v>
      </c>
      <c r="J828" t="s">
        <v>1077</v>
      </c>
      <c r="K828" t="s">
        <v>1078</v>
      </c>
      <c r="L828">
        <v>1348</v>
      </c>
      <c r="N828">
        <v>1009</v>
      </c>
      <c r="O828" t="s">
        <v>133</v>
      </c>
      <c r="P828" t="s">
        <v>133</v>
      </c>
      <c r="Q828">
        <v>1000</v>
      </c>
      <c r="W828">
        <v>0</v>
      </c>
      <c r="X828">
        <v>-1124698589</v>
      </c>
      <c r="Y828">
        <v>6.9999999999999999E-4</v>
      </c>
      <c r="AA828">
        <v>101242</v>
      </c>
      <c r="AB828">
        <v>0</v>
      </c>
      <c r="AC828">
        <v>0</v>
      </c>
      <c r="AD828">
        <v>0</v>
      </c>
      <c r="AE828">
        <v>11350</v>
      </c>
      <c r="AF828">
        <v>0</v>
      </c>
      <c r="AG828">
        <v>0</v>
      </c>
      <c r="AH828">
        <v>0</v>
      </c>
      <c r="AI828">
        <v>8.92</v>
      </c>
      <c r="AJ828">
        <v>1</v>
      </c>
      <c r="AK828">
        <v>1</v>
      </c>
      <c r="AL828">
        <v>1</v>
      </c>
      <c r="AN828">
        <v>0</v>
      </c>
      <c r="AO828">
        <v>1</v>
      </c>
      <c r="AP828">
        <v>0</v>
      </c>
      <c r="AQ828">
        <v>0</v>
      </c>
      <c r="AR828">
        <v>0</v>
      </c>
      <c r="AS828" t="s">
        <v>3</v>
      </c>
      <c r="AT828">
        <v>6.9999999999999999E-4</v>
      </c>
      <c r="AU828" t="s">
        <v>3</v>
      </c>
      <c r="AV828">
        <v>0</v>
      </c>
      <c r="AW828">
        <v>2</v>
      </c>
      <c r="AX828">
        <v>68193982</v>
      </c>
      <c r="AY828">
        <v>1</v>
      </c>
      <c r="AZ828">
        <v>0</v>
      </c>
      <c r="BA828">
        <v>814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CX828">
        <f>Y828*Source!I495</f>
        <v>2.8000000000000003E-4</v>
      </c>
      <c r="CY828">
        <f t="shared" si="181"/>
        <v>101242</v>
      </c>
      <c r="CZ828">
        <f t="shared" si="182"/>
        <v>11350</v>
      </c>
      <c r="DA828">
        <f t="shared" si="183"/>
        <v>8.92</v>
      </c>
      <c r="DB828">
        <f t="shared" si="184"/>
        <v>7.95</v>
      </c>
      <c r="DC828">
        <f t="shared" si="185"/>
        <v>0</v>
      </c>
    </row>
    <row r="829" spans="1:107" x14ac:dyDescent="0.4">
      <c r="A829">
        <f>ROW(Source!A495)</f>
        <v>495</v>
      </c>
      <c r="B829">
        <v>68187018</v>
      </c>
      <c r="C829">
        <v>68193956</v>
      </c>
      <c r="D829">
        <v>64809038</v>
      </c>
      <c r="E829">
        <v>1</v>
      </c>
      <c r="F829">
        <v>1</v>
      </c>
      <c r="G829">
        <v>1</v>
      </c>
      <c r="H829">
        <v>3</v>
      </c>
      <c r="I829" t="s">
        <v>1079</v>
      </c>
      <c r="J829" t="s">
        <v>1080</v>
      </c>
      <c r="K829" t="s">
        <v>1081</v>
      </c>
      <c r="L829">
        <v>1356</v>
      </c>
      <c r="N829">
        <v>1010</v>
      </c>
      <c r="O829" t="s">
        <v>271</v>
      </c>
      <c r="P829" t="s">
        <v>271</v>
      </c>
      <c r="Q829">
        <v>1000</v>
      </c>
      <c r="W829">
        <v>0</v>
      </c>
      <c r="X829">
        <v>69956878</v>
      </c>
      <c r="Y829">
        <v>0.04</v>
      </c>
      <c r="AA829">
        <v>240</v>
      </c>
      <c r="AB829">
        <v>0</v>
      </c>
      <c r="AC829">
        <v>0</v>
      </c>
      <c r="AD829">
        <v>0</v>
      </c>
      <c r="AE829">
        <v>200</v>
      </c>
      <c r="AF829">
        <v>0</v>
      </c>
      <c r="AG829">
        <v>0</v>
      </c>
      <c r="AH829">
        <v>0</v>
      </c>
      <c r="AI829">
        <v>1.2</v>
      </c>
      <c r="AJ829">
        <v>1</v>
      </c>
      <c r="AK829">
        <v>1</v>
      </c>
      <c r="AL829">
        <v>1</v>
      </c>
      <c r="AN829">
        <v>0</v>
      </c>
      <c r="AO829">
        <v>1</v>
      </c>
      <c r="AP829">
        <v>0</v>
      </c>
      <c r="AQ829">
        <v>0</v>
      </c>
      <c r="AR829">
        <v>0</v>
      </c>
      <c r="AS829" t="s">
        <v>3</v>
      </c>
      <c r="AT829">
        <v>0.04</v>
      </c>
      <c r="AU829" t="s">
        <v>3</v>
      </c>
      <c r="AV829">
        <v>0</v>
      </c>
      <c r="AW829">
        <v>2</v>
      </c>
      <c r="AX829">
        <v>68193983</v>
      </c>
      <c r="AY829">
        <v>1</v>
      </c>
      <c r="AZ829">
        <v>0</v>
      </c>
      <c r="BA829">
        <v>815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CX829">
        <f>Y829*Source!I495</f>
        <v>1.6E-2</v>
      </c>
      <c r="CY829">
        <f t="shared" si="181"/>
        <v>240</v>
      </c>
      <c r="CZ829">
        <f t="shared" si="182"/>
        <v>200</v>
      </c>
      <c r="DA829">
        <f t="shared" si="183"/>
        <v>1.2</v>
      </c>
      <c r="DB829">
        <f t="shared" si="184"/>
        <v>8</v>
      </c>
      <c r="DC829">
        <f t="shared" si="185"/>
        <v>0</v>
      </c>
    </row>
    <row r="830" spans="1:107" x14ac:dyDescent="0.4">
      <c r="A830">
        <f>ROW(Source!A495)</f>
        <v>495</v>
      </c>
      <c r="B830">
        <v>68187018</v>
      </c>
      <c r="C830">
        <v>68193956</v>
      </c>
      <c r="D830">
        <v>64832238</v>
      </c>
      <c r="E830">
        <v>1</v>
      </c>
      <c r="F830">
        <v>1</v>
      </c>
      <c r="G830">
        <v>1</v>
      </c>
      <c r="H830">
        <v>3</v>
      </c>
      <c r="I830" t="s">
        <v>425</v>
      </c>
      <c r="J830" t="s">
        <v>427</v>
      </c>
      <c r="K830" t="s">
        <v>426</v>
      </c>
      <c r="L830">
        <v>1035</v>
      </c>
      <c r="N830">
        <v>1013</v>
      </c>
      <c r="O830" t="s">
        <v>103</v>
      </c>
      <c r="P830" t="s">
        <v>103</v>
      </c>
      <c r="Q830">
        <v>1</v>
      </c>
      <c r="W830">
        <v>0</v>
      </c>
      <c r="X830">
        <v>587737873</v>
      </c>
      <c r="Y830">
        <v>10</v>
      </c>
      <c r="AA830">
        <v>1689.76</v>
      </c>
      <c r="AB830">
        <v>0</v>
      </c>
      <c r="AC830">
        <v>0</v>
      </c>
      <c r="AD830">
        <v>0</v>
      </c>
      <c r="AE830">
        <v>312.33999999999997</v>
      </c>
      <c r="AF830">
        <v>0</v>
      </c>
      <c r="AG830">
        <v>0</v>
      </c>
      <c r="AH830">
        <v>0</v>
      </c>
      <c r="AI830">
        <v>5.41</v>
      </c>
      <c r="AJ830">
        <v>1</v>
      </c>
      <c r="AK830">
        <v>1</v>
      </c>
      <c r="AL830">
        <v>1</v>
      </c>
      <c r="AN830">
        <v>0</v>
      </c>
      <c r="AO830">
        <v>0</v>
      </c>
      <c r="AP830">
        <v>0</v>
      </c>
      <c r="AQ830">
        <v>0</v>
      </c>
      <c r="AR830">
        <v>0</v>
      </c>
      <c r="AS830" t="s">
        <v>3</v>
      </c>
      <c r="AT830">
        <v>10</v>
      </c>
      <c r="AU830" t="s">
        <v>3</v>
      </c>
      <c r="AV830">
        <v>0</v>
      </c>
      <c r="AW830">
        <v>1</v>
      </c>
      <c r="AX830">
        <v>-1</v>
      </c>
      <c r="AY830">
        <v>0</v>
      </c>
      <c r="AZ830">
        <v>0</v>
      </c>
      <c r="BA830" t="s">
        <v>3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CX830">
        <f>Y830*Source!I495</f>
        <v>4</v>
      </c>
      <c r="CY830">
        <f t="shared" si="181"/>
        <v>1689.76</v>
      </c>
      <c r="CZ830">
        <f t="shared" si="182"/>
        <v>312.33999999999997</v>
      </c>
      <c r="DA830">
        <f t="shared" si="183"/>
        <v>5.41</v>
      </c>
      <c r="DB830">
        <f t="shared" si="184"/>
        <v>3123.4</v>
      </c>
      <c r="DC830">
        <f t="shared" si="185"/>
        <v>0</v>
      </c>
    </row>
    <row r="831" spans="1:107" x14ac:dyDescent="0.4">
      <c r="A831">
        <f>ROW(Source!A495)</f>
        <v>495</v>
      </c>
      <c r="B831">
        <v>68187018</v>
      </c>
      <c r="C831">
        <v>68193956</v>
      </c>
      <c r="D831">
        <v>64832442</v>
      </c>
      <c r="E831">
        <v>1</v>
      </c>
      <c r="F831">
        <v>1</v>
      </c>
      <c r="G831">
        <v>1</v>
      </c>
      <c r="H831">
        <v>3</v>
      </c>
      <c r="I831" t="s">
        <v>418</v>
      </c>
      <c r="J831" t="s">
        <v>420</v>
      </c>
      <c r="K831" t="s">
        <v>419</v>
      </c>
      <c r="L831">
        <v>1035</v>
      </c>
      <c r="N831">
        <v>1013</v>
      </c>
      <c r="O831" t="s">
        <v>103</v>
      </c>
      <c r="P831" t="s">
        <v>103</v>
      </c>
      <c r="Q831">
        <v>1</v>
      </c>
      <c r="W831">
        <v>1</v>
      </c>
      <c r="X831">
        <v>-1944775516</v>
      </c>
      <c r="Y831">
        <v>-10</v>
      </c>
      <c r="AA831">
        <v>1432.6</v>
      </c>
      <c r="AB831">
        <v>0</v>
      </c>
      <c r="AC831">
        <v>0</v>
      </c>
      <c r="AD831">
        <v>0</v>
      </c>
      <c r="AE831">
        <v>130</v>
      </c>
      <c r="AF831">
        <v>0</v>
      </c>
      <c r="AG831">
        <v>0</v>
      </c>
      <c r="AH831">
        <v>0</v>
      </c>
      <c r="AI831">
        <v>11.02</v>
      </c>
      <c r="AJ831">
        <v>1</v>
      </c>
      <c r="AK831">
        <v>1</v>
      </c>
      <c r="AL831">
        <v>1</v>
      </c>
      <c r="AN831">
        <v>0</v>
      </c>
      <c r="AO831">
        <v>1</v>
      </c>
      <c r="AP831">
        <v>0</v>
      </c>
      <c r="AQ831">
        <v>0</v>
      </c>
      <c r="AR831">
        <v>0</v>
      </c>
      <c r="AS831" t="s">
        <v>3</v>
      </c>
      <c r="AT831">
        <v>-10</v>
      </c>
      <c r="AU831" t="s">
        <v>3</v>
      </c>
      <c r="AV831">
        <v>0</v>
      </c>
      <c r="AW831">
        <v>2</v>
      </c>
      <c r="AX831">
        <v>68193984</v>
      </c>
      <c r="AY831">
        <v>1</v>
      </c>
      <c r="AZ831">
        <v>6144</v>
      </c>
      <c r="BA831">
        <v>816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CX831">
        <f>Y831*Source!I495</f>
        <v>-4</v>
      </c>
      <c r="CY831">
        <f t="shared" si="181"/>
        <v>1432.6</v>
      </c>
      <c r="CZ831">
        <f t="shared" si="182"/>
        <v>130</v>
      </c>
      <c r="DA831">
        <f t="shared" si="183"/>
        <v>11.02</v>
      </c>
      <c r="DB831">
        <f t="shared" si="184"/>
        <v>-1300</v>
      </c>
      <c r="DC831">
        <f t="shared" si="185"/>
        <v>0</v>
      </c>
    </row>
    <row r="832" spans="1:107" x14ac:dyDescent="0.4">
      <c r="A832">
        <f>ROW(Source!A495)</f>
        <v>495</v>
      </c>
      <c r="B832">
        <v>68187018</v>
      </c>
      <c r="C832">
        <v>68193956</v>
      </c>
      <c r="D832">
        <v>0</v>
      </c>
      <c r="E832">
        <v>1</v>
      </c>
      <c r="F832">
        <v>1</v>
      </c>
      <c r="G832">
        <v>1</v>
      </c>
      <c r="H832">
        <v>3</v>
      </c>
      <c r="I832" t="s">
        <v>221</v>
      </c>
      <c r="J832" t="s">
        <v>3</v>
      </c>
      <c r="K832" t="s">
        <v>422</v>
      </c>
      <c r="L832">
        <v>1354</v>
      </c>
      <c r="N832">
        <v>1010</v>
      </c>
      <c r="O832" t="s">
        <v>72</v>
      </c>
      <c r="P832" t="s">
        <v>72</v>
      </c>
      <c r="Q832">
        <v>1</v>
      </c>
      <c r="W832">
        <v>0</v>
      </c>
      <c r="X832">
        <v>-1138927226</v>
      </c>
      <c r="Y832">
        <v>10</v>
      </c>
      <c r="AA832">
        <v>6536.5</v>
      </c>
      <c r="AB832">
        <v>0</v>
      </c>
      <c r="AC832">
        <v>0</v>
      </c>
      <c r="AD832">
        <v>0</v>
      </c>
      <c r="AE832">
        <v>6536.5</v>
      </c>
      <c r="AF832">
        <v>0</v>
      </c>
      <c r="AG832">
        <v>0</v>
      </c>
      <c r="AH832">
        <v>0</v>
      </c>
      <c r="AI832">
        <v>1</v>
      </c>
      <c r="AJ832">
        <v>1</v>
      </c>
      <c r="AK832">
        <v>1</v>
      </c>
      <c r="AL832">
        <v>1</v>
      </c>
      <c r="AN832">
        <v>0</v>
      </c>
      <c r="AO832">
        <v>0</v>
      </c>
      <c r="AP832">
        <v>0</v>
      </c>
      <c r="AQ832">
        <v>0</v>
      </c>
      <c r="AR832">
        <v>0</v>
      </c>
      <c r="AS832" t="s">
        <v>3</v>
      </c>
      <c r="AT832">
        <v>10</v>
      </c>
      <c r="AU832" t="s">
        <v>3</v>
      </c>
      <c r="AV832">
        <v>0</v>
      </c>
      <c r="AW832">
        <v>1</v>
      </c>
      <c r="AX832">
        <v>-1</v>
      </c>
      <c r="AY832">
        <v>0</v>
      </c>
      <c r="AZ832">
        <v>0</v>
      </c>
      <c r="BA832" t="s">
        <v>3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CX832">
        <f>Y832*Source!I495</f>
        <v>4</v>
      </c>
      <c r="CY832">
        <f t="shared" si="181"/>
        <v>6536.5</v>
      </c>
      <c r="CZ832">
        <f t="shared" si="182"/>
        <v>6536.5</v>
      </c>
      <c r="DA832">
        <f t="shared" si="183"/>
        <v>1</v>
      </c>
      <c r="DB832">
        <f t="shared" si="184"/>
        <v>65365</v>
      </c>
      <c r="DC832">
        <f t="shared" si="185"/>
        <v>0</v>
      </c>
    </row>
    <row r="833" spans="1:107" x14ac:dyDescent="0.4">
      <c r="A833">
        <f>ROW(Source!A499)</f>
        <v>499</v>
      </c>
      <c r="B833">
        <v>68187018</v>
      </c>
      <c r="C833">
        <v>68193988</v>
      </c>
      <c r="D833">
        <v>18407546</v>
      </c>
      <c r="E833">
        <v>1</v>
      </c>
      <c r="F833">
        <v>1</v>
      </c>
      <c r="G833">
        <v>1</v>
      </c>
      <c r="H833">
        <v>1</v>
      </c>
      <c r="I833" t="s">
        <v>881</v>
      </c>
      <c r="J833" t="s">
        <v>3</v>
      </c>
      <c r="K833" t="s">
        <v>882</v>
      </c>
      <c r="L833">
        <v>1369</v>
      </c>
      <c r="N833">
        <v>1013</v>
      </c>
      <c r="O833" t="s">
        <v>665</v>
      </c>
      <c r="P833" t="s">
        <v>665</v>
      </c>
      <c r="Q833">
        <v>1</v>
      </c>
      <c r="W833">
        <v>0</v>
      </c>
      <c r="X833">
        <v>1709986911</v>
      </c>
      <c r="Y833">
        <v>11.868</v>
      </c>
      <c r="AA833">
        <v>0</v>
      </c>
      <c r="AB833">
        <v>0</v>
      </c>
      <c r="AC833">
        <v>0</v>
      </c>
      <c r="AD833">
        <v>9.4</v>
      </c>
      <c r="AE833">
        <v>0</v>
      </c>
      <c r="AF833">
        <v>0</v>
      </c>
      <c r="AG833">
        <v>0</v>
      </c>
      <c r="AH833">
        <v>9.4</v>
      </c>
      <c r="AI833">
        <v>1</v>
      </c>
      <c r="AJ833">
        <v>1</v>
      </c>
      <c r="AK833">
        <v>1</v>
      </c>
      <c r="AL833">
        <v>1</v>
      </c>
      <c r="AN833">
        <v>0</v>
      </c>
      <c r="AO833">
        <v>1</v>
      </c>
      <c r="AP833">
        <v>1</v>
      </c>
      <c r="AQ833">
        <v>0</v>
      </c>
      <c r="AR833">
        <v>0</v>
      </c>
      <c r="AS833" t="s">
        <v>3</v>
      </c>
      <c r="AT833">
        <v>10.32</v>
      </c>
      <c r="AU833" t="s">
        <v>21</v>
      </c>
      <c r="AV833">
        <v>1</v>
      </c>
      <c r="AW833">
        <v>2</v>
      </c>
      <c r="AX833">
        <v>68194004</v>
      </c>
      <c r="AY833">
        <v>1</v>
      </c>
      <c r="AZ833">
        <v>0</v>
      </c>
      <c r="BA833">
        <v>817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CX833">
        <f>Y833*Source!I499</f>
        <v>2.3736000000000002</v>
      </c>
      <c r="CY833">
        <f>AD833</f>
        <v>9.4</v>
      </c>
      <c r="CZ833">
        <f>AH833</f>
        <v>9.4</v>
      </c>
      <c r="DA833">
        <f>AL833</f>
        <v>1</v>
      </c>
      <c r="DB833">
        <f>ROUND((ROUND(AT833*CZ833,2)*1.15),6)</f>
        <v>111.5615</v>
      </c>
      <c r="DC833">
        <f>ROUND((ROUND(AT833*AG833,2)*1.15),6)</f>
        <v>0</v>
      </c>
    </row>
    <row r="834" spans="1:107" x14ac:dyDescent="0.4">
      <c r="A834">
        <f>ROW(Source!A499)</f>
        <v>499</v>
      </c>
      <c r="B834">
        <v>68187018</v>
      </c>
      <c r="C834">
        <v>68193988</v>
      </c>
      <c r="D834">
        <v>121548</v>
      </c>
      <c r="E834">
        <v>1</v>
      </c>
      <c r="F834">
        <v>1</v>
      </c>
      <c r="G834">
        <v>1</v>
      </c>
      <c r="H834">
        <v>1</v>
      </c>
      <c r="I834" t="s">
        <v>44</v>
      </c>
      <c r="J834" t="s">
        <v>3</v>
      </c>
      <c r="K834" t="s">
        <v>723</v>
      </c>
      <c r="L834">
        <v>608254</v>
      </c>
      <c r="N834">
        <v>1013</v>
      </c>
      <c r="O834" t="s">
        <v>724</v>
      </c>
      <c r="P834" t="s">
        <v>724</v>
      </c>
      <c r="Q834">
        <v>1</v>
      </c>
      <c r="W834">
        <v>0</v>
      </c>
      <c r="X834">
        <v>-185737400</v>
      </c>
      <c r="Y834">
        <v>0.125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1</v>
      </c>
      <c r="AJ834">
        <v>1</v>
      </c>
      <c r="AK834">
        <v>1</v>
      </c>
      <c r="AL834">
        <v>1</v>
      </c>
      <c r="AN834">
        <v>0</v>
      </c>
      <c r="AO834">
        <v>1</v>
      </c>
      <c r="AP834">
        <v>1</v>
      </c>
      <c r="AQ834">
        <v>0</v>
      </c>
      <c r="AR834">
        <v>0</v>
      </c>
      <c r="AS834" t="s">
        <v>3</v>
      </c>
      <c r="AT834">
        <v>0.1</v>
      </c>
      <c r="AU834" t="s">
        <v>20</v>
      </c>
      <c r="AV834">
        <v>2</v>
      </c>
      <c r="AW834">
        <v>2</v>
      </c>
      <c r="AX834">
        <v>68194005</v>
      </c>
      <c r="AY834">
        <v>1</v>
      </c>
      <c r="AZ834">
        <v>0</v>
      </c>
      <c r="BA834">
        <v>818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CX834">
        <f>Y834*Source!I499</f>
        <v>2.5000000000000001E-2</v>
      </c>
      <c r="CY834">
        <f>AD834</f>
        <v>0</v>
      </c>
      <c r="CZ834">
        <f>AH834</f>
        <v>0</v>
      </c>
      <c r="DA834">
        <f>AL834</f>
        <v>1</v>
      </c>
      <c r="DB834">
        <f>ROUND((ROUND(AT834*CZ834,2)*1.25),6)</f>
        <v>0</v>
      </c>
      <c r="DC834">
        <f>ROUND((ROUND(AT834*AG834,2)*1.25),6)</f>
        <v>0</v>
      </c>
    </row>
    <row r="835" spans="1:107" x14ac:dyDescent="0.4">
      <c r="A835">
        <f>ROW(Source!A499)</f>
        <v>499</v>
      </c>
      <c r="B835">
        <v>68187018</v>
      </c>
      <c r="C835">
        <v>68193988</v>
      </c>
      <c r="D835">
        <v>64871408</v>
      </c>
      <c r="E835">
        <v>1</v>
      </c>
      <c r="F835">
        <v>1</v>
      </c>
      <c r="G835">
        <v>1</v>
      </c>
      <c r="H835">
        <v>2</v>
      </c>
      <c r="I835" t="s">
        <v>789</v>
      </c>
      <c r="J835" t="s">
        <v>790</v>
      </c>
      <c r="K835" t="s">
        <v>791</v>
      </c>
      <c r="L835">
        <v>1368</v>
      </c>
      <c r="N835">
        <v>1011</v>
      </c>
      <c r="O835" t="s">
        <v>669</v>
      </c>
      <c r="P835" t="s">
        <v>669</v>
      </c>
      <c r="Q835">
        <v>1</v>
      </c>
      <c r="W835">
        <v>0</v>
      </c>
      <c r="X835">
        <v>344519037</v>
      </c>
      <c r="Y835">
        <v>0.125</v>
      </c>
      <c r="AA835">
        <v>0</v>
      </c>
      <c r="AB835">
        <v>399.5</v>
      </c>
      <c r="AC835">
        <v>383.81</v>
      </c>
      <c r="AD835">
        <v>0</v>
      </c>
      <c r="AE835">
        <v>0</v>
      </c>
      <c r="AF835">
        <v>31.26</v>
      </c>
      <c r="AG835">
        <v>13.5</v>
      </c>
      <c r="AH835">
        <v>0</v>
      </c>
      <c r="AI835">
        <v>1</v>
      </c>
      <c r="AJ835">
        <v>12.78</v>
      </c>
      <c r="AK835">
        <v>28.43</v>
      </c>
      <c r="AL835">
        <v>1</v>
      </c>
      <c r="AN835">
        <v>0</v>
      </c>
      <c r="AO835">
        <v>1</v>
      </c>
      <c r="AP835">
        <v>1</v>
      </c>
      <c r="AQ835">
        <v>0</v>
      </c>
      <c r="AR835">
        <v>0</v>
      </c>
      <c r="AS835" t="s">
        <v>3</v>
      </c>
      <c r="AT835">
        <v>0.1</v>
      </c>
      <c r="AU835" t="s">
        <v>20</v>
      </c>
      <c r="AV835">
        <v>0</v>
      </c>
      <c r="AW835">
        <v>2</v>
      </c>
      <c r="AX835">
        <v>68194006</v>
      </c>
      <c r="AY835">
        <v>1</v>
      </c>
      <c r="AZ835">
        <v>0</v>
      </c>
      <c r="BA835">
        <v>819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CX835">
        <f>Y835*Source!I499</f>
        <v>2.5000000000000001E-2</v>
      </c>
      <c r="CY835">
        <f>AB835</f>
        <v>399.5</v>
      </c>
      <c r="CZ835">
        <f>AF835</f>
        <v>31.26</v>
      </c>
      <c r="DA835">
        <f>AJ835</f>
        <v>12.78</v>
      </c>
      <c r="DB835">
        <f>ROUND((ROUND(AT835*CZ835,2)*1.25),6)</f>
        <v>3.9125000000000001</v>
      </c>
      <c r="DC835">
        <f>ROUND((ROUND(AT835*AG835,2)*1.25),6)</f>
        <v>1.6875</v>
      </c>
    </row>
    <row r="836" spans="1:107" x14ac:dyDescent="0.4">
      <c r="A836">
        <f>ROW(Source!A499)</f>
        <v>499</v>
      </c>
      <c r="B836">
        <v>68187018</v>
      </c>
      <c r="C836">
        <v>68193988</v>
      </c>
      <c r="D836">
        <v>64872800</v>
      </c>
      <c r="E836">
        <v>1</v>
      </c>
      <c r="F836">
        <v>1</v>
      </c>
      <c r="G836">
        <v>1</v>
      </c>
      <c r="H836">
        <v>2</v>
      </c>
      <c r="I836" t="s">
        <v>746</v>
      </c>
      <c r="J836" t="s">
        <v>747</v>
      </c>
      <c r="K836" t="s">
        <v>748</v>
      </c>
      <c r="L836">
        <v>1368</v>
      </c>
      <c r="N836">
        <v>1011</v>
      </c>
      <c r="O836" t="s">
        <v>669</v>
      </c>
      <c r="P836" t="s">
        <v>669</v>
      </c>
      <c r="Q836">
        <v>1</v>
      </c>
      <c r="W836">
        <v>0</v>
      </c>
      <c r="X836">
        <v>-1867053656</v>
      </c>
      <c r="Y836">
        <v>0.25</v>
      </c>
      <c r="AA836">
        <v>0</v>
      </c>
      <c r="AB836">
        <v>7.18</v>
      </c>
      <c r="AC836">
        <v>0</v>
      </c>
      <c r="AD836">
        <v>0</v>
      </c>
      <c r="AE836">
        <v>0</v>
      </c>
      <c r="AF836">
        <v>1.95</v>
      </c>
      <c r="AG836">
        <v>0</v>
      </c>
      <c r="AH836">
        <v>0</v>
      </c>
      <c r="AI836">
        <v>1</v>
      </c>
      <c r="AJ836">
        <v>3.68</v>
      </c>
      <c r="AK836">
        <v>28.43</v>
      </c>
      <c r="AL836">
        <v>1</v>
      </c>
      <c r="AN836">
        <v>0</v>
      </c>
      <c r="AO836">
        <v>1</v>
      </c>
      <c r="AP836">
        <v>1</v>
      </c>
      <c r="AQ836">
        <v>0</v>
      </c>
      <c r="AR836">
        <v>0</v>
      </c>
      <c r="AS836" t="s">
        <v>3</v>
      </c>
      <c r="AT836">
        <v>0.2</v>
      </c>
      <c r="AU836" t="s">
        <v>20</v>
      </c>
      <c r="AV836">
        <v>0</v>
      </c>
      <c r="AW836">
        <v>2</v>
      </c>
      <c r="AX836">
        <v>68194007</v>
      </c>
      <c r="AY836">
        <v>1</v>
      </c>
      <c r="AZ836">
        <v>0</v>
      </c>
      <c r="BA836">
        <v>820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CX836">
        <f>Y836*Source!I499</f>
        <v>0.05</v>
      </c>
      <c r="CY836">
        <f>AB836</f>
        <v>7.18</v>
      </c>
      <c r="CZ836">
        <f>AF836</f>
        <v>1.95</v>
      </c>
      <c r="DA836">
        <f>AJ836</f>
        <v>3.68</v>
      </c>
      <c r="DB836">
        <f>ROUND((ROUND(AT836*CZ836,2)*1.25),6)</f>
        <v>0.48749999999999999</v>
      </c>
      <c r="DC836">
        <f>ROUND((ROUND(AT836*AG836,2)*1.25),6)</f>
        <v>0</v>
      </c>
    </row>
    <row r="837" spans="1:107" x14ac:dyDescent="0.4">
      <c r="A837">
        <f>ROW(Source!A499)</f>
        <v>499</v>
      </c>
      <c r="B837">
        <v>68187018</v>
      </c>
      <c r="C837">
        <v>68193988</v>
      </c>
      <c r="D837">
        <v>64873129</v>
      </c>
      <c r="E837">
        <v>1</v>
      </c>
      <c r="F837">
        <v>1</v>
      </c>
      <c r="G837">
        <v>1</v>
      </c>
      <c r="H837">
        <v>2</v>
      </c>
      <c r="I837" t="s">
        <v>715</v>
      </c>
      <c r="J837" t="s">
        <v>716</v>
      </c>
      <c r="K837" t="s">
        <v>717</v>
      </c>
      <c r="L837">
        <v>1368</v>
      </c>
      <c r="N837">
        <v>1011</v>
      </c>
      <c r="O837" t="s">
        <v>669</v>
      </c>
      <c r="P837" t="s">
        <v>669</v>
      </c>
      <c r="Q837">
        <v>1</v>
      </c>
      <c r="W837">
        <v>0</v>
      </c>
      <c r="X837">
        <v>1230759911</v>
      </c>
      <c r="Y837">
        <v>0.1875</v>
      </c>
      <c r="AA837">
        <v>0</v>
      </c>
      <c r="AB837">
        <v>851.65</v>
      </c>
      <c r="AC837">
        <v>329.79</v>
      </c>
      <c r="AD837">
        <v>0</v>
      </c>
      <c r="AE837">
        <v>0</v>
      </c>
      <c r="AF837">
        <v>87.17</v>
      </c>
      <c r="AG837">
        <v>11.6</v>
      </c>
      <c r="AH837">
        <v>0</v>
      </c>
      <c r="AI837">
        <v>1</v>
      </c>
      <c r="AJ837">
        <v>9.77</v>
      </c>
      <c r="AK837">
        <v>28.43</v>
      </c>
      <c r="AL837">
        <v>1</v>
      </c>
      <c r="AN837">
        <v>0</v>
      </c>
      <c r="AO837">
        <v>1</v>
      </c>
      <c r="AP837">
        <v>1</v>
      </c>
      <c r="AQ837">
        <v>0</v>
      </c>
      <c r="AR837">
        <v>0</v>
      </c>
      <c r="AS837" t="s">
        <v>3</v>
      </c>
      <c r="AT837">
        <v>0.15</v>
      </c>
      <c r="AU837" t="s">
        <v>20</v>
      </c>
      <c r="AV837">
        <v>0</v>
      </c>
      <c r="AW837">
        <v>2</v>
      </c>
      <c r="AX837">
        <v>68194008</v>
      </c>
      <c r="AY837">
        <v>1</v>
      </c>
      <c r="AZ837">
        <v>0</v>
      </c>
      <c r="BA837">
        <v>821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CX837">
        <f>Y837*Source!I499</f>
        <v>3.7500000000000006E-2</v>
      </c>
      <c r="CY837">
        <f>AB837</f>
        <v>851.65</v>
      </c>
      <c r="CZ837">
        <f>AF837</f>
        <v>87.17</v>
      </c>
      <c r="DA837">
        <f>AJ837</f>
        <v>9.77</v>
      </c>
      <c r="DB837">
        <f>ROUND((ROUND(AT837*CZ837,2)*1.25),6)</f>
        <v>16.350000000000001</v>
      </c>
      <c r="DC837">
        <f>ROUND((ROUND(AT837*AG837,2)*1.25),6)</f>
        <v>2.1749999999999998</v>
      </c>
    </row>
    <row r="838" spans="1:107" x14ac:dyDescent="0.4">
      <c r="A838">
        <f>ROW(Source!A499)</f>
        <v>499</v>
      </c>
      <c r="B838">
        <v>68187018</v>
      </c>
      <c r="C838">
        <v>68193988</v>
      </c>
      <c r="D838">
        <v>64807530</v>
      </c>
      <c r="E838">
        <v>1</v>
      </c>
      <c r="F838">
        <v>1</v>
      </c>
      <c r="G838">
        <v>1</v>
      </c>
      <c r="H838">
        <v>3</v>
      </c>
      <c r="I838" t="s">
        <v>1047</v>
      </c>
      <c r="J838" t="s">
        <v>1048</v>
      </c>
      <c r="K838" t="s">
        <v>1049</v>
      </c>
      <c r="L838">
        <v>1348</v>
      </c>
      <c r="N838">
        <v>1009</v>
      </c>
      <c r="O838" t="s">
        <v>133</v>
      </c>
      <c r="P838" t="s">
        <v>133</v>
      </c>
      <c r="Q838">
        <v>1000</v>
      </c>
      <c r="W838">
        <v>0</v>
      </c>
      <c r="X838">
        <v>-1081944564</v>
      </c>
      <c r="Y838">
        <v>8.9999999999999998E-4</v>
      </c>
      <c r="AA838">
        <v>126426.26</v>
      </c>
      <c r="AB838">
        <v>0</v>
      </c>
      <c r="AC838">
        <v>0</v>
      </c>
      <c r="AD838">
        <v>0</v>
      </c>
      <c r="AE838">
        <v>30029.99</v>
      </c>
      <c r="AF838">
        <v>0</v>
      </c>
      <c r="AG838">
        <v>0</v>
      </c>
      <c r="AH838">
        <v>0</v>
      </c>
      <c r="AI838">
        <v>4.21</v>
      </c>
      <c r="AJ838">
        <v>1</v>
      </c>
      <c r="AK838">
        <v>1</v>
      </c>
      <c r="AL838">
        <v>1</v>
      </c>
      <c r="AN838">
        <v>0</v>
      </c>
      <c r="AO838">
        <v>1</v>
      </c>
      <c r="AP838">
        <v>0</v>
      </c>
      <c r="AQ838">
        <v>0</v>
      </c>
      <c r="AR838">
        <v>0</v>
      </c>
      <c r="AS838" t="s">
        <v>3</v>
      </c>
      <c r="AT838">
        <v>8.9999999999999998E-4</v>
      </c>
      <c r="AU838" t="s">
        <v>3</v>
      </c>
      <c r="AV838">
        <v>0</v>
      </c>
      <c r="AW838">
        <v>2</v>
      </c>
      <c r="AX838">
        <v>68194009</v>
      </c>
      <c r="AY838">
        <v>1</v>
      </c>
      <c r="AZ838">
        <v>0</v>
      </c>
      <c r="BA838">
        <v>822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CX838">
        <f>Y838*Source!I499</f>
        <v>1.8000000000000001E-4</v>
      </c>
      <c r="CY838">
        <f t="shared" ref="CY838:CY847" si="186">AA838</f>
        <v>126426.26</v>
      </c>
      <c r="CZ838">
        <f t="shared" ref="CZ838:CZ847" si="187">AE838</f>
        <v>30029.99</v>
      </c>
      <c r="DA838">
        <f t="shared" ref="DA838:DA847" si="188">AI838</f>
        <v>4.21</v>
      </c>
      <c r="DB838">
        <f t="shared" ref="DB838:DB847" si="189">ROUND(ROUND(AT838*CZ838,2),6)</f>
        <v>27.03</v>
      </c>
      <c r="DC838">
        <f t="shared" ref="DC838:DC847" si="190">ROUND(ROUND(AT838*AG838,2),6)</f>
        <v>0</v>
      </c>
    </row>
    <row r="839" spans="1:107" x14ac:dyDescent="0.4">
      <c r="A839">
        <f>ROW(Source!A499)</f>
        <v>499</v>
      </c>
      <c r="B839">
        <v>68187018</v>
      </c>
      <c r="C839">
        <v>68193988</v>
      </c>
      <c r="D839">
        <v>64807574</v>
      </c>
      <c r="E839">
        <v>1</v>
      </c>
      <c r="F839">
        <v>1</v>
      </c>
      <c r="G839">
        <v>1</v>
      </c>
      <c r="H839">
        <v>3</v>
      </c>
      <c r="I839" t="s">
        <v>985</v>
      </c>
      <c r="J839" t="s">
        <v>986</v>
      </c>
      <c r="K839" t="s">
        <v>987</v>
      </c>
      <c r="L839">
        <v>1348</v>
      </c>
      <c r="N839">
        <v>1009</v>
      </c>
      <c r="O839" t="s">
        <v>133</v>
      </c>
      <c r="P839" t="s">
        <v>133</v>
      </c>
      <c r="Q839">
        <v>1000</v>
      </c>
      <c r="W839">
        <v>0</v>
      </c>
      <c r="X839">
        <v>1625292450</v>
      </c>
      <c r="Y839">
        <v>2.4000000000000001E-4</v>
      </c>
      <c r="AA839">
        <v>48531.96</v>
      </c>
      <c r="AB839">
        <v>0</v>
      </c>
      <c r="AC839">
        <v>0</v>
      </c>
      <c r="AD839">
        <v>0</v>
      </c>
      <c r="AE839">
        <v>15118.99</v>
      </c>
      <c r="AF839">
        <v>0</v>
      </c>
      <c r="AG839">
        <v>0</v>
      </c>
      <c r="AH839">
        <v>0</v>
      </c>
      <c r="AI839">
        <v>3.21</v>
      </c>
      <c r="AJ839">
        <v>1</v>
      </c>
      <c r="AK839">
        <v>1</v>
      </c>
      <c r="AL839">
        <v>1</v>
      </c>
      <c r="AN839">
        <v>0</v>
      </c>
      <c r="AO839">
        <v>1</v>
      </c>
      <c r="AP839">
        <v>0</v>
      </c>
      <c r="AQ839">
        <v>0</v>
      </c>
      <c r="AR839">
        <v>0</v>
      </c>
      <c r="AS839" t="s">
        <v>3</v>
      </c>
      <c r="AT839">
        <v>2.4000000000000001E-4</v>
      </c>
      <c r="AU839" t="s">
        <v>3</v>
      </c>
      <c r="AV839">
        <v>0</v>
      </c>
      <c r="AW839">
        <v>2</v>
      </c>
      <c r="AX839">
        <v>68194010</v>
      </c>
      <c r="AY839">
        <v>1</v>
      </c>
      <c r="AZ839">
        <v>0</v>
      </c>
      <c r="BA839">
        <v>823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CX839">
        <f>Y839*Source!I499</f>
        <v>4.8000000000000001E-5</v>
      </c>
      <c r="CY839">
        <f t="shared" si="186"/>
        <v>48531.96</v>
      </c>
      <c r="CZ839">
        <f t="shared" si="187"/>
        <v>15118.99</v>
      </c>
      <c r="DA839">
        <f t="shared" si="188"/>
        <v>3.21</v>
      </c>
      <c r="DB839">
        <f t="shared" si="189"/>
        <v>3.63</v>
      </c>
      <c r="DC839">
        <f t="shared" si="190"/>
        <v>0</v>
      </c>
    </row>
    <row r="840" spans="1:107" x14ac:dyDescent="0.4">
      <c r="A840">
        <f>ROW(Source!A499)</f>
        <v>499</v>
      </c>
      <c r="B840">
        <v>68187018</v>
      </c>
      <c r="C840">
        <v>68193988</v>
      </c>
      <c r="D840">
        <v>64807749</v>
      </c>
      <c r="E840">
        <v>1</v>
      </c>
      <c r="F840">
        <v>1</v>
      </c>
      <c r="G840">
        <v>1</v>
      </c>
      <c r="H840">
        <v>3</v>
      </c>
      <c r="I840" t="s">
        <v>988</v>
      </c>
      <c r="J840" t="s">
        <v>989</v>
      </c>
      <c r="K840" t="s">
        <v>990</v>
      </c>
      <c r="L840">
        <v>1348</v>
      </c>
      <c r="N840">
        <v>1009</v>
      </c>
      <c r="O840" t="s">
        <v>133</v>
      </c>
      <c r="P840" t="s">
        <v>133</v>
      </c>
      <c r="Q840">
        <v>1000</v>
      </c>
      <c r="W840">
        <v>0</v>
      </c>
      <c r="X840">
        <v>24062879</v>
      </c>
      <c r="Y840">
        <v>1.2E-4</v>
      </c>
      <c r="AA840">
        <v>55765.5</v>
      </c>
      <c r="AB840">
        <v>0</v>
      </c>
      <c r="AC840">
        <v>0</v>
      </c>
      <c r="AD840">
        <v>0</v>
      </c>
      <c r="AE840">
        <v>16950</v>
      </c>
      <c r="AF840">
        <v>0</v>
      </c>
      <c r="AG840">
        <v>0</v>
      </c>
      <c r="AH840">
        <v>0</v>
      </c>
      <c r="AI840">
        <v>3.29</v>
      </c>
      <c r="AJ840">
        <v>1</v>
      </c>
      <c r="AK840">
        <v>1</v>
      </c>
      <c r="AL840">
        <v>1</v>
      </c>
      <c r="AN840">
        <v>0</v>
      </c>
      <c r="AO840">
        <v>1</v>
      </c>
      <c r="AP840">
        <v>0</v>
      </c>
      <c r="AQ840">
        <v>0</v>
      </c>
      <c r="AR840">
        <v>0</v>
      </c>
      <c r="AS840" t="s">
        <v>3</v>
      </c>
      <c r="AT840">
        <v>1.2E-4</v>
      </c>
      <c r="AU840" t="s">
        <v>3</v>
      </c>
      <c r="AV840">
        <v>0</v>
      </c>
      <c r="AW840">
        <v>2</v>
      </c>
      <c r="AX840">
        <v>68194011</v>
      </c>
      <c r="AY840">
        <v>1</v>
      </c>
      <c r="AZ840">
        <v>0</v>
      </c>
      <c r="BA840">
        <v>824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CX840">
        <f>Y840*Source!I499</f>
        <v>2.4000000000000001E-5</v>
      </c>
      <c r="CY840">
        <f t="shared" si="186"/>
        <v>55765.5</v>
      </c>
      <c r="CZ840">
        <f t="shared" si="187"/>
        <v>16950</v>
      </c>
      <c r="DA840">
        <f t="shared" si="188"/>
        <v>3.29</v>
      </c>
      <c r="DB840">
        <f t="shared" si="189"/>
        <v>2.0299999999999998</v>
      </c>
      <c r="DC840">
        <f t="shared" si="190"/>
        <v>0</v>
      </c>
    </row>
    <row r="841" spans="1:107" x14ac:dyDescent="0.4">
      <c r="A841">
        <f>ROW(Source!A499)</f>
        <v>499</v>
      </c>
      <c r="B841">
        <v>68187018</v>
      </c>
      <c r="C841">
        <v>68193988</v>
      </c>
      <c r="D841">
        <v>64808292</v>
      </c>
      <c r="E841">
        <v>1</v>
      </c>
      <c r="F841">
        <v>1</v>
      </c>
      <c r="G841">
        <v>1</v>
      </c>
      <c r="H841">
        <v>3</v>
      </c>
      <c r="I841" t="s">
        <v>1035</v>
      </c>
      <c r="J841" t="s">
        <v>1036</v>
      </c>
      <c r="K841" t="s">
        <v>1037</v>
      </c>
      <c r="L841">
        <v>1348</v>
      </c>
      <c r="N841">
        <v>1009</v>
      </c>
      <c r="O841" t="s">
        <v>133</v>
      </c>
      <c r="P841" t="s">
        <v>133</v>
      </c>
      <c r="Q841">
        <v>1000</v>
      </c>
      <c r="W841">
        <v>0</v>
      </c>
      <c r="X841">
        <v>1748729848</v>
      </c>
      <c r="Y841">
        <v>1.6000000000000001E-3</v>
      </c>
      <c r="AA841">
        <v>27558.36</v>
      </c>
      <c r="AB841">
        <v>0</v>
      </c>
      <c r="AC841">
        <v>0</v>
      </c>
      <c r="AD841">
        <v>0</v>
      </c>
      <c r="AE841">
        <v>1836</v>
      </c>
      <c r="AF841">
        <v>0</v>
      </c>
      <c r="AG841">
        <v>0</v>
      </c>
      <c r="AH841">
        <v>0</v>
      </c>
      <c r="AI841">
        <v>15.01</v>
      </c>
      <c r="AJ841">
        <v>1</v>
      </c>
      <c r="AK841">
        <v>1</v>
      </c>
      <c r="AL841">
        <v>1</v>
      </c>
      <c r="AN841">
        <v>0</v>
      </c>
      <c r="AO841">
        <v>1</v>
      </c>
      <c r="AP841">
        <v>0</v>
      </c>
      <c r="AQ841">
        <v>0</v>
      </c>
      <c r="AR841">
        <v>0</v>
      </c>
      <c r="AS841" t="s">
        <v>3</v>
      </c>
      <c r="AT841">
        <v>1.6000000000000001E-3</v>
      </c>
      <c r="AU841" t="s">
        <v>3</v>
      </c>
      <c r="AV841">
        <v>0</v>
      </c>
      <c r="AW841">
        <v>2</v>
      </c>
      <c r="AX841">
        <v>68194012</v>
      </c>
      <c r="AY841">
        <v>1</v>
      </c>
      <c r="AZ841">
        <v>0</v>
      </c>
      <c r="BA841">
        <v>825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CX841">
        <f>Y841*Source!I499</f>
        <v>3.2000000000000003E-4</v>
      </c>
      <c r="CY841">
        <f t="shared" si="186"/>
        <v>27558.36</v>
      </c>
      <c r="CZ841">
        <f t="shared" si="187"/>
        <v>1836</v>
      </c>
      <c r="DA841">
        <f t="shared" si="188"/>
        <v>15.01</v>
      </c>
      <c r="DB841">
        <f t="shared" si="189"/>
        <v>2.94</v>
      </c>
      <c r="DC841">
        <f t="shared" si="190"/>
        <v>0</v>
      </c>
    </row>
    <row r="842" spans="1:107" x14ac:dyDescent="0.4">
      <c r="A842">
        <f>ROW(Source!A499)</f>
        <v>499</v>
      </c>
      <c r="B842">
        <v>68187018</v>
      </c>
      <c r="C842">
        <v>68193988</v>
      </c>
      <c r="D842">
        <v>64808586</v>
      </c>
      <c r="E842">
        <v>1</v>
      </c>
      <c r="F842">
        <v>1</v>
      </c>
      <c r="G842">
        <v>1</v>
      </c>
      <c r="H842">
        <v>3</v>
      </c>
      <c r="I842" t="s">
        <v>994</v>
      </c>
      <c r="J842" t="s">
        <v>995</v>
      </c>
      <c r="K842" t="s">
        <v>996</v>
      </c>
      <c r="L842">
        <v>1346</v>
      </c>
      <c r="N842">
        <v>1009</v>
      </c>
      <c r="O842" t="s">
        <v>120</v>
      </c>
      <c r="P842" t="s">
        <v>120</v>
      </c>
      <c r="Q842">
        <v>1</v>
      </c>
      <c r="W842">
        <v>0</v>
      </c>
      <c r="X842">
        <v>-2113933962</v>
      </c>
      <c r="Y842">
        <v>0.12</v>
      </c>
      <c r="AA842">
        <v>75.33</v>
      </c>
      <c r="AB842">
        <v>0</v>
      </c>
      <c r="AC842">
        <v>0</v>
      </c>
      <c r="AD842">
        <v>0</v>
      </c>
      <c r="AE842">
        <v>37.29</v>
      </c>
      <c r="AF842">
        <v>0</v>
      </c>
      <c r="AG842">
        <v>0</v>
      </c>
      <c r="AH842">
        <v>0</v>
      </c>
      <c r="AI842">
        <v>2.02</v>
      </c>
      <c r="AJ842">
        <v>1</v>
      </c>
      <c r="AK842">
        <v>1</v>
      </c>
      <c r="AL842">
        <v>1</v>
      </c>
      <c r="AN842">
        <v>0</v>
      </c>
      <c r="AO842">
        <v>1</v>
      </c>
      <c r="AP842">
        <v>0</v>
      </c>
      <c r="AQ842">
        <v>0</v>
      </c>
      <c r="AR842">
        <v>0</v>
      </c>
      <c r="AS842" t="s">
        <v>3</v>
      </c>
      <c r="AT842">
        <v>0.12</v>
      </c>
      <c r="AU842" t="s">
        <v>3</v>
      </c>
      <c r="AV842">
        <v>0</v>
      </c>
      <c r="AW842">
        <v>2</v>
      </c>
      <c r="AX842">
        <v>68194013</v>
      </c>
      <c r="AY842">
        <v>1</v>
      </c>
      <c r="AZ842">
        <v>0</v>
      </c>
      <c r="BA842">
        <v>826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CX842">
        <f>Y842*Source!I499</f>
        <v>2.4E-2</v>
      </c>
      <c r="CY842">
        <f t="shared" si="186"/>
        <v>75.33</v>
      </c>
      <c r="CZ842">
        <f t="shared" si="187"/>
        <v>37.29</v>
      </c>
      <c r="DA842">
        <f t="shared" si="188"/>
        <v>2.02</v>
      </c>
      <c r="DB842">
        <f t="shared" si="189"/>
        <v>4.47</v>
      </c>
      <c r="DC842">
        <f t="shared" si="190"/>
        <v>0</v>
      </c>
    </row>
    <row r="843" spans="1:107" x14ac:dyDescent="0.4">
      <c r="A843">
        <f>ROW(Source!A499)</f>
        <v>499</v>
      </c>
      <c r="B843">
        <v>68187018</v>
      </c>
      <c r="C843">
        <v>68193988</v>
      </c>
      <c r="D843">
        <v>64808742</v>
      </c>
      <c r="E843">
        <v>1</v>
      </c>
      <c r="F843">
        <v>1</v>
      </c>
      <c r="G843">
        <v>1</v>
      </c>
      <c r="H843">
        <v>3</v>
      </c>
      <c r="I843" t="s">
        <v>1053</v>
      </c>
      <c r="J843" t="s">
        <v>1054</v>
      </c>
      <c r="K843" t="s">
        <v>1055</v>
      </c>
      <c r="L843">
        <v>1346</v>
      </c>
      <c r="N843">
        <v>1009</v>
      </c>
      <c r="O843" t="s">
        <v>120</v>
      </c>
      <c r="P843" t="s">
        <v>120</v>
      </c>
      <c r="Q843">
        <v>1</v>
      </c>
      <c r="W843">
        <v>0</v>
      </c>
      <c r="X843">
        <v>1489730880</v>
      </c>
      <c r="Y843">
        <v>0.8</v>
      </c>
      <c r="AA843">
        <v>47.95</v>
      </c>
      <c r="AB843">
        <v>0</v>
      </c>
      <c r="AC843">
        <v>0</v>
      </c>
      <c r="AD843">
        <v>0</v>
      </c>
      <c r="AE843">
        <v>9.61</v>
      </c>
      <c r="AF843">
        <v>0</v>
      </c>
      <c r="AG843">
        <v>0</v>
      </c>
      <c r="AH843">
        <v>0</v>
      </c>
      <c r="AI843">
        <v>4.99</v>
      </c>
      <c r="AJ843">
        <v>1</v>
      </c>
      <c r="AK843">
        <v>1</v>
      </c>
      <c r="AL843">
        <v>1</v>
      </c>
      <c r="AN843">
        <v>0</v>
      </c>
      <c r="AO843">
        <v>1</v>
      </c>
      <c r="AP843">
        <v>0</v>
      </c>
      <c r="AQ843">
        <v>0</v>
      </c>
      <c r="AR843">
        <v>0</v>
      </c>
      <c r="AS843" t="s">
        <v>3</v>
      </c>
      <c r="AT843">
        <v>0.8</v>
      </c>
      <c r="AU843" t="s">
        <v>3</v>
      </c>
      <c r="AV843">
        <v>0</v>
      </c>
      <c r="AW843">
        <v>2</v>
      </c>
      <c r="AX843">
        <v>68194014</v>
      </c>
      <c r="AY843">
        <v>1</v>
      </c>
      <c r="AZ843">
        <v>0</v>
      </c>
      <c r="BA843">
        <v>827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CX843">
        <f>Y843*Source!I499</f>
        <v>0.16000000000000003</v>
      </c>
      <c r="CY843">
        <f t="shared" si="186"/>
        <v>47.95</v>
      </c>
      <c r="CZ843">
        <f t="shared" si="187"/>
        <v>9.61</v>
      </c>
      <c r="DA843">
        <f t="shared" si="188"/>
        <v>4.99</v>
      </c>
      <c r="DB843">
        <f t="shared" si="189"/>
        <v>7.69</v>
      </c>
      <c r="DC843">
        <f t="shared" si="190"/>
        <v>0</v>
      </c>
    </row>
    <row r="844" spans="1:107" x14ac:dyDescent="0.4">
      <c r="A844">
        <f>ROW(Source!A499)</f>
        <v>499</v>
      </c>
      <c r="B844">
        <v>68187018</v>
      </c>
      <c r="C844">
        <v>68193988</v>
      </c>
      <c r="D844">
        <v>64809023</v>
      </c>
      <c r="E844">
        <v>1</v>
      </c>
      <c r="F844">
        <v>1</v>
      </c>
      <c r="G844">
        <v>1</v>
      </c>
      <c r="H844">
        <v>3</v>
      </c>
      <c r="I844" t="s">
        <v>1082</v>
      </c>
      <c r="J844" t="s">
        <v>1083</v>
      </c>
      <c r="K844" t="s">
        <v>1084</v>
      </c>
      <c r="L844">
        <v>1348</v>
      </c>
      <c r="N844">
        <v>1009</v>
      </c>
      <c r="O844" t="s">
        <v>133</v>
      </c>
      <c r="P844" t="s">
        <v>133</v>
      </c>
      <c r="Q844">
        <v>1000</v>
      </c>
      <c r="W844">
        <v>0</v>
      </c>
      <c r="X844">
        <v>-1173605848</v>
      </c>
      <c r="Y844">
        <v>6.9999999999999999E-4</v>
      </c>
      <c r="AA844">
        <v>101242</v>
      </c>
      <c r="AB844">
        <v>0</v>
      </c>
      <c r="AC844">
        <v>0</v>
      </c>
      <c r="AD844">
        <v>0</v>
      </c>
      <c r="AE844">
        <v>11350</v>
      </c>
      <c r="AF844">
        <v>0</v>
      </c>
      <c r="AG844">
        <v>0</v>
      </c>
      <c r="AH844">
        <v>0</v>
      </c>
      <c r="AI844">
        <v>8.92</v>
      </c>
      <c r="AJ844">
        <v>1</v>
      </c>
      <c r="AK844">
        <v>1</v>
      </c>
      <c r="AL844">
        <v>1</v>
      </c>
      <c r="AN844">
        <v>0</v>
      </c>
      <c r="AO844">
        <v>1</v>
      </c>
      <c r="AP844">
        <v>0</v>
      </c>
      <c r="AQ844">
        <v>0</v>
      </c>
      <c r="AR844">
        <v>0</v>
      </c>
      <c r="AS844" t="s">
        <v>3</v>
      </c>
      <c r="AT844">
        <v>6.9999999999999999E-4</v>
      </c>
      <c r="AU844" t="s">
        <v>3</v>
      </c>
      <c r="AV844">
        <v>0</v>
      </c>
      <c r="AW844">
        <v>2</v>
      </c>
      <c r="AX844">
        <v>68194015</v>
      </c>
      <c r="AY844">
        <v>1</v>
      </c>
      <c r="AZ844">
        <v>0</v>
      </c>
      <c r="BA844">
        <v>828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CX844">
        <f>Y844*Source!I499</f>
        <v>1.4000000000000001E-4</v>
      </c>
      <c r="CY844">
        <f t="shared" si="186"/>
        <v>101242</v>
      </c>
      <c r="CZ844">
        <f t="shared" si="187"/>
        <v>11350</v>
      </c>
      <c r="DA844">
        <f t="shared" si="188"/>
        <v>8.92</v>
      </c>
      <c r="DB844">
        <f t="shared" si="189"/>
        <v>7.95</v>
      </c>
      <c r="DC844">
        <f t="shared" si="190"/>
        <v>0</v>
      </c>
    </row>
    <row r="845" spans="1:107" x14ac:dyDescent="0.4">
      <c r="A845">
        <f>ROW(Source!A499)</f>
        <v>499</v>
      </c>
      <c r="B845">
        <v>68187018</v>
      </c>
      <c r="C845">
        <v>68193988</v>
      </c>
      <c r="D845">
        <v>64809039</v>
      </c>
      <c r="E845">
        <v>1</v>
      </c>
      <c r="F845">
        <v>1</v>
      </c>
      <c r="G845">
        <v>1</v>
      </c>
      <c r="H845">
        <v>3</v>
      </c>
      <c r="I845" t="s">
        <v>1085</v>
      </c>
      <c r="J845" t="s">
        <v>1086</v>
      </c>
      <c r="K845" t="s">
        <v>1087</v>
      </c>
      <c r="L845">
        <v>1356</v>
      </c>
      <c r="N845">
        <v>1010</v>
      </c>
      <c r="O845" t="s">
        <v>271</v>
      </c>
      <c r="P845" t="s">
        <v>271</v>
      </c>
      <c r="Q845">
        <v>1000</v>
      </c>
      <c r="W845">
        <v>0</v>
      </c>
      <c r="X845">
        <v>1065741384</v>
      </c>
      <c r="Y845">
        <v>0.04</v>
      </c>
      <c r="AA845">
        <v>381.98</v>
      </c>
      <c r="AB845">
        <v>0</v>
      </c>
      <c r="AC845">
        <v>0</v>
      </c>
      <c r="AD845">
        <v>0</v>
      </c>
      <c r="AE845">
        <v>269</v>
      </c>
      <c r="AF845">
        <v>0</v>
      </c>
      <c r="AG845">
        <v>0</v>
      </c>
      <c r="AH845">
        <v>0</v>
      </c>
      <c r="AI845">
        <v>1.42</v>
      </c>
      <c r="AJ845">
        <v>1</v>
      </c>
      <c r="AK845">
        <v>1</v>
      </c>
      <c r="AL845">
        <v>1</v>
      </c>
      <c r="AN845">
        <v>0</v>
      </c>
      <c r="AO845">
        <v>1</v>
      </c>
      <c r="AP845">
        <v>0</v>
      </c>
      <c r="AQ845">
        <v>0</v>
      </c>
      <c r="AR845">
        <v>0</v>
      </c>
      <c r="AS845" t="s">
        <v>3</v>
      </c>
      <c r="AT845">
        <v>0.04</v>
      </c>
      <c r="AU845" t="s">
        <v>3</v>
      </c>
      <c r="AV845">
        <v>0</v>
      </c>
      <c r="AW845">
        <v>2</v>
      </c>
      <c r="AX845">
        <v>68194016</v>
      </c>
      <c r="AY845">
        <v>1</v>
      </c>
      <c r="AZ845">
        <v>0</v>
      </c>
      <c r="BA845">
        <v>829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CX845">
        <f>Y845*Source!I499</f>
        <v>8.0000000000000002E-3</v>
      </c>
      <c r="CY845">
        <f t="shared" si="186"/>
        <v>381.98</v>
      </c>
      <c r="CZ845">
        <f t="shared" si="187"/>
        <v>269</v>
      </c>
      <c r="DA845">
        <f t="shared" si="188"/>
        <v>1.42</v>
      </c>
      <c r="DB845">
        <f t="shared" si="189"/>
        <v>10.76</v>
      </c>
      <c r="DC845">
        <f t="shared" si="190"/>
        <v>0</v>
      </c>
    </row>
    <row r="846" spans="1:107" x14ac:dyDescent="0.4">
      <c r="A846">
        <f>ROW(Source!A499)</f>
        <v>499</v>
      </c>
      <c r="B846">
        <v>68187018</v>
      </c>
      <c r="C846">
        <v>68193988</v>
      </c>
      <c r="D846">
        <v>64832151</v>
      </c>
      <c r="E846">
        <v>1</v>
      </c>
      <c r="F846">
        <v>1</v>
      </c>
      <c r="G846">
        <v>1</v>
      </c>
      <c r="H846">
        <v>3</v>
      </c>
      <c r="I846" t="s">
        <v>433</v>
      </c>
      <c r="J846" t="s">
        <v>435</v>
      </c>
      <c r="K846" t="s">
        <v>434</v>
      </c>
      <c r="L846">
        <v>1035</v>
      </c>
      <c r="N846">
        <v>1013</v>
      </c>
      <c r="O846" t="s">
        <v>103</v>
      </c>
      <c r="P846" t="s">
        <v>103</v>
      </c>
      <c r="Q846">
        <v>1</v>
      </c>
      <c r="W846">
        <v>1</v>
      </c>
      <c r="X846">
        <v>-1050483740</v>
      </c>
      <c r="Y846">
        <v>-10</v>
      </c>
      <c r="AA846">
        <v>1756.89</v>
      </c>
      <c r="AB846">
        <v>0</v>
      </c>
      <c r="AC846">
        <v>0</v>
      </c>
      <c r="AD846">
        <v>0</v>
      </c>
      <c r="AE846">
        <v>131.80000000000001</v>
      </c>
      <c r="AF846">
        <v>0</v>
      </c>
      <c r="AG846">
        <v>0</v>
      </c>
      <c r="AH846">
        <v>0</v>
      </c>
      <c r="AI846">
        <v>13.33</v>
      </c>
      <c r="AJ846">
        <v>1</v>
      </c>
      <c r="AK846">
        <v>1</v>
      </c>
      <c r="AL846">
        <v>1</v>
      </c>
      <c r="AN846">
        <v>0</v>
      </c>
      <c r="AO846">
        <v>1</v>
      </c>
      <c r="AP846">
        <v>0</v>
      </c>
      <c r="AQ846">
        <v>0</v>
      </c>
      <c r="AR846">
        <v>0</v>
      </c>
      <c r="AS846" t="s">
        <v>3</v>
      </c>
      <c r="AT846">
        <v>-10</v>
      </c>
      <c r="AU846" t="s">
        <v>3</v>
      </c>
      <c r="AV846">
        <v>0</v>
      </c>
      <c r="AW846">
        <v>2</v>
      </c>
      <c r="AX846">
        <v>68194017</v>
      </c>
      <c r="AY846">
        <v>1</v>
      </c>
      <c r="AZ846">
        <v>6144</v>
      </c>
      <c r="BA846">
        <v>830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CX846">
        <f>Y846*Source!I499</f>
        <v>-2</v>
      </c>
      <c r="CY846">
        <f t="shared" si="186"/>
        <v>1756.89</v>
      </c>
      <c r="CZ846">
        <f t="shared" si="187"/>
        <v>131.80000000000001</v>
      </c>
      <c r="DA846">
        <f t="shared" si="188"/>
        <v>13.33</v>
      </c>
      <c r="DB846">
        <f t="shared" si="189"/>
        <v>-1318</v>
      </c>
      <c r="DC846">
        <f t="shared" si="190"/>
        <v>0</v>
      </c>
    </row>
    <row r="847" spans="1:107" x14ac:dyDescent="0.4">
      <c r="A847">
        <f>ROW(Source!A499)</f>
        <v>499</v>
      </c>
      <c r="B847">
        <v>68187018</v>
      </c>
      <c r="C847">
        <v>68193988</v>
      </c>
      <c r="D847">
        <v>0</v>
      </c>
      <c r="E847">
        <v>1</v>
      </c>
      <c r="F847">
        <v>1</v>
      </c>
      <c r="G847">
        <v>1</v>
      </c>
      <c r="H847">
        <v>3</v>
      </c>
      <c r="I847" t="s">
        <v>221</v>
      </c>
      <c r="J847" t="s">
        <v>3</v>
      </c>
      <c r="K847" t="s">
        <v>437</v>
      </c>
      <c r="L847">
        <v>1354</v>
      </c>
      <c r="N847">
        <v>1010</v>
      </c>
      <c r="O847" t="s">
        <v>72</v>
      </c>
      <c r="P847" t="s">
        <v>72</v>
      </c>
      <c r="Q847">
        <v>1</v>
      </c>
      <c r="W847">
        <v>0</v>
      </c>
      <c r="X847">
        <v>-484934499</v>
      </c>
      <c r="Y847">
        <v>10</v>
      </c>
      <c r="AA847">
        <v>5299.75</v>
      </c>
      <c r="AB847">
        <v>0</v>
      </c>
      <c r="AC847">
        <v>0</v>
      </c>
      <c r="AD847">
        <v>0</v>
      </c>
      <c r="AE847">
        <v>5299.75</v>
      </c>
      <c r="AF847">
        <v>0</v>
      </c>
      <c r="AG847">
        <v>0</v>
      </c>
      <c r="AH847">
        <v>0</v>
      </c>
      <c r="AI847">
        <v>1</v>
      </c>
      <c r="AJ847">
        <v>1</v>
      </c>
      <c r="AK847">
        <v>1</v>
      </c>
      <c r="AL847">
        <v>1</v>
      </c>
      <c r="AN847">
        <v>0</v>
      </c>
      <c r="AO847">
        <v>0</v>
      </c>
      <c r="AP847">
        <v>0</v>
      </c>
      <c r="AQ847">
        <v>0</v>
      </c>
      <c r="AR847">
        <v>0</v>
      </c>
      <c r="AS847" t="s">
        <v>3</v>
      </c>
      <c r="AT847">
        <v>10</v>
      </c>
      <c r="AU847" t="s">
        <v>3</v>
      </c>
      <c r="AV847">
        <v>0</v>
      </c>
      <c r="AW847">
        <v>1</v>
      </c>
      <c r="AX847">
        <v>-1</v>
      </c>
      <c r="AY847">
        <v>0</v>
      </c>
      <c r="AZ847">
        <v>0</v>
      </c>
      <c r="BA847" t="s">
        <v>3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CX847">
        <f>Y847*Source!I499</f>
        <v>2</v>
      </c>
      <c r="CY847">
        <f t="shared" si="186"/>
        <v>5299.75</v>
      </c>
      <c r="CZ847">
        <f t="shared" si="187"/>
        <v>5299.75</v>
      </c>
      <c r="DA847">
        <f t="shared" si="188"/>
        <v>1</v>
      </c>
      <c r="DB847">
        <f t="shared" si="189"/>
        <v>52997.5</v>
      </c>
      <c r="DC847">
        <f t="shared" si="190"/>
        <v>0</v>
      </c>
    </row>
    <row r="848" spans="1:107" x14ac:dyDescent="0.4">
      <c r="A848">
        <f>ROW(Source!A502)</f>
        <v>502</v>
      </c>
      <c r="B848">
        <v>68187018</v>
      </c>
      <c r="C848">
        <v>68194109</v>
      </c>
      <c r="D848">
        <v>18409850</v>
      </c>
      <c r="E848">
        <v>1</v>
      </c>
      <c r="F848">
        <v>1</v>
      </c>
      <c r="G848">
        <v>1</v>
      </c>
      <c r="H848">
        <v>1</v>
      </c>
      <c r="I848" t="s">
        <v>663</v>
      </c>
      <c r="J848" t="s">
        <v>3</v>
      </c>
      <c r="K848" t="s">
        <v>664</v>
      </c>
      <c r="L848">
        <v>1369</v>
      </c>
      <c r="N848">
        <v>1013</v>
      </c>
      <c r="O848" t="s">
        <v>665</v>
      </c>
      <c r="P848" t="s">
        <v>665</v>
      </c>
      <c r="Q848">
        <v>1</v>
      </c>
      <c r="W848">
        <v>0</v>
      </c>
      <c r="X848">
        <v>855544366</v>
      </c>
      <c r="Y848">
        <v>315.88200000000001</v>
      </c>
      <c r="AA848">
        <v>0</v>
      </c>
      <c r="AB848">
        <v>0</v>
      </c>
      <c r="AC848">
        <v>0</v>
      </c>
      <c r="AD848">
        <v>9.07</v>
      </c>
      <c r="AE848">
        <v>0</v>
      </c>
      <c r="AF848">
        <v>0</v>
      </c>
      <c r="AG848">
        <v>0</v>
      </c>
      <c r="AH848">
        <v>9.07</v>
      </c>
      <c r="AI848">
        <v>1</v>
      </c>
      <c r="AJ848">
        <v>1</v>
      </c>
      <c r="AK848">
        <v>1</v>
      </c>
      <c r="AL848">
        <v>1</v>
      </c>
      <c r="AN848">
        <v>0</v>
      </c>
      <c r="AO848">
        <v>1</v>
      </c>
      <c r="AP848">
        <v>1</v>
      </c>
      <c r="AQ848">
        <v>0</v>
      </c>
      <c r="AR848">
        <v>0</v>
      </c>
      <c r="AS848" t="s">
        <v>3</v>
      </c>
      <c r="AT848">
        <v>274.68</v>
      </c>
      <c r="AU848" t="s">
        <v>21</v>
      </c>
      <c r="AV848">
        <v>1</v>
      </c>
      <c r="AW848">
        <v>2</v>
      </c>
      <c r="AX848">
        <v>68194128</v>
      </c>
      <c r="AY848">
        <v>1</v>
      </c>
      <c r="AZ848">
        <v>0</v>
      </c>
      <c r="BA848">
        <v>831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CX848">
        <f>Y848*Source!I502</f>
        <v>50.541119999999999</v>
      </c>
      <c r="CY848">
        <f>AD848</f>
        <v>9.07</v>
      </c>
      <c r="CZ848">
        <f>AH848</f>
        <v>9.07</v>
      </c>
      <c r="DA848">
        <f>AL848</f>
        <v>1</v>
      </c>
      <c r="DB848">
        <f>ROUND((ROUND(AT848*CZ848,2)*1.15),6)</f>
        <v>2865.0524999999998</v>
      </c>
      <c r="DC848">
        <f>ROUND((ROUND(AT848*AG848,2)*1.15),6)</f>
        <v>0</v>
      </c>
    </row>
    <row r="849" spans="1:107" x14ac:dyDescent="0.4">
      <c r="A849">
        <f>ROW(Source!A502)</f>
        <v>502</v>
      </c>
      <c r="B849">
        <v>68187018</v>
      </c>
      <c r="C849">
        <v>68194109</v>
      </c>
      <c r="D849">
        <v>121548</v>
      </c>
      <c r="E849">
        <v>1</v>
      </c>
      <c r="F849">
        <v>1</v>
      </c>
      <c r="G849">
        <v>1</v>
      </c>
      <c r="H849">
        <v>1</v>
      </c>
      <c r="I849" t="s">
        <v>44</v>
      </c>
      <c r="J849" t="s">
        <v>3</v>
      </c>
      <c r="K849" t="s">
        <v>723</v>
      </c>
      <c r="L849">
        <v>608254</v>
      </c>
      <c r="N849">
        <v>1013</v>
      </c>
      <c r="O849" t="s">
        <v>724</v>
      </c>
      <c r="P849" t="s">
        <v>724</v>
      </c>
      <c r="Q849">
        <v>1</v>
      </c>
      <c r="W849">
        <v>0</v>
      </c>
      <c r="X849">
        <v>-185737400</v>
      </c>
      <c r="Y849">
        <v>1.175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1</v>
      </c>
      <c r="AJ849">
        <v>1</v>
      </c>
      <c r="AK849">
        <v>1</v>
      </c>
      <c r="AL849">
        <v>1</v>
      </c>
      <c r="AN849">
        <v>0</v>
      </c>
      <c r="AO849">
        <v>1</v>
      </c>
      <c r="AP849">
        <v>1</v>
      </c>
      <c r="AQ849">
        <v>0</v>
      </c>
      <c r="AR849">
        <v>0</v>
      </c>
      <c r="AS849" t="s">
        <v>3</v>
      </c>
      <c r="AT849">
        <v>0.94</v>
      </c>
      <c r="AU849" t="s">
        <v>20</v>
      </c>
      <c r="AV849">
        <v>2</v>
      </c>
      <c r="AW849">
        <v>2</v>
      </c>
      <c r="AX849">
        <v>68194129</v>
      </c>
      <c r="AY849">
        <v>1</v>
      </c>
      <c r="AZ849">
        <v>0</v>
      </c>
      <c r="BA849">
        <v>832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CX849">
        <f>Y849*Source!I502</f>
        <v>0.188</v>
      </c>
      <c r="CY849">
        <f>AD849</f>
        <v>0</v>
      </c>
      <c r="CZ849">
        <f>AH849</f>
        <v>0</v>
      </c>
      <c r="DA849">
        <f>AL849</f>
        <v>1</v>
      </c>
      <c r="DB849">
        <f>ROUND((ROUND(AT849*CZ849,2)*1.25),6)</f>
        <v>0</v>
      </c>
      <c r="DC849">
        <f>ROUND((ROUND(AT849*AG849,2)*1.25),6)</f>
        <v>0</v>
      </c>
    </row>
    <row r="850" spans="1:107" x14ac:dyDescent="0.4">
      <c r="A850">
        <f>ROW(Source!A502)</f>
        <v>502</v>
      </c>
      <c r="B850">
        <v>68187018</v>
      </c>
      <c r="C850">
        <v>68194109</v>
      </c>
      <c r="D850">
        <v>64871277</v>
      </c>
      <c r="E850">
        <v>1</v>
      </c>
      <c r="F850">
        <v>1</v>
      </c>
      <c r="G850">
        <v>1</v>
      </c>
      <c r="H850">
        <v>2</v>
      </c>
      <c r="I850" t="s">
        <v>725</v>
      </c>
      <c r="J850" t="s">
        <v>726</v>
      </c>
      <c r="K850" t="s">
        <v>727</v>
      </c>
      <c r="L850">
        <v>1368</v>
      </c>
      <c r="N850">
        <v>1011</v>
      </c>
      <c r="O850" t="s">
        <v>669</v>
      </c>
      <c r="P850" t="s">
        <v>669</v>
      </c>
      <c r="Q850">
        <v>1</v>
      </c>
      <c r="W850">
        <v>0</v>
      </c>
      <c r="X850">
        <v>1106923569</v>
      </c>
      <c r="Y850">
        <v>1.175</v>
      </c>
      <c r="AA850">
        <v>0</v>
      </c>
      <c r="AB850">
        <v>1000.16</v>
      </c>
      <c r="AC850">
        <v>383.81</v>
      </c>
      <c r="AD850">
        <v>0</v>
      </c>
      <c r="AE850">
        <v>0</v>
      </c>
      <c r="AF850">
        <v>112</v>
      </c>
      <c r="AG850">
        <v>13.5</v>
      </c>
      <c r="AH850">
        <v>0</v>
      </c>
      <c r="AI850">
        <v>1</v>
      </c>
      <c r="AJ850">
        <v>8.93</v>
      </c>
      <c r="AK850">
        <v>28.43</v>
      </c>
      <c r="AL850">
        <v>1</v>
      </c>
      <c r="AN850">
        <v>0</v>
      </c>
      <c r="AO850">
        <v>1</v>
      </c>
      <c r="AP850">
        <v>1</v>
      </c>
      <c r="AQ850">
        <v>0</v>
      </c>
      <c r="AR850">
        <v>0</v>
      </c>
      <c r="AS850" t="s">
        <v>3</v>
      </c>
      <c r="AT850">
        <v>0.94</v>
      </c>
      <c r="AU850" t="s">
        <v>20</v>
      </c>
      <c r="AV850">
        <v>0</v>
      </c>
      <c r="AW850">
        <v>2</v>
      </c>
      <c r="AX850">
        <v>68194130</v>
      </c>
      <c r="AY850">
        <v>1</v>
      </c>
      <c r="AZ850">
        <v>0</v>
      </c>
      <c r="BA850">
        <v>833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CX850">
        <f>Y850*Source!I502</f>
        <v>0.188</v>
      </c>
      <c r="CY850">
        <f>AB850</f>
        <v>1000.16</v>
      </c>
      <c r="CZ850">
        <f>AF850</f>
        <v>112</v>
      </c>
      <c r="DA850">
        <f>AJ850</f>
        <v>8.93</v>
      </c>
      <c r="DB850">
        <f>ROUND((ROUND(AT850*CZ850,2)*1.25),6)</f>
        <v>131.6</v>
      </c>
      <c r="DC850">
        <f>ROUND((ROUND(AT850*AG850,2)*1.25),6)</f>
        <v>15.862500000000001</v>
      </c>
    </row>
    <row r="851" spans="1:107" x14ac:dyDescent="0.4">
      <c r="A851">
        <f>ROW(Source!A502)</f>
        <v>502</v>
      </c>
      <c r="B851">
        <v>68187018</v>
      </c>
      <c r="C851">
        <v>68194109</v>
      </c>
      <c r="D851">
        <v>64872800</v>
      </c>
      <c r="E851">
        <v>1</v>
      </c>
      <c r="F851">
        <v>1</v>
      </c>
      <c r="G851">
        <v>1</v>
      </c>
      <c r="H851">
        <v>2</v>
      </c>
      <c r="I851" t="s">
        <v>746</v>
      </c>
      <c r="J851" t="s">
        <v>747</v>
      </c>
      <c r="K851" t="s">
        <v>748</v>
      </c>
      <c r="L851">
        <v>1368</v>
      </c>
      <c r="N851">
        <v>1011</v>
      </c>
      <c r="O851" t="s">
        <v>669</v>
      </c>
      <c r="P851" t="s">
        <v>669</v>
      </c>
      <c r="Q851">
        <v>1</v>
      </c>
      <c r="W851">
        <v>0</v>
      </c>
      <c r="X851">
        <v>-1867053656</v>
      </c>
      <c r="Y851">
        <v>9.75</v>
      </c>
      <c r="AA851">
        <v>0</v>
      </c>
      <c r="AB851">
        <v>7.18</v>
      </c>
      <c r="AC851">
        <v>0</v>
      </c>
      <c r="AD851">
        <v>0</v>
      </c>
      <c r="AE851">
        <v>0</v>
      </c>
      <c r="AF851">
        <v>1.95</v>
      </c>
      <c r="AG851">
        <v>0</v>
      </c>
      <c r="AH851">
        <v>0</v>
      </c>
      <c r="AI851">
        <v>1</v>
      </c>
      <c r="AJ851">
        <v>3.68</v>
      </c>
      <c r="AK851">
        <v>28.43</v>
      </c>
      <c r="AL851">
        <v>1</v>
      </c>
      <c r="AN851">
        <v>0</v>
      </c>
      <c r="AO851">
        <v>1</v>
      </c>
      <c r="AP851">
        <v>1</v>
      </c>
      <c r="AQ851">
        <v>0</v>
      </c>
      <c r="AR851">
        <v>0</v>
      </c>
      <c r="AS851" t="s">
        <v>3</v>
      </c>
      <c r="AT851">
        <v>7.8</v>
      </c>
      <c r="AU851" t="s">
        <v>20</v>
      </c>
      <c r="AV851">
        <v>0</v>
      </c>
      <c r="AW851">
        <v>2</v>
      </c>
      <c r="AX851">
        <v>68194131</v>
      </c>
      <c r="AY851">
        <v>1</v>
      </c>
      <c r="AZ851">
        <v>0</v>
      </c>
      <c r="BA851">
        <v>834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CX851">
        <f>Y851*Source!I502</f>
        <v>1.56</v>
      </c>
      <c r="CY851">
        <f>AB851</f>
        <v>7.18</v>
      </c>
      <c r="CZ851">
        <f>AF851</f>
        <v>1.95</v>
      </c>
      <c r="DA851">
        <f>AJ851</f>
        <v>3.68</v>
      </c>
      <c r="DB851">
        <f>ROUND((ROUND(AT851*CZ851,2)*1.25),6)</f>
        <v>19.012499999999999</v>
      </c>
      <c r="DC851">
        <f>ROUND((ROUND(AT851*AG851,2)*1.25),6)</f>
        <v>0</v>
      </c>
    </row>
    <row r="852" spans="1:107" x14ac:dyDescent="0.4">
      <c r="A852">
        <f>ROW(Source!A502)</f>
        <v>502</v>
      </c>
      <c r="B852">
        <v>68187018</v>
      </c>
      <c r="C852">
        <v>68194109</v>
      </c>
      <c r="D852">
        <v>64873129</v>
      </c>
      <c r="E852">
        <v>1</v>
      </c>
      <c r="F852">
        <v>1</v>
      </c>
      <c r="G852">
        <v>1</v>
      </c>
      <c r="H852">
        <v>2</v>
      </c>
      <c r="I852" t="s">
        <v>715</v>
      </c>
      <c r="J852" t="s">
        <v>716</v>
      </c>
      <c r="K852" t="s">
        <v>717</v>
      </c>
      <c r="L852">
        <v>1368</v>
      </c>
      <c r="N852">
        <v>1011</v>
      </c>
      <c r="O852" t="s">
        <v>669</v>
      </c>
      <c r="P852" t="s">
        <v>669</v>
      </c>
      <c r="Q852">
        <v>1</v>
      </c>
      <c r="W852">
        <v>0</v>
      </c>
      <c r="X852">
        <v>1230759911</v>
      </c>
      <c r="Y852">
        <v>1.75</v>
      </c>
      <c r="AA852">
        <v>0</v>
      </c>
      <c r="AB852">
        <v>851.65</v>
      </c>
      <c r="AC852">
        <v>329.79</v>
      </c>
      <c r="AD852">
        <v>0</v>
      </c>
      <c r="AE852">
        <v>0</v>
      </c>
      <c r="AF852">
        <v>87.17</v>
      </c>
      <c r="AG852">
        <v>11.6</v>
      </c>
      <c r="AH852">
        <v>0</v>
      </c>
      <c r="AI852">
        <v>1</v>
      </c>
      <c r="AJ852">
        <v>9.77</v>
      </c>
      <c r="AK852">
        <v>28.43</v>
      </c>
      <c r="AL852">
        <v>1</v>
      </c>
      <c r="AN852">
        <v>0</v>
      </c>
      <c r="AO852">
        <v>1</v>
      </c>
      <c r="AP852">
        <v>1</v>
      </c>
      <c r="AQ852">
        <v>0</v>
      </c>
      <c r="AR852">
        <v>0</v>
      </c>
      <c r="AS852" t="s">
        <v>3</v>
      </c>
      <c r="AT852">
        <v>1.4</v>
      </c>
      <c r="AU852" t="s">
        <v>20</v>
      </c>
      <c r="AV852">
        <v>0</v>
      </c>
      <c r="AW852">
        <v>2</v>
      </c>
      <c r="AX852">
        <v>68194132</v>
      </c>
      <c r="AY852">
        <v>1</v>
      </c>
      <c r="AZ852">
        <v>0</v>
      </c>
      <c r="BA852">
        <v>835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CX852">
        <f>Y852*Source!I502</f>
        <v>0.28000000000000003</v>
      </c>
      <c r="CY852">
        <f>AB852</f>
        <v>851.65</v>
      </c>
      <c r="CZ852">
        <f>AF852</f>
        <v>87.17</v>
      </c>
      <c r="DA852">
        <f>AJ852</f>
        <v>9.77</v>
      </c>
      <c r="DB852">
        <f>ROUND((ROUND(AT852*CZ852,2)*1.25),6)</f>
        <v>152.55000000000001</v>
      </c>
      <c r="DC852">
        <f>ROUND((ROUND(AT852*AG852,2)*1.25),6)</f>
        <v>20.3</v>
      </c>
    </row>
    <row r="853" spans="1:107" x14ac:dyDescent="0.4">
      <c r="A853">
        <f>ROW(Source!A502)</f>
        <v>502</v>
      </c>
      <c r="B853">
        <v>68187018</v>
      </c>
      <c r="C853">
        <v>68194109</v>
      </c>
      <c r="D853">
        <v>64807372</v>
      </c>
      <c r="E853">
        <v>1</v>
      </c>
      <c r="F853">
        <v>1</v>
      </c>
      <c r="G853">
        <v>1</v>
      </c>
      <c r="H853">
        <v>3</v>
      </c>
      <c r="I853" t="s">
        <v>1139</v>
      </c>
      <c r="J853" t="s">
        <v>1140</v>
      </c>
      <c r="K853" t="s">
        <v>1141</v>
      </c>
      <c r="L853">
        <v>1348</v>
      </c>
      <c r="N853">
        <v>1009</v>
      </c>
      <c r="O853" t="s">
        <v>133</v>
      </c>
      <c r="P853" t="s">
        <v>133</v>
      </c>
      <c r="Q853">
        <v>1000</v>
      </c>
      <c r="W853">
        <v>0</v>
      </c>
      <c r="X853">
        <v>-1847793032</v>
      </c>
      <c r="Y853">
        <v>1E-3</v>
      </c>
      <c r="AA853">
        <v>56169.42</v>
      </c>
      <c r="AB853">
        <v>0</v>
      </c>
      <c r="AC853">
        <v>0</v>
      </c>
      <c r="AD853">
        <v>0</v>
      </c>
      <c r="AE853">
        <v>22558</v>
      </c>
      <c r="AF853">
        <v>0</v>
      </c>
      <c r="AG853">
        <v>0</v>
      </c>
      <c r="AH853">
        <v>0</v>
      </c>
      <c r="AI853">
        <v>2.4900000000000002</v>
      </c>
      <c r="AJ853">
        <v>1</v>
      </c>
      <c r="AK853">
        <v>1</v>
      </c>
      <c r="AL853">
        <v>1</v>
      </c>
      <c r="AN853">
        <v>0</v>
      </c>
      <c r="AO853">
        <v>1</v>
      </c>
      <c r="AP853">
        <v>0</v>
      </c>
      <c r="AQ853">
        <v>0</v>
      </c>
      <c r="AR853">
        <v>0</v>
      </c>
      <c r="AS853" t="s">
        <v>3</v>
      </c>
      <c r="AT853">
        <v>1E-3</v>
      </c>
      <c r="AU853" t="s">
        <v>3</v>
      </c>
      <c r="AV853">
        <v>0</v>
      </c>
      <c r="AW853">
        <v>2</v>
      </c>
      <c r="AX853">
        <v>68194133</v>
      </c>
      <c r="AY853">
        <v>1</v>
      </c>
      <c r="AZ853">
        <v>0</v>
      </c>
      <c r="BA853">
        <v>836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CX853">
        <f>Y853*Source!I502</f>
        <v>1.6000000000000001E-4</v>
      </c>
      <c r="CY853">
        <f t="shared" ref="CY853:CY864" si="191">AA853</f>
        <v>56169.42</v>
      </c>
      <c r="CZ853">
        <f t="shared" ref="CZ853:CZ864" si="192">AE853</f>
        <v>22558</v>
      </c>
      <c r="DA853">
        <f t="shared" ref="DA853:DA864" si="193">AI853</f>
        <v>2.4900000000000002</v>
      </c>
      <c r="DB853">
        <f t="shared" ref="DB853:DB864" si="194">ROUND(ROUND(AT853*CZ853,2),6)</f>
        <v>22.56</v>
      </c>
      <c r="DC853">
        <f t="shared" ref="DC853:DC864" si="195">ROUND(ROUND(AT853*AG853,2),6)</f>
        <v>0</v>
      </c>
    </row>
    <row r="854" spans="1:107" x14ac:dyDescent="0.4">
      <c r="A854">
        <f>ROW(Source!A502)</f>
        <v>502</v>
      </c>
      <c r="B854">
        <v>68187018</v>
      </c>
      <c r="C854">
        <v>68194109</v>
      </c>
      <c r="D854">
        <v>64807743</v>
      </c>
      <c r="E854">
        <v>1</v>
      </c>
      <c r="F854">
        <v>1</v>
      </c>
      <c r="G854">
        <v>1</v>
      </c>
      <c r="H854">
        <v>3</v>
      </c>
      <c r="I854" t="s">
        <v>1142</v>
      </c>
      <c r="J854" t="s">
        <v>1143</v>
      </c>
      <c r="K854" t="s">
        <v>1144</v>
      </c>
      <c r="L854">
        <v>1302</v>
      </c>
      <c r="N854">
        <v>1003</v>
      </c>
      <c r="O854" t="s">
        <v>288</v>
      </c>
      <c r="P854" t="s">
        <v>288</v>
      </c>
      <c r="Q854">
        <v>10</v>
      </c>
      <c r="W854">
        <v>0</v>
      </c>
      <c r="X854">
        <v>1233142857</v>
      </c>
      <c r="Y854">
        <v>1.26</v>
      </c>
      <c r="AA854">
        <v>185.6</v>
      </c>
      <c r="AB854">
        <v>0</v>
      </c>
      <c r="AC854">
        <v>0</v>
      </c>
      <c r="AD854">
        <v>0</v>
      </c>
      <c r="AE854">
        <v>73.650000000000006</v>
      </c>
      <c r="AF854">
        <v>0</v>
      </c>
      <c r="AG854">
        <v>0</v>
      </c>
      <c r="AH854">
        <v>0</v>
      </c>
      <c r="AI854">
        <v>2.52</v>
      </c>
      <c r="AJ854">
        <v>1</v>
      </c>
      <c r="AK854">
        <v>1</v>
      </c>
      <c r="AL854">
        <v>1</v>
      </c>
      <c r="AN854">
        <v>0</v>
      </c>
      <c r="AO854">
        <v>1</v>
      </c>
      <c r="AP854">
        <v>0</v>
      </c>
      <c r="AQ854">
        <v>0</v>
      </c>
      <c r="AR854">
        <v>0</v>
      </c>
      <c r="AS854" t="s">
        <v>3</v>
      </c>
      <c r="AT854">
        <v>1.26</v>
      </c>
      <c r="AU854" t="s">
        <v>3</v>
      </c>
      <c r="AV854">
        <v>0</v>
      </c>
      <c r="AW854">
        <v>2</v>
      </c>
      <c r="AX854">
        <v>68194134</v>
      </c>
      <c r="AY854">
        <v>1</v>
      </c>
      <c r="AZ854">
        <v>0</v>
      </c>
      <c r="BA854">
        <v>837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CX854">
        <f>Y854*Source!I502</f>
        <v>0.2016</v>
      </c>
      <c r="CY854">
        <f t="shared" si="191"/>
        <v>185.6</v>
      </c>
      <c r="CZ854">
        <f t="shared" si="192"/>
        <v>73.650000000000006</v>
      </c>
      <c r="DA854">
        <f t="shared" si="193"/>
        <v>2.52</v>
      </c>
      <c r="DB854">
        <f t="shared" si="194"/>
        <v>92.8</v>
      </c>
      <c r="DC854">
        <f t="shared" si="195"/>
        <v>0</v>
      </c>
    </row>
    <row r="855" spans="1:107" x14ac:dyDescent="0.4">
      <c r="A855">
        <f>ROW(Source!A502)</f>
        <v>502</v>
      </c>
      <c r="B855">
        <v>68187018</v>
      </c>
      <c r="C855">
        <v>68194109</v>
      </c>
      <c r="D855">
        <v>64807891</v>
      </c>
      <c r="E855">
        <v>1</v>
      </c>
      <c r="F855">
        <v>1</v>
      </c>
      <c r="G855">
        <v>1</v>
      </c>
      <c r="H855">
        <v>3</v>
      </c>
      <c r="I855" t="s">
        <v>1145</v>
      </c>
      <c r="J855" t="s">
        <v>1146</v>
      </c>
      <c r="K855" t="s">
        <v>1147</v>
      </c>
      <c r="L855">
        <v>1346</v>
      </c>
      <c r="N855">
        <v>1009</v>
      </c>
      <c r="O855" t="s">
        <v>120</v>
      </c>
      <c r="P855" t="s">
        <v>120</v>
      </c>
      <c r="Q855">
        <v>1</v>
      </c>
      <c r="W855">
        <v>0</v>
      </c>
      <c r="X855">
        <v>-1581065507</v>
      </c>
      <c r="Y855">
        <v>7.9</v>
      </c>
      <c r="AA855">
        <v>179.82</v>
      </c>
      <c r="AB855">
        <v>0</v>
      </c>
      <c r="AC855">
        <v>0</v>
      </c>
      <c r="AD855">
        <v>0</v>
      </c>
      <c r="AE855">
        <v>51.97</v>
      </c>
      <c r="AF855">
        <v>0</v>
      </c>
      <c r="AG855">
        <v>0</v>
      </c>
      <c r="AH855">
        <v>0</v>
      </c>
      <c r="AI855">
        <v>3.46</v>
      </c>
      <c r="AJ855">
        <v>1</v>
      </c>
      <c r="AK855">
        <v>1</v>
      </c>
      <c r="AL855">
        <v>1</v>
      </c>
      <c r="AN855">
        <v>0</v>
      </c>
      <c r="AO855">
        <v>1</v>
      </c>
      <c r="AP855">
        <v>0</v>
      </c>
      <c r="AQ855">
        <v>0</v>
      </c>
      <c r="AR855">
        <v>0</v>
      </c>
      <c r="AS855" t="s">
        <v>3</v>
      </c>
      <c r="AT855">
        <v>7.9</v>
      </c>
      <c r="AU855" t="s">
        <v>3</v>
      </c>
      <c r="AV855">
        <v>0</v>
      </c>
      <c r="AW855">
        <v>2</v>
      </c>
      <c r="AX855">
        <v>68194135</v>
      </c>
      <c r="AY855">
        <v>1</v>
      </c>
      <c r="AZ855">
        <v>0</v>
      </c>
      <c r="BA855">
        <v>838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CX855">
        <f>Y855*Source!I502</f>
        <v>1.264</v>
      </c>
      <c r="CY855">
        <f t="shared" si="191"/>
        <v>179.82</v>
      </c>
      <c r="CZ855">
        <f t="shared" si="192"/>
        <v>51.97</v>
      </c>
      <c r="DA855">
        <f t="shared" si="193"/>
        <v>3.46</v>
      </c>
      <c r="DB855">
        <f t="shared" si="194"/>
        <v>410.56</v>
      </c>
      <c r="DC855">
        <f t="shared" si="195"/>
        <v>0</v>
      </c>
    </row>
    <row r="856" spans="1:107" x14ac:dyDescent="0.4">
      <c r="A856">
        <f>ROW(Source!A502)</f>
        <v>502</v>
      </c>
      <c r="B856">
        <v>68187018</v>
      </c>
      <c r="C856">
        <v>68194109</v>
      </c>
      <c r="D856">
        <v>64808596</v>
      </c>
      <c r="E856">
        <v>1</v>
      </c>
      <c r="F856">
        <v>1</v>
      </c>
      <c r="G856">
        <v>1</v>
      </c>
      <c r="H856">
        <v>3</v>
      </c>
      <c r="I856" t="s">
        <v>1148</v>
      </c>
      <c r="J856" t="s">
        <v>1149</v>
      </c>
      <c r="K856" t="s">
        <v>1150</v>
      </c>
      <c r="L856">
        <v>1356</v>
      </c>
      <c r="N856">
        <v>1010</v>
      </c>
      <c r="O856" t="s">
        <v>271</v>
      </c>
      <c r="P856" t="s">
        <v>271</v>
      </c>
      <c r="Q856">
        <v>1000</v>
      </c>
      <c r="W856">
        <v>0</v>
      </c>
      <c r="X856">
        <v>110535374</v>
      </c>
      <c r="Y856">
        <v>0.2</v>
      </c>
      <c r="AA856">
        <v>1647.16</v>
      </c>
      <c r="AB856">
        <v>0</v>
      </c>
      <c r="AC856">
        <v>0</v>
      </c>
      <c r="AD856">
        <v>0</v>
      </c>
      <c r="AE856">
        <v>253.8</v>
      </c>
      <c r="AF856">
        <v>0</v>
      </c>
      <c r="AG856">
        <v>0</v>
      </c>
      <c r="AH856">
        <v>0</v>
      </c>
      <c r="AI856">
        <v>6.49</v>
      </c>
      <c r="AJ856">
        <v>1</v>
      </c>
      <c r="AK856">
        <v>1</v>
      </c>
      <c r="AL856">
        <v>1</v>
      </c>
      <c r="AN856">
        <v>0</v>
      </c>
      <c r="AO856">
        <v>1</v>
      </c>
      <c r="AP856">
        <v>0</v>
      </c>
      <c r="AQ856">
        <v>0</v>
      </c>
      <c r="AR856">
        <v>0</v>
      </c>
      <c r="AS856" t="s">
        <v>3</v>
      </c>
      <c r="AT856">
        <v>0.2</v>
      </c>
      <c r="AU856" t="s">
        <v>3</v>
      </c>
      <c r="AV856">
        <v>0</v>
      </c>
      <c r="AW856">
        <v>2</v>
      </c>
      <c r="AX856">
        <v>68194136</v>
      </c>
      <c r="AY856">
        <v>1</v>
      </c>
      <c r="AZ856">
        <v>0</v>
      </c>
      <c r="BA856">
        <v>839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CX856">
        <f>Y856*Source!I502</f>
        <v>3.2000000000000001E-2</v>
      </c>
      <c r="CY856">
        <f t="shared" si="191"/>
        <v>1647.16</v>
      </c>
      <c r="CZ856">
        <f t="shared" si="192"/>
        <v>253.8</v>
      </c>
      <c r="DA856">
        <f t="shared" si="193"/>
        <v>6.49</v>
      </c>
      <c r="DB856">
        <f t="shared" si="194"/>
        <v>50.76</v>
      </c>
      <c r="DC856">
        <f t="shared" si="195"/>
        <v>0</v>
      </c>
    </row>
    <row r="857" spans="1:107" x14ac:dyDescent="0.4">
      <c r="A857">
        <f>ROW(Source!A502)</f>
        <v>502</v>
      </c>
      <c r="B857">
        <v>68187018</v>
      </c>
      <c r="C857">
        <v>68194109</v>
      </c>
      <c r="D857">
        <v>64808643</v>
      </c>
      <c r="E857">
        <v>1</v>
      </c>
      <c r="F857">
        <v>1</v>
      </c>
      <c r="G857">
        <v>1</v>
      </c>
      <c r="H857">
        <v>3</v>
      </c>
      <c r="I857" t="s">
        <v>1151</v>
      </c>
      <c r="J857" t="s">
        <v>1152</v>
      </c>
      <c r="K857" t="s">
        <v>1153</v>
      </c>
      <c r="L857">
        <v>1348</v>
      </c>
      <c r="N857">
        <v>1009</v>
      </c>
      <c r="O857" t="s">
        <v>133</v>
      </c>
      <c r="P857" t="s">
        <v>133</v>
      </c>
      <c r="Q857">
        <v>1000</v>
      </c>
      <c r="W857">
        <v>0</v>
      </c>
      <c r="X857">
        <v>151600722</v>
      </c>
      <c r="Y857">
        <v>1.04E-2</v>
      </c>
      <c r="AA857">
        <v>135842.68</v>
      </c>
      <c r="AB857">
        <v>0</v>
      </c>
      <c r="AC857">
        <v>0</v>
      </c>
      <c r="AD857">
        <v>0</v>
      </c>
      <c r="AE857">
        <v>35011</v>
      </c>
      <c r="AF857">
        <v>0</v>
      </c>
      <c r="AG857">
        <v>0</v>
      </c>
      <c r="AH857">
        <v>0</v>
      </c>
      <c r="AI857">
        <v>3.88</v>
      </c>
      <c r="AJ857">
        <v>1</v>
      </c>
      <c r="AK857">
        <v>1</v>
      </c>
      <c r="AL857">
        <v>1</v>
      </c>
      <c r="AN857">
        <v>0</v>
      </c>
      <c r="AO857">
        <v>1</v>
      </c>
      <c r="AP857">
        <v>0</v>
      </c>
      <c r="AQ857">
        <v>0</v>
      </c>
      <c r="AR857">
        <v>0</v>
      </c>
      <c r="AS857" t="s">
        <v>3</v>
      </c>
      <c r="AT857">
        <v>1.04E-2</v>
      </c>
      <c r="AU857" t="s">
        <v>3</v>
      </c>
      <c r="AV857">
        <v>0</v>
      </c>
      <c r="AW857">
        <v>2</v>
      </c>
      <c r="AX857">
        <v>68194137</v>
      </c>
      <c r="AY857">
        <v>1</v>
      </c>
      <c r="AZ857">
        <v>0</v>
      </c>
      <c r="BA857">
        <v>840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0</v>
      </c>
      <c r="CX857">
        <f>Y857*Source!I502</f>
        <v>1.6639999999999999E-3</v>
      </c>
      <c r="CY857">
        <f t="shared" si="191"/>
        <v>135842.68</v>
      </c>
      <c r="CZ857">
        <f t="shared" si="192"/>
        <v>35011</v>
      </c>
      <c r="DA857">
        <f t="shared" si="193"/>
        <v>3.88</v>
      </c>
      <c r="DB857">
        <f t="shared" si="194"/>
        <v>364.11</v>
      </c>
      <c r="DC857">
        <f t="shared" si="195"/>
        <v>0</v>
      </c>
    </row>
    <row r="858" spans="1:107" x14ac:dyDescent="0.4">
      <c r="A858">
        <f>ROW(Source!A502)</f>
        <v>502</v>
      </c>
      <c r="B858">
        <v>68187018</v>
      </c>
      <c r="C858">
        <v>68194109</v>
      </c>
      <c r="D858">
        <v>64808644</v>
      </c>
      <c r="E858">
        <v>1</v>
      </c>
      <c r="F858">
        <v>1</v>
      </c>
      <c r="G858">
        <v>1</v>
      </c>
      <c r="H858">
        <v>3</v>
      </c>
      <c r="I858" t="s">
        <v>1154</v>
      </c>
      <c r="J858" t="s">
        <v>1155</v>
      </c>
      <c r="K858" t="s">
        <v>1156</v>
      </c>
      <c r="L858">
        <v>1348</v>
      </c>
      <c r="N858">
        <v>1009</v>
      </c>
      <c r="O858" t="s">
        <v>133</v>
      </c>
      <c r="P858" t="s">
        <v>133</v>
      </c>
      <c r="Q858">
        <v>1000</v>
      </c>
      <c r="W858">
        <v>0</v>
      </c>
      <c r="X858">
        <v>-763592120</v>
      </c>
      <c r="Y858">
        <v>0.03</v>
      </c>
      <c r="AA858">
        <v>38914.29</v>
      </c>
      <c r="AB858">
        <v>0</v>
      </c>
      <c r="AC858">
        <v>0</v>
      </c>
      <c r="AD858">
        <v>0</v>
      </c>
      <c r="AE858">
        <v>16147.01</v>
      </c>
      <c r="AF858">
        <v>0</v>
      </c>
      <c r="AG858">
        <v>0</v>
      </c>
      <c r="AH858">
        <v>0</v>
      </c>
      <c r="AI858">
        <v>2.41</v>
      </c>
      <c r="AJ858">
        <v>1</v>
      </c>
      <c r="AK858">
        <v>1</v>
      </c>
      <c r="AL858">
        <v>1</v>
      </c>
      <c r="AN858">
        <v>0</v>
      </c>
      <c r="AO858">
        <v>1</v>
      </c>
      <c r="AP858">
        <v>0</v>
      </c>
      <c r="AQ858">
        <v>0</v>
      </c>
      <c r="AR858">
        <v>0</v>
      </c>
      <c r="AS858" t="s">
        <v>3</v>
      </c>
      <c r="AT858">
        <v>0.03</v>
      </c>
      <c r="AU858" t="s">
        <v>3</v>
      </c>
      <c r="AV858">
        <v>0</v>
      </c>
      <c r="AW858">
        <v>2</v>
      </c>
      <c r="AX858">
        <v>68194138</v>
      </c>
      <c r="AY858">
        <v>1</v>
      </c>
      <c r="AZ858">
        <v>0</v>
      </c>
      <c r="BA858">
        <v>841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CX858">
        <f>Y858*Source!I502</f>
        <v>4.7999999999999996E-3</v>
      </c>
      <c r="CY858">
        <f t="shared" si="191"/>
        <v>38914.29</v>
      </c>
      <c r="CZ858">
        <f t="shared" si="192"/>
        <v>16147.01</v>
      </c>
      <c r="DA858">
        <f t="shared" si="193"/>
        <v>2.41</v>
      </c>
      <c r="DB858">
        <f t="shared" si="194"/>
        <v>484.41</v>
      </c>
      <c r="DC858">
        <f t="shared" si="195"/>
        <v>0</v>
      </c>
    </row>
    <row r="859" spans="1:107" x14ac:dyDescent="0.4">
      <c r="A859">
        <f>ROW(Source!A502)</f>
        <v>502</v>
      </c>
      <c r="B859">
        <v>68187018</v>
      </c>
      <c r="C859">
        <v>68194109</v>
      </c>
      <c r="D859">
        <v>64808645</v>
      </c>
      <c r="E859">
        <v>1</v>
      </c>
      <c r="F859">
        <v>1</v>
      </c>
      <c r="G859">
        <v>1</v>
      </c>
      <c r="H859">
        <v>3</v>
      </c>
      <c r="I859" t="s">
        <v>1157</v>
      </c>
      <c r="J859" t="s">
        <v>1158</v>
      </c>
      <c r="K859" t="s">
        <v>1159</v>
      </c>
      <c r="L859">
        <v>1348</v>
      </c>
      <c r="N859">
        <v>1009</v>
      </c>
      <c r="O859" t="s">
        <v>133</v>
      </c>
      <c r="P859" t="s">
        <v>133</v>
      </c>
      <c r="Q859">
        <v>1000</v>
      </c>
      <c r="W859">
        <v>0</v>
      </c>
      <c r="X859">
        <v>255565649</v>
      </c>
      <c r="Y859">
        <v>0.124</v>
      </c>
      <c r="AA859">
        <v>38914.29</v>
      </c>
      <c r="AB859">
        <v>0</v>
      </c>
      <c r="AC859">
        <v>0</v>
      </c>
      <c r="AD859">
        <v>0</v>
      </c>
      <c r="AE859">
        <v>16147.01</v>
      </c>
      <c r="AF859">
        <v>0</v>
      </c>
      <c r="AG859">
        <v>0</v>
      </c>
      <c r="AH859">
        <v>0</v>
      </c>
      <c r="AI859">
        <v>2.41</v>
      </c>
      <c r="AJ859">
        <v>1</v>
      </c>
      <c r="AK859">
        <v>1</v>
      </c>
      <c r="AL859">
        <v>1</v>
      </c>
      <c r="AN859">
        <v>0</v>
      </c>
      <c r="AO859">
        <v>1</v>
      </c>
      <c r="AP859">
        <v>0</v>
      </c>
      <c r="AQ859">
        <v>0</v>
      </c>
      <c r="AR859">
        <v>0</v>
      </c>
      <c r="AS859" t="s">
        <v>3</v>
      </c>
      <c r="AT859">
        <v>0.124</v>
      </c>
      <c r="AU859" t="s">
        <v>3</v>
      </c>
      <c r="AV859">
        <v>0</v>
      </c>
      <c r="AW859">
        <v>2</v>
      </c>
      <c r="AX859">
        <v>68194139</v>
      </c>
      <c r="AY859">
        <v>1</v>
      </c>
      <c r="AZ859">
        <v>0</v>
      </c>
      <c r="BA859">
        <v>842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CX859">
        <f>Y859*Source!I502</f>
        <v>1.984E-2</v>
      </c>
      <c r="CY859">
        <f t="shared" si="191"/>
        <v>38914.29</v>
      </c>
      <c r="CZ859">
        <f t="shared" si="192"/>
        <v>16147.01</v>
      </c>
      <c r="DA859">
        <f t="shared" si="193"/>
        <v>2.41</v>
      </c>
      <c r="DB859">
        <f t="shared" si="194"/>
        <v>2002.23</v>
      </c>
      <c r="DC859">
        <f t="shared" si="195"/>
        <v>0</v>
      </c>
    </row>
    <row r="860" spans="1:107" x14ac:dyDescent="0.4">
      <c r="A860">
        <f>ROW(Source!A502)</f>
        <v>502</v>
      </c>
      <c r="B860">
        <v>68187018</v>
      </c>
      <c r="C860">
        <v>68194109</v>
      </c>
      <c r="D860">
        <v>64808735</v>
      </c>
      <c r="E860">
        <v>1</v>
      </c>
      <c r="F860">
        <v>1</v>
      </c>
      <c r="G860">
        <v>1</v>
      </c>
      <c r="H860">
        <v>3</v>
      </c>
      <c r="I860" t="s">
        <v>1160</v>
      </c>
      <c r="J860" t="s">
        <v>1161</v>
      </c>
      <c r="K860" t="s">
        <v>1162</v>
      </c>
      <c r="L860">
        <v>1346</v>
      </c>
      <c r="N860">
        <v>1009</v>
      </c>
      <c r="O860" t="s">
        <v>120</v>
      </c>
      <c r="P860" t="s">
        <v>120</v>
      </c>
      <c r="Q860">
        <v>1</v>
      </c>
      <c r="W860">
        <v>0</v>
      </c>
      <c r="X860">
        <v>170168280</v>
      </c>
      <c r="Y860">
        <v>1.6</v>
      </c>
      <c r="AA860">
        <v>23.62</v>
      </c>
      <c r="AB860">
        <v>0</v>
      </c>
      <c r="AC860">
        <v>0</v>
      </c>
      <c r="AD860">
        <v>0</v>
      </c>
      <c r="AE860">
        <v>8.09</v>
      </c>
      <c r="AF860">
        <v>0</v>
      </c>
      <c r="AG860">
        <v>0</v>
      </c>
      <c r="AH860">
        <v>0</v>
      </c>
      <c r="AI860">
        <v>2.92</v>
      </c>
      <c r="AJ860">
        <v>1</v>
      </c>
      <c r="AK860">
        <v>1</v>
      </c>
      <c r="AL860">
        <v>1</v>
      </c>
      <c r="AN860">
        <v>0</v>
      </c>
      <c r="AO860">
        <v>1</v>
      </c>
      <c r="AP860">
        <v>0</v>
      </c>
      <c r="AQ860">
        <v>0</v>
      </c>
      <c r="AR860">
        <v>0</v>
      </c>
      <c r="AS860" t="s">
        <v>3</v>
      </c>
      <c r="AT860">
        <v>1.6</v>
      </c>
      <c r="AU860" t="s">
        <v>3</v>
      </c>
      <c r="AV860">
        <v>0</v>
      </c>
      <c r="AW860">
        <v>2</v>
      </c>
      <c r="AX860">
        <v>68194140</v>
      </c>
      <c r="AY860">
        <v>1</v>
      </c>
      <c r="AZ860">
        <v>0</v>
      </c>
      <c r="BA860">
        <v>843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CX860">
        <f>Y860*Source!I502</f>
        <v>0.25600000000000001</v>
      </c>
      <c r="CY860">
        <f t="shared" si="191"/>
        <v>23.62</v>
      </c>
      <c r="CZ860">
        <f t="shared" si="192"/>
        <v>8.09</v>
      </c>
      <c r="DA860">
        <f t="shared" si="193"/>
        <v>2.92</v>
      </c>
      <c r="DB860">
        <f t="shared" si="194"/>
        <v>12.94</v>
      </c>
      <c r="DC860">
        <f t="shared" si="195"/>
        <v>0</v>
      </c>
    </row>
    <row r="861" spans="1:107" x14ac:dyDescent="0.4">
      <c r="A861">
        <f>ROW(Source!A502)</f>
        <v>502</v>
      </c>
      <c r="B861">
        <v>68187018</v>
      </c>
      <c r="C861">
        <v>68194109</v>
      </c>
      <c r="D861">
        <v>64809178</v>
      </c>
      <c r="E861">
        <v>1</v>
      </c>
      <c r="F861">
        <v>1</v>
      </c>
      <c r="G861">
        <v>1</v>
      </c>
      <c r="H861">
        <v>3</v>
      </c>
      <c r="I861" t="s">
        <v>1163</v>
      </c>
      <c r="J861" t="s">
        <v>1164</v>
      </c>
      <c r="K861" t="s">
        <v>1165</v>
      </c>
      <c r="L861">
        <v>1346</v>
      </c>
      <c r="N861">
        <v>1009</v>
      </c>
      <c r="O861" t="s">
        <v>120</v>
      </c>
      <c r="P861" t="s">
        <v>120</v>
      </c>
      <c r="Q861">
        <v>1</v>
      </c>
      <c r="W861">
        <v>0</v>
      </c>
      <c r="X861">
        <v>-509227070</v>
      </c>
      <c r="Y861">
        <v>10</v>
      </c>
      <c r="AA861">
        <v>55.78</v>
      </c>
      <c r="AB861">
        <v>0</v>
      </c>
      <c r="AC861">
        <v>0</v>
      </c>
      <c r="AD861">
        <v>0</v>
      </c>
      <c r="AE861">
        <v>16.600000000000001</v>
      </c>
      <c r="AF861">
        <v>0</v>
      </c>
      <c r="AG861">
        <v>0</v>
      </c>
      <c r="AH861">
        <v>0</v>
      </c>
      <c r="AI861">
        <v>3.36</v>
      </c>
      <c r="AJ861">
        <v>1</v>
      </c>
      <c r="AK861">
        <v>1</v>
      </c>
      <c r="AL861">
        <v>1</v>
      </c>
      <c r="AN861">
        <v>0</v>
      </c>
      <c r="AO861">
        <v>1</v>
      </c>
      <c r="AP861">
        <v>0</v>
      </c>
      <c r="AQ861">
        <v>0</v>
      </c>
      <c r="AR861">
        <v>0</v>
      </c>
      <c r="AS861" t="s">
        <v>3</v>
      </c>
      <c r="AT861">
        <v>10</v>
      </c>
      <c r="AU861" t="s">
        <v>3</v>
      </c>
      <c r="AV861">
        <v>0</v>
      </c>
      <c r="AW861">
        <v>2</v>
      </c>
      <c r="AX861">
        <v>68194141</v>
      </c>
      <c r="AY861">
        <v>1</v>
      </c>
      <c r="AZ861">
        <v>0</v>
      </c>
      <c r="BA861">
        <v>844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CX861">
        <f>Y861*Source!I502</f>
        <v>1.6</v>
      </c>
      <c r="CY861">
        <f t="shared" si="191"/>
        <v>55.78</v>
      </c>
      <c r="CZ861">
        <f t="shared" si="192"/>
        <v>16.600000000000001</v>
      </c>
      <c r="DA861">
        <f t="shared" si="193"/>
        <v>3.36</v>
      </c>
      <c r="DB861">
        <f t="shared" si="194"/>
        <v>166</v>
      </c>
      <c r="DC861">
        <f t="shared" si="195"/>
        <v>0</v>
      </c>
    </row>
    <row r="862" spans="1:107" x14ac:dyDescent="0.4">
      <c r="A862">
        <f>ROW(Source!A502)</f>
        <v>502</v>
      </c>
      <c r="B862">
        <v>68187018</v>
      </c>
      <c r="C862">
        <v>68194109</v>
      </c>
      <c r="D862">
        <v>64809303</v>
      </c>
      <c r="E862">
        <v>1</v>
      </c>
      <c r="F862">
        <v>1</v>
      </c>
      <c r="G862">
        <v>1</v>
      </c>
      <c r="H862">
        <v>3</v>
      </c>
      <c r="I862" t="s">
        <v>41</v>
      </c>
      <c r="J862" t="s">
        <v>43</v>
      </c>
      <c r="K862" t="s">
        <v>42</v>
      </c>
      <c r="L862">
        <v>1327</v>
      </c>
      <c r="N862">
        <v>1005</v>
      </c>
      <c r="O862" t="s">
        <v>31</v>
      </c>
      <c r="P862" t="s">
        <v>31</v>
      </c>
      <c r="Q862">
        <v>1</v>
      </c>
      <c r="W862">
        <v>0</v>
      </c>
      <c r="X862">
        <v>1528749664</v>
      </c>
      <c r="Y862">
        <v>420</v>
      </c>
      <c r="AA862">
        <v>99.11</v>
      </c>
      <c r="AB862">
        <v>0</v>
      </c>
      <c r="AC862">
        <v>0</v>
      </c>
      <c r="AD862">
        <v>0</v>
      </c>
      <c r="AE862">
        <v>20.52</v>
      </c>
      <c r="AF862">
        <v>0</v>
      </c>
      <c r="AG862">
        <v>0</v>
      </c>
      <c r="AH862">
        <v>0</v>
      </c>
      <c r="AI862">
        <v>4.83</v>
      </c>
      <c r="AJ862">
        <v>1</v>
      </c>
      <c r="AK862">
        <v>1</v>
      </c>
      <c r="AL862">
        <v>1</v>
      </c>
      <c r="AN862">
        <v>0</v>
      </c>
      <c r="AO862">
        <v>0</v>
      </c>
      <c r="AP862">
        <v>0</v>
      </c>
      <c r="AQ862">
        <v>0</v>
      </c>
      <c r="AR862">
        <v>0</v>
      </c>
      <c r="AS862" t="s">
        <v>3</v>
      </c>
      <c r="AT862">
        <v>420</v>
      </c>
      <c r="AU862" t="s">
        <v>3</v>
      </c>
      <c r="AV862">
        <v>0</v>
      </c>
      <c r="AW862">
        <v>1</v>
      </c>
      <c r="AX862">
        <v>-1</v>
      </c>
      <c r="AY862">
        <v>0</v>
      </c>
      <c r="AZ862">
        <v>0</v>
      </c>
      <c r="BA862" t="s">
        <v>3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CX862">
        <f>Y862*Source!I502</f>
        <v>67.2</v>
      </c>
      <c r="CY862">
        <f t="shared" si="191"/>
        <v>99.11</v>
      </c>
      <c r="CZ862">
        <f t="shared" si="192"/>
        <v>20.52</v>
      </c>
      <c r="DA862">
        <f t="shared" si="193"/>
        <v>4.83</v>
      </c>
      <c r="DB862">
        <f t="shared" si="194"/>
        <v>8618.4</v>
      </c>
      <c r="DC862">
        <f t="shared" si="195"/>
        <v>0</v>
      </c>
    </row>
    <row r="863" spans="1:107" x14ac:dyDescent="0.4">
      <c r="A863">
        <f>ROW(Source!A502)</f>
        <v>502</v>
      </c>
      <c r="B863">
        <v>68187018</v>
      </c>
      <c r="C863">
        <v>68194109</v>
      </c>
      <c r="D863">
        <v>64821833</v>
      </c>
      <c r="E863">
        <v>1</v>
      </c>
      <c r="F863">
        <v>1</v>
      </c>
      <c r="G863">
        <v>1</v>
      </c>
      <c r="H863">
        <v>3</v>
      </c>
      <c r="I863" t="s">
        <v>1166</v>
      </c>
      <c r="J863" t="s">
        <v>1167</v>
      </c>
      <c r="K863" t="s">
        <v>1168</v>
      </c>
      <c r="L863">
        <v>1346</v>
      </c>
      <c r="N863">
        <v>1009</v>
      </c>
      <c r="O863" t="s">
        <v>120</v>
      </c>
      <c r="P863" t="s">
        <v>120</v>
      </c>
      <c r="Q863">
        <v>1</v>
      </c>
      <c r="W863">
        <v>0</v>
      </c>
      <c r="X863">
        <v>-1626044058</v>
      </c>
      <c r="Y863">
        <v>0.8</v>
      </c>
      <c r="AA863">
        <v>246.15</v>
      </c>
      <c r="AB863">
        <v>0</v>
      </c>
      <c r="AC863">
        <v>0</v>
      </c>
      <c r="AD863">
        <v>0</v>
      </c>
      <c r="AE863">
        <v>45</v>
      </c>
      <c r="AF863">
        <v>0</v>
      </c>
      <c r="AG863">
        <v>0</v>
      </c>
      <c r="AH863">
        <v>0</v>
      </c>
      <c r="AI863">
        <v>5.47</v>
      </c>
      <c r="AJ863">
        <v>1</v>
      </c>
      <c r="AK863">
        <v>1</v>
      </c>
      <c r="AL863">
        <v>1</v>
      </c>
      <c r="AN863">
        <v>0</v>
      </c>
      <c r="AO863">
        <v>1</v>
      </c>
      <c r="AP863">
        <v>0</v>
      </c>
      <c r="AQ863">
        <v>0</v>
      </c>
      <c r="AR863">
        <v>0</v>
      </c>
      <c r="AS863" t="s">
        <v>3</v>
      </c>
      <c r="AT863">
        <v>0.8</v>
      </c>
      <c r="AU863" t="s">
        <v>3</v>
      </c>
      <c r="AV863">
        <v>0</v>
      </c>
      <c r="AW863">
        <v>2</v>
      </c>
      <c r="AX863">
        <v>68194143</v>
      </c>
      <c r="AY863">
        <v>1</v>
      </c>
      <c r="AZ863">
        <v>0</v>
      </c>
      <c r="BA863">
        <v>846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CX863">
        <f>Y863*Source!I502</f>
        <v>0.128</v>
      </c>
      <c r="CY863">
        <f t="shared" si="191"/>
        <v>246.15</v>
      </c>
      <c r="CZ863">
        <f t="shared" si="192"/>
        <v>45</v>
      </c>
      <c r="DA863">
        <f t="shared" si="193"/>
        <v>5.47</v>
      </c>
      <c r="DB863">
        <f t="shared" si="194"/>
        <v>36</v>
      </c>
      <c r="DC863">
        <f t="shared" si="195"/>
        <v>0</v>
      </c>
    </row>
    <row r="864" spans="1:107" x14ac:dyDescent="0.4">
      <c r="A864">
        <f>ROW(Source!A502)</f>
        <v>502</v>
      </c>
      <c r="B864">
        <v>68187018</v>
      </c>
      <c r="C864">
        <v>68194109</v>
      </c>
      <c r="D864">
        <v>64846603</v>
      </c>
      <c r="E864">
        <v>1</v>
      </c>
      <c r="F864">
        <v>1</v>
      </c>
      <c r="G864">
        <v>1</v>
      </c>
      <c r="H864">
        <v>3</v>
      </c>
      <c r="I864" t="s">
        <v>949</v>
      </c>
      <c r="J864" t="s">
        <v>950</v>
      </c>
      <c r="K864" t="s">
        <v>951</v>
      </c>
      <c r="L864">
        <v>1348</v>
      </c>
      <c r="N864">
        <v>1009</v>
      </c>
      <c r="O864" t="s">
        <v>133</v>
      </c>
      <c r="P864" t="s">
        <v>133</v>
      </c>
      <c r="Q864">
        <v>1000</v>
      </c>
      <c r="W864">
        <v>0</v>
      </c>
      <c r="X864">
        <v>-601557392</v>
      </c>
      <c r="Y864">
        <v>3.1E-2</v>
      </c>
      <c r="AA864">
        <v>4956.5600000000004</v>
      </c>
      <c r="AB864">
        <v>0</v>
      </c>
      <c r="AC864">
        <v>0</v>
      </c>
      <c r="AD864">
        <v>0</v>
      </c>
      <c r="AE864">
        <v>729.98</v>
      </c>
      <c r="AF864">
        <v>0</v>
      </c>
      <c r="AG864">
        <v>0</v>
      </c>
      <c r="AH864">
        <v>0</v>
      </c>
      <c r="AI864">
        <v>6.79</v>
      </c>
      <c r="AJ864">
        <v>1</v>
      </c>
      <c r="AK864">
        <v>1</v>
      </c>
      <c r="AL864">
        <v>1</v>
      </c>
      <c r="AN864">
        <v>0</v>
      </c>
      <c r="AO864">
        <v>1</v>
      </c>
      <c r="AP864">
        <v>0</v>
      </c>
      <c r="AQ864">
        <v>0</v>
      </c>
      <c r="AR864">
        <v>0</v>
      </c>
      <c r="AS864" t="s">
        <v>3</v>
      </c>
      <c r="AT864">
        <v>3.1E-2</v>
      </c>
      <c r="AU864" t="s">
        <v>3</v>
      </c>
      <c r="AV864">
        <v>0</v>
      </c>
      <c r="AW864">
        <v>2</v>
      </c>
      <c r="AX864">
        <v>68194144</v>
      </c>
      <c r="AY864">
        <v>1</v>
      </c>
      <c r="AZ864">
        <v>0</v>
      </c>
      <c r="BA864">
        <v>847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CX864">
        <f>Y864*Source!I502</f>
        <v>4.96E-3</v>
      </c>
      <c r="CY864">
        <f t="shared" si="191"/>
        <v>4956.5600000000004</v>
      </c>
      <c r="CZ864">
        <f t="shared" si="192"/>
        <v>729.98</v>
      </c>
      <c r="DA864">
        <f t="shared" si="193"/>
        <v>6.79</v>
      </c>
      <c r="DB864">
        <f t="shared" si="194"/>
        <v>22.63</v>
      </c>
      <c r="DC864">
        <f t="shared" si="195"/>
        <v>0</v>
      </c>
    </row>
    <row r="865" spans="1:107" x14ac:dyDescent="0.4">
      <c r="A865">
        <f>ROW(Source!A504)</f>
        <v>504</v>
      </c>
      <c r="B865">
        <v>68187018</v>
      </c>
      <c r="C865">
        <v>68194146</v>
      </c>
      <c r="D865">
        <v>18410171</v>
      </c>
      <c r="E865">
        <v>1</v>
      </c>
      <c r="F865">
        <v>1</v>
      </c>
      <c r="G865">
        <v>1</v>
      </c>
      <c r="H865">
        <v>1</v>
      </c>
      <c r="I865" t="s">
        <v>713</v>
      </c>
      <c r="J865" t="s">
        <v>3</v>
      </c>
      <c r="K865" t="s">
        <v>714</v>
      </c>
      <c r="L865">
        <v>1369</v>
      </c>
      <c r="N865">
        <v>1013</v>
      </c>
      <c r="O865" t="s">
        <v>665</v>
      </c>
      <c r="P865" t="s">
        <v>665</v>
      </c>
      <c r="Q865">
        <v>1</v>
      </c>
      <c r="W865">
        <v>0</v>
      </c>
      <c r="X865">
        <v>1151098980</v>
      </c>
      <c r="Y865">
        <v>132.25</v>
      </c>
      <c r="AA865">
        <v>0</v>
      </c>
      <c r="AB865">
        <v>0</v>
      </c>
      <c r="AC865">
        <v>0</v>
      </c>
      <c r="AD865">
        <v>8.9700000000000006</v>
      </c>
      <c r="AE865">
        <v>0</v>
      </c>
      <c r="AF865">
        <v>0</v>
      </c>
      <c r="AG865">
        <v>0</v>
      </c>
      <c r="AH865">
        <v>8.9700000000000006</v>
      </c>
      <c r="AI865">
        <v>1</v>
      </c>
      <c r="AJ865">
        <v>1</v>
      </c>
      <c r="AK865">
        <v>1</v>
      </c>
      <c r="AL865">
        <v>1</v>
      </c>
      <c r="AN865">
        <v>0</v>
      </c>
      <c r="AO865">
        <v>1</v>
      </c>
      <c r="AP865">
        <v>1</v>
      </c>
      <c r="AQ865">
        <v>0</v>
      </c>
      <c r="AR865">
        <v>0</v>
      </c>
      <c r="AS865" t="s">
        <v>3</v>
      </c>
      <c r="AT865">
        <v>115</v>
      </c>
      <c r="AU865" t="s">
        <v>21</v>
      </c>
      <c r="AV865">
        <v>1</v>
      </c>
      <c r="AW865">
        <v>2</v>
      </c>
      <c r="AX865">
        <v>68194165</v>
      </c>
      <c r="AY865">
        <v>1</v>
      </c>
      <c r="AZ865">
        <v>0</v>
      </c>
      <c r="BA865">
        <v>848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CX865">
        <f>Y865*Source!I504</f>
        <v>15.87</v>
      </c>
      <c r="CY865">
        <f>AD865</f>
        <v>8.9700000000000006</v>
      </c>
      <c r="CZ865">
        <f>AH865</f>
        <v>8.9700000000000006</v>
      </c>
      <c r="DA865">
        <f>AL865</f>
        <v>1</v>
      </c>
      <c r="DB865">
        <f>ROUND((ROUND(AT865*CZ865,2)*1.15),6)</f>
        <v>1186.2825</v>
      </c>
      <c r="DC865">
        <f>ROUND((ROUND(AT865*AG865,2)*1.15),6)</f>
        <v>0</v>
      </c>
    </row>
    <row r="866" spans="1:107" x14ac:dyDescent="0.4">
      <c r="A866">
        <f>ROW(Source!A504)</f>
        <v>504</v>
      </c>
      <c r="B866">
        <v>68187018</v>
      </c>
      <c r="C866">
        <v>68194146</v>
      </c>
      <c r="D866">
        <v>64873129</v>
      </c>
      <c r="E866">
        <v>1</v>
      </c>
      <c r="F866">
        <v>1</v>
      </c>
      <c r="G866">
        <v>1</v>
      </c>
      <c r="H866">
        <v>2</v>
      </c>
      <c r="I866" t="s">
        <v>715</v>
      </c>
      <c r="J866" t="s">
        <v>716</v>
      </c>
      <c r="K866" t="s">
        <v>717</v>
      </c>
      <c r="L866">
        <v>1368</v>
      </c>
      <c r="N866">
        <v>1011</v>
      </c>
      <c r="O866" t="s">
        <v>669</v>
      </c>
      <c r="P866" t="s">
        <v>669</v>
      </c>
      <c r="Q866">
        <v>1</v>
      </c>
      <c r="W866">
        <v>0</v>
      </c>
      <c r="X866">
        <v>1230759911</v>
      </c>
      <c r="Y866">
        <v>4.875</v>
      </c>
      <c r="AA866">
        <v>0</v>
      </c>
      <c r="AB866">
        <v>851.65</v>
      </c>
      <c r="AC866">
        <v>329.79</v>
      </c>
      <c r="AD866">
        <v>0</v>
      </c>
      <c r="AE866">
        <v>0</v>
      </c>
      <c r="AF866">
        <v>87.17</v>
      </c>
      <c r="AG866">
        <v>11.6</v>
      </c>
      <c r="AH866">
        <v>0</v>
      </c>
      <c r="AI866">
        <v>1</v>
      </c>
      <c r="AJ866">
        <v>9.77</v>
      </c>
      <c r="AK866">
        <v>28.43</v>
      </c>
      <c r="AL866">
        <v>1</v>
      </c>
      <c r="AN866">
        <v>0</v>
      </c>
      <c r="AO866">
        <v>1</v>
      </c>
      <c r="AP866">
        <v>1</v>
      </c>
      <c r="AQ866">
        <v>0</v>
      </c>
      <c r="AR866">
        <v>0</v>
      </c>
      <c r="AS866" t="s">
        <v>3</v>
      </c>
      <c r="AT866">
        <v>3.9</v>
      </c>
      <c r="AU866" t="s">
        <v>20</v>
      </c>
      <c r="AV866">
        <v>0</v>
      </c>
      <c r="AW866">
        <v>2</v>
      </c>
      <c r="AX866">
        <v>68194166</v>
      </c>
      <c r="AY866">
        <v>1</v>
      </c>
      <c r="AZ866">
        <v>0</v>
      </c>
      <c r="BA866">
        <v>849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CX866">
        <f>Y866*Source!I504</f>
        <v>0.58499999999999996</v>
      </c>
      <c r="CY866">
        <f>AB866</f>
        <v>851.65</v>
      </c>
      <c r="CZ866">
        <f>AF866</f>
        <v>87.17</v>
      </c>
      <c r="DA866">
        <f>AJ866</f>
        <v>9.77</v>
      </c>
      <c r="DB866">
        <f>ROUND((ROUND(AT866*CZ866,2)*1.25),6)</f>
        <v>424.95</v>
      </c>
      <c r="DC866">
        <f>ROUND((ROUND(AT866*AG866,2)*1.25),6)</f>
        <v>56.55</v>
      </c>
    </row>
    <row r="867" spans="1:107" x14ac:dyDescent="0.4">
      <c r="A867">
        <f>ROW(Source!A504)</f>
        <v>504</v>
      </c>
      <c r="B867">
        <v>68187018</v>
      </c>
      <c r="C867">
        <v>68194146</v>
      </c>
      <c r="D867">
        <v>64807987</v>
      </c>
      <c r="E867">
        <v>1</v>
      </c>
      <c r="F867">
        <v>1</v>
      </c>
      <c r="G867">
        <v>1</v>
      </c>
      <c r="H867">
        <v>3</v>
      </c>
      <c r="I867" t="s">
        <v>584</v>
      </c>
      <c r="J867" t="s">
        <v>586</v>
      </c>
      <c r="K867" t="s">
        <v>585</v>
      </c>
      <c r="L867">
        <v>1035</v>
      </c>
      <c r="N867">
        <v>1013</v>
      </c>
      <c r="O867" t="s">
        <v>103</v>
      </c>
      <c r="P867" t="s">
        <v>103</v>
      </c>
      <c r="Q867">
        <v>1</v>
      </c>
      <c r="W867">
        <v>0</v>
      </c>
      <c r="X867">
        <v>-1356531343</v>
      </c>
      <c r="Y867">
        <v>50</v>
      </c>
      <c r="AA867">
        <v>73.66</v>
      </c>
      <c r="AB867">
        <v>0</v>
      </c>
      <c r="AC867">
        <v>0</v>
      </c>
      <c r="AD867">
        <v>0</v>
      </c>
      <c r="AE867">
        <v>57.1</v>
      </c>
      <c r="AF867">
        <v>0</v>
      </c>
      <c r="AG867">
        <v>0</v>
      </c>
      <c r="AH867">
        <v>0</v>
      </c>
      <c r="AI867">
        <v>1.29</v>
      </c>
      <c r="AJ867">
        <v>1</v>
      </c>
      <c r="AK867">
        <v>1</v>
      </c>
      <c r="AL867">
        <v>1</v>
      </c>
      <c r="AN867">
        <v>0</v>
      </c>
      <c r="AO867">
        <v>0</v>
      </c>
      <c r="AP867">
        <v>0</v>
      </c>
      <c r="AQ867">
        <v>0</v>
      </c>
      <c r="AR867">
        <v>0</v>
      </c>
      <c r="AS867" t="s">
        <v>3</v>
      </c>
      <c r="AT867">
        <v>50</v>
      </c>
      <c r="AU867" t="s">
        <v>3</v>
      </c>
      <c r="AV867">
        <v>0</v>
      </c>
      <c r="AW867">
        <v>1</v>
      </c>
      <c r="AX867">
        <v>-1</v>
      </c>
      <c r="AY867">
        <v>0</v>
      </c>
      <c r="AZ867">
        <v>0</v>
      </c>
      <c r="BA867" t="s">
        <v>3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CX867">
        <f>Y867*Source!I504</f>
        <v>6</v>
      </c>
      <c r="CY867">
        <f t="shared" ref="CY867:CY873" si="196">AA867</f>
        <v>73.66</v>
      </c>
      <c r="CZ867">
        <f t="shared" ref="CZ867:CZ873" si="197">AE867</f>
        <v>57.1</v>
      </c>
      <c r="DA867">
        <f t="shared" ref="DA867:DA873" si="198">AI867</f>
        <v>1.29</v>
      </c>
      <c r="DB867">
        <f t="shared" ref="DB867:DB873" si="199">ROUND(ROUND(AT867*CZ867,2),6)</f>
        <v>2855</v>
      </c>
      <c r="DC867">
        <f t="shared" ref="DC867:DC873" si="200">ROUND(ROUND(AT867*AG867,2),6)</f>
        <v>0</v>
      </c>
    </row>
    <row r="868" spans="1:107" x14ac:dyDescent="0.4">
      <c r="A868">
        <f>ROW(Source!A504)</f>
        <v>504</v>
      </c>
      <c r="B868">
        <v>68187018</v>
      </c>
      <c r="C868">
        <v>68194146</v>
      </c>
      <c r="D868">
        <v>64808617</v>
      </c>
      <c r="E868">
        <v>1</v>
      </c>
      <c r="F868">
        <v>1</v>
      </c>
      <c r="G868">
        <v>1</v>
      </c>
      <c r="H868">
        <v>3</v>
      </c>
      <c r="I868" t="s">
        <v>761</v>
      </c>
      <c r="J868" t="s">
        <v>762</v>
      </c>
      <c r="K868" t="s">
        <v>763</v>
      </c>
      <c r="L868">
        <v>1346</v>
      </c>
      <c r="N868">
        <v>1009</v>
      </c>
      <c r="O868" t="s">
        <v>120</v>
      </c>
      <c r="P868" t="s">
        <v>120</v>
      </c>
      <c r="Q868">
        <v>1</v>
      </c>
      <c r="W868">
        <v>0</v>
      </c>
      <c r="X868">
        <v>-1980359651</v>
      </c>
      <c r="Y868">
        <v>108</v>
      </c>
      <c r="AA868">
        <v>86.42</v>
      </c>
      <c r="AB868">
        <v>0</v>
      </c>
      <c r="AC868">
        <v>0</v>
      </c>
      <c r="AD868">
        <v>0</v>
      </c>
      <c r="AE868">
        <v>9.0399999999999991</v>
      </c>
      <c r="AF868">
        <v>0</v>
      </c>
      <c r="AG868">
        <v>0</v>
      </c>
      <c r="AH868">
        <v>0</v>
      </c>
      <c r="AI868">
        <v>9.56</v>
      </c>
      <c r="AJ868">
        <v>1</v>
      </c>
      <c r="AK868">
        <v>1</v>
      </c>
      <c r="AL868">
        <v>1</v>
      </c>
      <c r="AN868">
        <v>0</v>
      </c>
      <c r="AO868">
        <v>1</v>
      </c>
      <c r="AP868">
        <v>0</v>
      </c>
      <c r="AQ868">
        <v>0</v>
      </c>
      <c r="AR868">
        <v>0</v>
      </c>
      <c r="AS868" t="s">
        <v>3</v>
      </c>
      <c r="AT868">
        <v>108</v>
      </c>
      <c r="AU868" t="s">
        <v>3</v>
      </c>
      <c r="AV868">
        <v>0</v>
      </c>
      <c r="AW868">
        <v>2</v>
      </c>
      <c r="AX868">
        <v>68194167</v>
      </c>
      <c r="AY868">
        <v>1</v>
      </c>
      <c r="AZ868">
        <v>0</v>
      </c>
      <c r="BA868">
        <v>850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CX868">
        <f>Y868*Source!I504</f>
        <v>12.959999999999999</v>
      </c>
      <c r="CY868">
        <f t="shared" si="196"/>
        <v>86.42</v>
      </c>
      <c r="CZ868">
        <f t="shared" si="197"/>
        <v>9.0399999999999991</v>
      </c>
      <c r="DA868">
        <f t="shared" si="198"/>
        <v>9.56</v>
      </c>
      <c r="DB868">
        <f t="shared" si="199"/>
        <v>976.32</v>
      </c>
      <c r="DC868">
        <f t="shared" si="200"/>
        <v>0</v>
      </c>
    </row>
    <row r="869" spans="1:107" x14ac:dyDescent="0.4">
      <c r="A869">
        <f>ROW(Source!A504)</f>
        <v>504</v>
      </c>
      <c r="B869">
        <v>68187018</v>
      </c>
      <c r="C869">
        <v>68194146</v>
      </c>
      <c r="D869">
        <v>64808704</v>
      </c>
      <c r="E869">
        <v>1</v>
      </c>
      <c r="F869">
        <v>1</v>
      </c>
      <c r="G869">
        <v>1</v>
      </c>
      <c r="H869">
        <v>3</v>
      </c>
      <c r="I869" t="s">
        <v>764</v>
      </c>
      <c r="J869" t="s">
        <v>765</v>
      </c>
      <c r="K869" t="s">
        <v>766</v>
      </c>
      <c r="L869">
        <v>1348</v>
      </c>
      <c r="N869">
        <v>1009</v>
      </c>
      <c r="O869" t="s">
        <v>133</v>
      </c>
      <c r="P869" t="s">
        <v>133</v>
      </c>
      <c r="Q869">
        <v>1000</v>
      </c>
      <c r="W869">
        <v>0</v>
      </c>
      <c r="X869">
        <v>1561117559</v>
      </c>
      <c r="Y869">
        <v>1.0120000000000001E-2</v>
      </c>
      <c r="AA869">
        <v>55098.8</v>
      </c>
      <c r="AB869">
        <v>0</v>
      </c>
      <c r="AC869">
        <v>0</v>
      </c>
      <c r="AD869">
        <v>0</v>
      </c>
      <c r="AE869">
        <v>11978</v>
      </c>
      <c r="AF869">
        <v>0</v>
      </c>
      <c r="AG869">
        <v>0</v>
      </c>
      <c r="AH869">
        <v>0</v>
      </c>
      <c r="AI869">
        <v>4.5999999999999996</v>
      </c>
      <c r="AJ869">
        <v>1</v>
      </c>
      <c r="AK869">
        <v>1</v>
      </c>
      <c r="AL869">
        <v>1</v>
      </c>
      <c r="AN869">
        <v>0</v>
      </c>
      <c r="AO869">
        <v>1</v>
      </c>
      <c r="AP869">
        <v>0</v>
      </c>
      <c r="AQ869">
        <v>0</v>
      </c>
      <c r="AR869">
        <v>0</v>
      </c>
      <c r="AS869" t="s">
        <v>3</v>
      </c>
      <c r="AT869">
        <v>1.0120000000000001E-2</v>
      </c>
      <c r="AU869" t="s">
        <v>3</v>
      </c>
      <c r="AV869">
        <v>0</v>
      </c>
      <c r="AW869">
        <v>2</v>
      </c>
      <c r="AX869">
        <v>68194168</v>
      </c>
      <c r="AY869">
        <v>1</v>
      </c>
      <c r="AZ869">
        <v>0</v>
      </c>
      <c r="BA869">
        <v>851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CX869">
        <f>Y869*Source!I504</f>
        <v>1.2144E-3</v>
      </c>
      <c r="CY869">
        <f t="shared" si="196"/>
        <v>55098.8</v>
      </c>
      <c r="CZ869">
        <f t="shared" si="197"/>
        <v>11978</v>
      </c>
      <c r="DA869">
        <f t="shared" si="198"/>
        <v>4.5999999999999996</v>
      </c>
      <c r="DB869">
        <f t="shared" si="199"/>
        <v>121.22</v>
      </c>
      <c r="DC869">
        <f t="shared" si="200"/>
        <v>0</v>
      </c>
    </row>
    <row r="870" spans="1:107" x14ac:dyDescent="0.4">
      <c r="A870">
        <f>ROW(Source!A504)</f>
        <v>504</v>
      </c>
      <c r="B870">
        <v>68187018</v>
      </c>
      <c r="C870">
        <v>68194146</v>
      </c>
      <c r="D870">
        <v>64814709</v>
      </c>
      <c r="E870">
        <v>1</v>
      </c>
      <c r="F870">
        <v>1</v>
      </c>
      <c r="G870">
        <v>1</v>
      </c>
      <c r="H870">
        <v>3</v>
      </c>
      <c r="I870" t="s">
        <v>767</v>
      </c>
      <c r="J870" t="s">
        <v>768</v>
      </c>
      <c r="K870" t="s">
        <v>769</v>
      </c>
      <c r="L870">
        <v>1339</v>
      </c>
      <c r="N870">
        <v>1007</v>
      </c>
      <c r="O870" t="s">
        <v>712</v>
      </c>
      <c r="P870" t="s">
        <v>712</v>
      </c>
      <c r="Q870">
        <v>1</v>
      </c>
      <c r="W870">
        <v>0</v>
      </c>
      <c r="X870">
        <v>455834906</v>
      </c>
      <c r="Y870">
        <v>0.08</v>
      </c>
      <c r="AA870">
        <v>5852</v>
      </c>
      <c r="AB870">
        <v>0</v>
      </c>
      <c r="AC870">
        <v>0</v>
      </c>
      <c r="AD870">
        <v>0</v>
      </c>
      <c r="AE870">
        <v>1100</v>
      </c>
      <c r="AF870">
        <v>0</v>
      </c>
      <c r="AG870">
        <v>0</v>
      </c>
      <c r="AH870">
        <v>0</v>
      </c>
      <c r="AI870">
        <v>5.32</v>
      </c>
      <c r="AJ870">
        <v>1</v>
      </c>
      <c r="AK870">
        <v>1</v>
      </c>
      <c r="AL870">
        <v>1</v>
      </c>
      <c r="AN870">
        <v>0</v>
      </c>
      <c r="AO870">
        <v>1</v>
      </c>
      <c r="AP870">
        <v>0</v>
      </c>
      <c r="AQ870">
        <v>0</v>
      </c>
      <c r="AR870">
        <v>0</v>
      </c>
      <c r="AS870" t="s">
        <v>3</v>
      </c>
      <c r="AT870">
        <v>0.08</v>
      </c>
      <c r="AU870" t="s">
        <v>3</v>
      </c>
      <c r="AV870">
        <v>0</v>
      </c>
      <c r="AW870">
        <v>2</v>
      </c>
      <c r="AX870">
        <v>68194170</v>
      </c>
      <c r="AY870">
        <v>1</v>
      </c>
      <c r="AZ870">
        <v>0</v>
      </c>
      <c r="BA870">
        <v>853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CX870">
        <f>Y870*Source!I504</f>
        <v>9.5999999999999992E-3</v>
      </c>
      <c r="CY870">
        <f t="shared" si="196"/>
        <v>5852</v>
      </c>
      <c r="CZ870">
        <f t="shared" si="197"/>
        <v>1100</v>
      </c>
      <c r="DA870">
        <f t="shared" si="198"/>
        <v>5.32</v>
      </c>
      <c r="DB870">
        <f t="shared" si="199"/>
        <v>88</v>
      </c>
      <c r="DC870">
        <f t="shared" si="200"/>
        <v>0</v>
      </c>
    </row>
    <row r="871" spans="1:107" x14ac:dyDescent="0.4">
      <c r="A871">
        <f>ROW(Source!A504)</f>
        <v>504</v>
      </c>
      <c r="B871">
        <v>68187018</v>
      </c>
      <c r="C871">
        <v>68194146</v>
      </c>
      <c r="D871">
        <v>64829158</v>
      </c>
      <c r="E871">
        <v>1</v>
      </c>
      <c r="F871">
        <v>1</v>
      </c>
      <c r="G871">
        <v>1</v>
      </c>
      <c r="H871">
        <v>3</v>
      </c>
      <c r="I871" t="s">
        <v>580</v>
      </c>
      <c r="J871" t="s">
        <v>582</v>
      </c>
      <c r="K871" t="s">
        <v>581</v>
      </c>
      <c r="L871">
        <v>1327</v>
      </c>
      <c r="N871">
        <v>1005</v>
      </c>
      <c r="O871" t="s">
        <v>31</v>
      </c>
      <c r="P871" t="s">
        <v>31</v>
      </c>
      <c r="Q871">
        <v>1</v>
      </c>
      <c r="W871">
        <v>0</v>
      </c>
      <c r="X871">
        <v>-127494699</v>
      </c>
      <c r="Y871">
        <v>100</v>
      </c>
      <c r="AA871">
        <v>942.24</v>
      </c>
      <c r="AB871">
        <v>0</v>
      </c>
      <c r="AC871">
        <v>0</v>
      </c>
      <c r="AD871">
        <v>0</v>
      </c>
      <c r="AE871">
        <v>252.61</v>
      </c>
      <c r="AF871">
        <v>0</v>
      </c>
      <c r="AG871">
        <v>0</v>
      </c>
      <c r="AH871">
        <v>0</v>
      </c>
      <c r="AI871">
        <v>3.73</v>
      </c>
      <c r="AJ871">
        <v>1</v>
      </c>
      <c r="AK871">
        <v>1</v>
      </c>
      <c r="AL871">
        <v>1</v>
      </c>
      <c r="AN871">
        <v>0</v>
      </c>
      <c r="AO871">
        <v>0</v>
      </c>
      <c r="AP871">
        <v>0</v>
      </c>
      <c r="AQ871">
        <v>0</v>
      </c>
      <c r="AR871">
        <v>0</v>
      </c>
      <c r="AS871" t="s">
        <v>3</v>
      </c>
      <c r="AT871">
        <v>100</v>
      </c>
      <c r="AU871" t="s">
        <v>3</v>
      </c>
      <c r="AV871">
        <v>0</v>
      </c>
      <c r="AW871">
        <v>1</v>
      </c>
      <c r="AX871">
        <v>-1</v>
      </c>
      <c r="AY871">
        <v>0</v>
      </c>
      <c r="AZ871">
        <v>0</v>
      </c>
      <c r="BA871" t="s">
        <v>3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CX871">
        <f>Y871*Source!I504</f>
        <v>12</v>
      </c>
      <c r="CY871">
        <f t="shared" si="196"/>
        <v>942.24</v>
      </c>
      <c r="CZ871">
        <f t="shared" si="197"/>
        <v>252.61</v>
      </c>
      <c r="DA871">
        <f t="shared" si="198"/>
        <v>3.73</v>
      </c>
      <c r="DB871">
        <f t="shared" si="199"/>
        <v>25261</v>
      </c>
      <c r="DC871">
        <f t="shared" si="200"/>
        <v>0</v>
      </c>
    </row>
    <row r="872" spans="1:107" x14ac:dyDescent="0.4">
      <c r="A872">
        <f>ROW(Source!A504)</f>
        <v>504</v>
      </c>
      <c r="B872">
        <v>68187018</v>
      </c>
      <c r="C872">
        <v>68194146</v>
      </c>
      <c r="D872">
        <v>64829165</v>
      </c>
      <c r="E872">
        <v>1</v>
      </c>
      <c r="F872">
        <v>1</v>
      </c>
      <c r="G872">
        <v>1</v>
      </c>
      <c r="H872">
        <v>3</v>
      </c>
      <c r="I872" t="s">
        <v>80</v>
      </c>
      <c r="J872" t="s">
        <v>82</v>
      </c>
      <c r="K872" t="s">
        <v>81</v>
      </c>
      <c r="L872">
        <v>1327</v>
      </c>
      <c r="N872">
        <v>1005</v>
      </c>
      <c r="O872" t="s">
        <v>31</v>
      </c>
      <c r="P872" t="s">
        <v>31</v>
      </c>
      <c r="Q872">
        <v>1</v>
      </c>
      <c r="W872">
        <v>1</v>
      </c>
      <c r="X872">
        <v>-1292989106</v>
      </c>
      <c r="Y872">
        <v>-100</v>
      </c>
      <c r="AA872">
        <v>832.14</v>
      </c>
      <c r="AB872">
        <v>0</v>
      </c>
      <c r="AC872">
        <v>0</v>
      </c>
      <c r="AD872">
        <v>0</v>
      </c>
      <c r="AE872">
        <v>207</v>
      </c>
      <c r="AF872">
        <v>0</v>
      </c>
      <c r="AG872">
        <v>0</v>
      </c>
      <c r="AH872">
        <v>0</v>
      </c>
      <c r="AI872">
        <v>4.0199999999999996</v>
      </c>
      <c r="AJ872">
        <v>1</v>
      </c>
      <c r="AK872">
        <v>1</v>
      </c>
      <c r="AL872">
        <v>1</v>
      </c>
      <c r="AN872">
        <v>0</v>
      </c>
      <c r="AO872">
        <v>1</v>
      </c>
      <c r="AP872">
        <v>0</v>
      </c>
      <c r="AQ872">
        <v>0</v>
      </c>
      <c r="AR872">
        <v>0</v>
      </c>
      <c r="AS872" t="s">
        <v>3</v>
      </c>
      <c r="AT872">
        <v>-100</v>
      </c>
      <c r="AU872" t="s">
        <v>3</v>
      </c>
      <c r="AV872">
        <v>0</v>
      </c>
      <c r="AW872">
        <v>2</v>
      </c>
      <c r="AX872">
        <v>68194171</v>
      </c>
      <c r="AY872">
        <v>1</v>
      </c>
      <c r="AZ872">
        <v>6144</v>
      </c>
      <c r="BA872">
        <v>854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CX872">
        <f>Y872*Source!I504</f>
        <v>-12</v>
      </c>
      <c r="CY872">
        <f t="shared" si="196"/>
        <v>832.14</v>
      </c>
      <c r="CZ872">
        <f t="shared" si="197"/>
        <v>207</v>
      </c>
      <c r="DA872">
        <f t="shared" si="198"/>
        <v>4.0199999999999996</v>
      </c>
      <c r="DB872">
        <f t="shared" si="199"/>
        <v>-20700</v>
      </c>
      <c r="DC872">
        <f t="shared" si="200"/>
        <v>0</v>
      </c>
    </row>
    <row r="873" spans="1:107" x14ac:dyDescent="0.4">
      <c r="A873">
        <f>ROW(Source!A504)</f>
        <v>504</v>
      </c>
      <c r="B873">
        <v>68187018</v>
      </c>
      <c r="C873">
        <v>68194146</v>
      </c>
      <c r="D873">
        <v>64829319</v>
      </c>
      <c r="E873">
        <v>1</v>
      </c>
      <c r="F873">
        <v>1</v>
      </c>
      <c r="G873">
        <v>1</v>
      </c>
      <c r="H873">
        <v>3</v>
      </c>
      <c r="I873" t="s">
        <v>770</v>
      </c>
      <c r="J873" t="s">
        <v>771</v>
      </c>
      <c r="K873" t="s">
        <v>772</v>
      </c>
      <c r="L873">
        <v>1301</v>
      </c>
      <c r="N873">
        <v>1003</v>
      </c>
      <c r="O873" t="s">
        <v>507</v>
      </c>
      <c r="P873" t="s">
        <v>507</v>
      </c>
      <c r="Q873">
        <v>1</v>
      </c>
      <c r="W873">
        <v>0</v>
      </c>
      <c r="X873">
        <v>-180984447</v>
      </c>
      <c r="Y873">
        <v>540</v>
      </c>
      <c r="AA873">
        <v>31.99</v>
      </c>
      <c r="AB873">
        <v>0</v>
      </c>
      <c r="AC873">
        <v>0</v>
      </c>
      <c r="AD873">
        <v>0</v>
      </c>
      <c r="AE873">
        <v>3.93</v>
      </c>
      <c r="AF873">
        <v>0</v>
      </c>
      <c r="AG873">
        <v>0</v>
      </c>
      <c r="AH873">
        <v>0</v>
      </c>
      <c r="AI873">
        <v>8.14</v>
      </c>
      <c r="AJ873">
        <v>1</v>
      </c>
      <c r="AK873">
        <v>1</v>
      </c>
      <c r="AL873">
        <v>1</v>
      </c>
      <c r="AN873">
        <v>0</v>
      </c>
      <c r="AO873">
        <v>1</v>
      </c>
      <c r="AP873">
        <v>0</v>
      </c>
      <c r="AQ873">
        <v>0</v>
      </c>
      <c r="AR873">
        <v>0</v>
      </c>
      <c r="AS873" t="s">
        <v>3</v>
      </c>
      <c r="AT873">
        <v>540</v>
      </c>
      <c r="AU873" t="s">
        <v>3</v>
      </c>
      <c r="AV873">
        <v>0</v>
      </c>
      <c r="AW873">
        <v>2</v>
      </c>
      <c r="AX873">
        <v>68194172</v>
      </c>
      <c r="AY873">
        <v>1</v>
      </c>
      <c r="AZ873">
        <v>0</v>
      </c>
      <c r="BA873">
        <v>855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CX873">
        <f>Y873*Source!I504</f>
        <v>64.8</v>
      </c>
      <c r="CY873">
        <f t="shared" si="196"/>
        <v>31.99</v>
      </c>
      <c r="CZ873">
        <f t="shared" si="197"/>
        <v>3.93</v>
      </c>
      <c r="DA873">
        <f t="shared" si="198"/>
        <v>8.14</v>
      </c>
      <c r="DB873">
        <f t="shared" si="199"/>
        <v>2122.1999999999998</v>
      </c>
      <c r="DC873">
        <f t="shared" si="200"/>
        <v>0</v>
      </c>
    </row>
    <row r="874" spans="1:107" x14ac:dyDescent="0.4">
      <c r="A874">
        <f>ROW(Source!A542)</f>
        <v>542</v>
      </c>
      <c r="B874">
        <v>68187018</v>
      </c>
      <c r="C874">
        <v>68194241</v>
      </c>
      <c r="D874">
        <v>18434709</v>
      </c>
      <c r="E874">
        <v>1</v>
      </c>
      <c r="F874">
        <v>1</v>
      </c>
      <c r="G874">
        <v>1</v>
      </c>
      <c r="H874">
        <v>1</v>
      </c>
      <c r="I874" t="s">
        <v>1088</v>
      </c>
      <c r="J874" t="s">
        <v>3</v>
      </c>
      <c r="K874" t="s">
        <v>1089</v>
      </c>
      <c r="L874">
        <v>1369</v>
      </c>
      <c r="N874">
        <v>1013</v>
      </c>
      <c r="O874" t="s">
        <v>665</v>
      </c>
      <c r="P874" t="s">
        <v>665</v>
      </c>
      <c r="Q874">
        <v>1</v>
      </c>
      <c r="W874">
        <v>0</v>
      </c>
      <c r="X874">
        <v>-1616652276</v>
      </c>
      <c r="Y874">
        <v>53.106999999999999</v>
      </c>
      <c r="AA874">
        <v>0</v>
      </c>
      <c r="AB874">
        <v>0</v>
      </c>
      <c r="AC874">
        <v>0</v>
      </c>
      <c r="AD874">
        <v>11.27</v>
      </c>
      <c r="AE874">
        <v>0</v>
      </c>
      <c r="AF874">
        <v>0</v>
      </c>
      <c r="AG874">
        <v>0</v>
      </c>
      <c r="AH874">
        <v>11.27</v>
      </c>
      <c r="AI874">
        <v>1</v>
      </c>
      <c r="AJ874">
        <v>1</v>
      </c>
      <c r="AK874">
        <v>1</v>
      </c>
      <c r="AL874">
        <v>1</v>
      </c>
      <c r="AN874">
        <v>0</v>
      </c>
      <c r="AO874">
        <v>1</v>
      </c>
      <c r="AP874">
        <v>1</v>
      </c>
      <c r="AQ874">
        <v>0</v>
      </c>
      <c r="AR874">
        <v>0</v>
      </c>
      <c r="AS874" t="s">
        <v>3</v>
      </c>
      <c r="AT874">
        <v>46.18</v>
      </c>
      <c r="AU874" t="s">
        <v>21</v>
      </c>
      <c r="AV874">
        <v>1</v>
      </c>
      <c r="AW874">
        <v>2</v>
      </c>
      <c r="AX874">
        <v>68194256</v>
      </c>
      <c r="AY874">
        <v>1</v>
      </c>
      <c r="AZ874">
        <v>0</v>
      </c>
      <c r="BA874">
        <v>856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CX874">
        <f>Y874*Source!I542</f>
        <v>8.4227701999999987</v>
      </c>
      <c r="CY874">
        <f>AD874</f>
        <v>11.27</v>
      </c>
      <c r="CZ874">
        <f>AH874</f>
        <v>11.27</v>
      </c>
      <c r="DA874">
        <f>AL874</f>
        <v>1</v>
      </c>
      <c r="DB874">
        <f>ROUND((ROUND(AT874*CZ874,2)*1.15),6)</f>
        <v>598.51750000000004</v>
      </c>
      <c r="DC874">
        <f>ROUND((ROUND(AT874*AG874,2)*1.15),6)</f>
        <v>0</v>
      </c>
    </row>
    <row r="875" spans="1:107" x14ac:dyDescent="0.4">
      <c r="A875">
        <f>ROW(Source!A542)</f>
        <v>542</v>
      </c>
      <c r="B875">
        <v>68187018</v>
      </c>
      <c r="C875">
        <v>68194241</v>
      </c>
      <c r="D875">
        <v>121548</v>
      </c>
      <c r="E875">
        <v>1</v>
      </c>
      <c r="F875">
        <v>1</v>
      </c>
      <c r="G875">
        <v>1</v>
      </c>
      <c r="H875">
        <v>1</v>
      </c>
      <c r="I875" t="s">
        <v>44</v>
      </c>
      <c r="J875" t="s">
        <v>3</v>
      </c>
      <c r="K875" t="s">
        <v>723</v>
      </c>
      <c r="L875">
        <v>608254</v>
      </c>
      <c r="N875">
        <v>1013</v>
      </c>
      <c r="O875" t="s">
        <v>724</v>
      </c>
      <c r="P875" t="s">
        <v>724</v>
      </c>
      <c r="Q875">
        <v>1</v>
      </c>
      <c r="W875">
        <v>0</v>
      </c>
      <c r="X875">
        <v>-185737400</v>
      </c>
      <c r="Y875">
        <v>0.48749999999999999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1</v>
      </c>
      <c r="AJ875">
        <v>1</v>
      </c>
      <c r="AK875">
        <v>1</v>
      </c>
      <c r="AL875">
        <v>1</v>
      </c>
      <c r="AN875">
        <v>0</v>
      </c>
      <c r="AO875">
        <v>1</v>
      </c>
      <c r="AP875">
        <v>1</v>
      </c>
      <c r="AQ875">
        <v>0</v>
      </c>
      <c r="AR875">
        <v>0</v>
      </c>
      <c r="AS875" t="s">
        <v>3</v>
      </c>
      <c r="AT875">
        <v>0.39</v>
      </c>
      <c r="AU875" t="s">
        <v>20</v>
      </c>
      <c r="AV875">
        <v>2</v>
      </c>
      <c r="AW875">
        <v>2</v>
      </c>
      <c r="AX875">
        <v>68194257</v>
      </c>
      <c r="AY875">
        <v>1</v>
      </c>
      <c r="AZ875">
        <v>0</v>
      </c>
      <c r="BA875">
        <v>857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CX875">
        <f>Y875*Source!I542</f>
        <v>7.7317499999999997E-2</v>
      </c>
      <c r="CY875">
        <f>AD875</f>
        <v>0</v>
      </c>
      <c r="CZ875">
        <f>AH875</f>
        <v>0</v>
      </c>
      <c r="DA875">
        <f>AL875</f>
        <v>1</v>
      </c>
      <c r="DB875">
        <f>ROUND((ROUND(AT875*CZ875,2)*1.25),6)</f>
        <v>0</v>
      </c>
      <c r="DC875">
        <f>ROUND((ROUND(AT875*AG875,2)*1.25),6)</f>
        <v>0</v>
      </c>
    </row>
    <row r="876" spans="1:107" x14ac:dyDescent="0.4">
      <c r="A876">
        <f>ROW(Source!A542)</f>
        <v>542</v>
      </c>
      <c r="B876">
        <v>68187018</v>
      </c>
      <c r="C876">
        <v>68194241</v>
      </c>
      <c r="D876">
        <v>64871408</v>
      </c>
      <c r="E876">
        <v>1</v>
      </c>
      <c r="F876">
        <v>1</v>
      </c>
      <c r="G876">
        <v>1</v>
      </c>
      <c r="H876">
        <v>2</v>
      </c>
      <c r="I876" t="s">
        <v>789</v>
      </c>
      <c r="J876" t="s">
        <v>790</v>
      </c>
      <c r="K876" t="s">
        <v>791</v>
      </c>
      <c r="L876">
        <v>1368</v>
      </c>
      <c r="N876">
        <v>1011</v>
      </c>
      <c r="O876" t="s">
        <v>669</v>
      </c>
      <c r="P876" t="s">
        <v>669</v>
      </c>
      <c r="Q876">
        <v>1</v>
      </c>
      <c r="W876">
        <v>0</v>
      </c>
      <c r="X876">
        <v>344519037</v>
      </c>
      <c r="Y876">
        <v>0.48749999999999999</v>
      </c>
      <c r="AA876">
        <v>0</v>
      </c>
      <c r="AB876">
        <v>399.5</v>
      </c>
      <c r="AC876">
        <v>383.81</v>
      </c>
      <c r="AD876">
        <v>0</v>
      </c>
      <c r="AE876">
        <v>0</v>
      </c>
      <c r="AF876">
        <v>31.26</v>
      </c>
      <c r="AG876">
        <v>13.5</v>
      </c>
      <c r="AH876">
        <v>0</v>
      </c>
      <c r="AI876">
        <v>1</v>
      </c>
      <c r="AJ876">
        <v>12.78</v>
      </c>
      <c r="AK876">
        <v>28.43</v>
      </c>
      <c r="AL876">
        <v>1</v>
      </c>
      <c r="AN876">
        <v>0</v>
      </c>
      <c r="AO876">
        <v>1</v>
      </c>
      <c r="AP876">
        <v>1</v>
      </c>
      <c r="AQ876">
        <v>0</v>
      </c>
      <c r="AR876">
        <v>0</v>
      </c>
      <c r="AS876" t="s">
        <v>3</v>
      </c>
      <c r="AT876">
        <v>0.39</v>
      </c>
      <c r="AU876" t="s">
        <v>20</v>
      </c>
      <c r="AV876">
        <v>0</v>
      </c>
      <c r="AW876">
        <v>2</v>
      </c>
      <c r="AX876">
        <v>68194258</v>
      </c>
      <c r="AY876">
        <v>1</v>
      </c>
      <c r="AZ876">
        <v>0</v>
      </c>
      <c r="BA876">
        <v>858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0</v>
      </c>
      <c r="BW876">
        <v>0</v>
      </c>
      <c r="CX876">
        <f>Y876*Source!I542</f>
        <v>7.7317499999999997E-2</v>
      </c>
      <c r="CY876">
        <f>AB876</f>
        <v>399.5</v>
      </c>
      <c r="CZ876">
        <f>AF876</f>
        <v>31.26</v>
      </c>
      <c r="DA876">
        <f>AJ876</f>
        <v>12.78</v>
      </c>
      <c r="DB876">
        <f>ROUND((ROUND(AT876*CZ876,2)*1.25),6)</f>
        <v>15.237500000000001</v>
      </c>
      <c r="DC876">
        <f>ROUND((ROUND(AT876*AG876,2)*1.25),6)</f>
        <v>6.5875000000000004</v>
      </c>
    </row>
    <row r="877" spans="1:107" x14ac:dyDescent="0.4">
      <c r="A877">
        <f>ROW(Source!A542)</f>
        <v>542</v>
      </c>
      <c r="B877">
        <v>68187018</v>
      </c>
      <c r="C877">
        <v>68194241</v>
      </c>
      <c r="D877">
        <v>64871898</v>
      </c>
      <c r="E877">
        <v>1</v>
      </c>
      <c r="F877">
        <v>1</v>
      </c>
      <c r="G877">
        <v>1</v>
      </c>
      <c r="H877">
        <v>2</v>
      </c>
      <c r="I877" t="s">
        <v>1090</v>
      </c>
      <c r="J877" t="s">
        <v>1091</v>
      </c>
      <c r="K877" t="s">
        <v>1092</v>
      </c>
      <c r="L877">
        <v>1368</v>
      </c>
      <c r="N877">
        <v>1011</v>
      </c>
      <c r="O877" t="s">
        <v>669</v>
      </c>
      <c r="P877" t="s">
        <v>669</v>
      </c>
      <c r="Q877">
        <v>1</v>
      </c>
      <c r="W877">
        <v>0</v>
      </c>
      <c r="X877">
        <v>527313756</v>
      </c>
      <c r="Y877">
        <v>10.0625</v>
      </c>
      <c r="AA877">
        <v>0</v>
      </c>
      <c r="AB877">
        <v>119.4</v>
      </c>
      <c r="AC877">
        <v>0</v>
      </c>
      <c r="AD877">
        <v>0</v>
      </c>
      <c r="AE877">
        <v>0</v>
      </c>
      <c r="AF877">
        <v>30</v>
      </c>
      <c r="AG877">
        <v>0</v>
      </c>
      <c r="AH877">
        <v>0</v>
      </c>
      <c r="AI877">
        <v>1</v>
      </c>
      <c r="AJ877">
        <v>3.98</v>
      </c>
      <c r="AK877">
        <v>28.43</v>
      </c>
      <c r="AL877">
        <v>1</v>
      </c>
      <c r="AN877">
        <v>0</v>
      </c>
      <c r="AO877">
        <v>1</v>
      </c>
      <c r="AP877">
        <v>1</v>
      </c>
      <c r="AQ877">
        <v>0</v>
      </c>
      <c r="AR877">
        <v>0</v>
      </c>
      <c r="AS877" t="s">
        <v>3</v>
      </c>
      <c r="AT877">
        <v>8.0500000000000007</v>
      </c>
      <c r="AU877" t="s">
        <v>20</v>
      </c>
      <c r="AV877">
        <v>0</v>
      </c>
      <c r="AW877">
        <v>2</v>
      </c>
      <c r="AX877">
        <v>68194259</v>
      </c>
      <c r="AY877">
        <v>1</v>
      </c>
      <c r="AZ877">
        <v>0</v>
      </c>
      <c r="BA877">
        <v>859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CX877">
        <f>Y877*Source!I542</f>
        <v>1.5959124999999998</v>
      </c>
      <c r="CY877">
        <f>AB877</f>
        <v>119.4</v>
      </c>
      <c r="CZ877">
        <f>AF877</f>
        <v>30</v>
      </c>
      <c r="DA877">
        <f>AJ877</f>
        <v>3.98</v>
      </c>
      <c r="DB877">
        <f>ROUND((ROUND(AT877*CZ877,2)*1.25),6)</f>
        <v>301.875</v>
      </c>
      <c r="DC877">
        <f>ROUND((ROUND(AT877*AG877,2)*1.25),6)</f>
        <v>0</v>
      </c>
    </row>
    <row r="878" spans="1:107" x14ac:dyDescent="0.4">
      <c r="A878">
        <f>ROW(Source!A542)</f>
        <v>542</v>
      </c>
      <c r="B878">
        <v>68187018</v>
      </c>
      <c r="C878">
        <v>68194241</v>
      </c>
      <c r="D878">
        <v>64872992</v>
      </c>
      <c r="E878">
        <v>1</v>
      </c>
      <c r="F878">
        <v>1</v>
      </c>
      <c r="G878">
        <v>1</v>
      </c>
      <c r="H878">
        <v>2</v>
      </c>
      <c r="I878" t="s">
        <v>1093</v>
      </c>
      <c r="J878" t="s">
        <v>1094</v>
      </c>
      <c r="K878" t="s">
        <v>1095</v>
      </c>
      <c r="L878">
        <v>1368</v>
      </c>
      <c r="N878">
        <v>1011</v>
      </c>
      <c r="O878" t="s">
        <v>669</v>
      </c>
      <c r="P878" t="s">
        <v>669</v>
      </c>
      <c r="Q878">
        <v>1</v>
      </c>
      <c r="W878">
        <v>0</v>
      </c>
      <c r="X878">
        <v>-652635439</v>
      </c>
      <c r="Y878">
        <v>7.5</v>
      </c>
      <c r="AA878">
        <v>0</v>
      </c>
      <c r="AB878">
        <v>12.91</v>
      </c>
      <c r="AC878">
        <v>0</v>
      </c>
      <c r="AD878">
        <v>0</v>
      </c>
      <c r="AE878">
        <v>0</v>
      </c>
      <c r="AF878">
        <v>2.7</v>
      </c>
      <c r="AG878">
        <v>0</v>
      </c>
      <c r="AH878">
        <v>0</v>
      </c>
      <c r="AI878">
        <v>1</v>
      </c>
      <c r="AJ878">
        <v>4.78</v>
      </c>
      <c r="AK878">
        <v>28.43</v>
      </c>
      <c r="AL878">
        <v>1</v>
      </c>
      <c r="AN878">
        <v>0</v>
      </c>
      <c r="AO878">
        <v>1</v>
      </c>
      <c r="AP878">
        <v>1</v>
      </c>
      <c r="AQ878">
        <v>0</v>
      </c>
      <c r="AR878">
        <v>0</v>
      </c>
      <c r="AS878" t="s">
        <v>3</v>
      </c>
      <c r="AT878">
        <v>6</v>
      </c>
      <c r="AU878" t="s">
        <v>20</v>
      </c>
      <c r="AV878">
        <v>0</v>
      </c>
      <c r="AW878">
        <v>2</v>
      </c>
      <c r="AX878">
        <v>68194260</v>
      </c>
      <c r="AY878">
        <v>1</v>
      </c>
      <c r="AZ878">
        <v>0</v>
      </c>
      <c r="BA878">
        <v>860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CX878">
        <f>Y878*Source!I542</f>
        <v>1.1895</v>
      </c>
      <c r="CY878">
        <f>AB878</f>
        <v>12.91</v>
      </c>
      <c r="CZ878">
        <f>AF878</f>
        <v>2.7</v>
      </c>
      <c r="DA878">
        <f>AJ878</f>
        <v>4.78</v>
      </c>
      <c r="DB878">
        <f>ROUND((ROUND(AT878*CZ878,2)*1.25),6)</f>
        <v>20.25</v>
      </c>
      <c r="DC878">
        <f>ROUND((ROUND(AT878*AG878,2)*1.25),6)</f>
        <v>0</v>
      </c>
    </row>
    <row r="879" spans="1:107" x14ac:dyDescent="0.4">
      <c r="A879">
        <f>ROW(Source!A542)</f>
        <v>542</v>
      </c>
      <c r="B879">
        <v>68187018</v>
      </c>
      <c r="C879">
        <v>68194241</v>
      </c>
      <c r="D879">
        <v>64873129</v>
      </c>
      <c r="E879">
        <v>1</v>
      </c>
      <c r="F879">
        <v>1</v>
      </c>
      <c r="G879">
        <v>1</v>
      </c>
      <c r="H879">
        <v>2</v>
      </c>
      <c r="I879" t="s">
        <v>715</v>
      </c>
      <c r="J879" t="s">
        <v>716</v>
      </c>
      <c r="K879" t="s">
        <v>717</v>
      </c>
      <c r="L879">
        <v>1368</v>
      </c>
      <c r="N879">
        <v>1011</v>
      </c>
      <c r="O879" t="s">
        <v>669</v>
      </c>
      <c r="P879" t="s">
        <v>669</v>
      </c>
      <c r="Q879">
        <v>1</v>
      </c>
      <c r="W879">
        <v>0</v>
      </c>
      <c r="X879">
        <v>1230759911</v>
      </c>
      <c r="Y879">
        <v>0.73750000000000004</v>
      </c>
      <c r="AA879">
        <v>0</v>
      </c>
      <c r="AB879">
        <v>851.65</v>
      </c>
      <c r="AC879">
        <v>329.79</v>
      </c>
      <c r="AD879">
        <v>0</v>
      </c>
      <c r="AE879">
        <v>0</v>
      </c>
      <c r="AF879">
        <v>87.17</v>
      </c>
      <c r="AG879">
        <v>11.6</v>
      </c>
      <c r="AH879">
        <v>0</v>
      </c>
      <c r="AI879">
        <v>1</v>
      </c>
      <c r="AJ879">
        <v>9.77</v>
      </c>
      <c r="AK879">
        <v>28.43</v>
      </c>
      <c r="AL879">
        <v>1</v>
      </c>
      <c r="AN879">
        <v>0</v>
      </c>
      <c r="AO879">
        <v>1</v>
      </c>
      <c r="AP879">
        <v>1</v>
      </c>
      <c r="AQ879">
        <v>0</v>
      </c>
      <c r="AR879">
        <v>0</v>
      </c>
      <c r="AS879" t="s">
        <v>3</v>
      </c>
      <c r="AT879">
        <v>0.59</v>
      </c>
      <c r="AU879" t="s">
        <v>20</v>
      </c>
      <c r="AV879">
        <v>0</v>
      </c>
      <c r="AW879">
        <v>2</v>
      </c>
      <c r="AX879">
        <v>68194261</v>
      </c>
      <c r="AY879">
        <v>1</v>
      </c>
      <c r="AZ879">
        <v>0</v>
      </c>
      <c r="BA879">
        <v>861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CX879">
        <f>Y879*Source!I542</f>
        <v>0.1169675</v>
      </c>
      <c r="CY879">
        <f>AB879</f>
        <v>851.65</v>
      </c>
      <c r="CZ879">
        <f>AF879</f>
        <v>87.17</v>
      </c>
      <c r="DA879">
        <f>AJ879</f>
        <v>9.77</v>
      </c>
      <c r="DB879">
        <f>ROUND((ROUND(AT879*CZ879,2)*1.25),6)</f>
        <v>64.287499999999994</v>
      </c>
      <c r="DC879">
        <f>ROUND((ROUND(AT879*AG879,2)*1.25),6)</f>
        <v>8.5500000000000007</v>
      </c>
    </row>
    <row r="880" spans="1:107" x14ac:dyDescent="0.4">
      <c r="A880">
        <f>ROW(Source!A542)</f>
        <v>542</v>
      </c>
      <c r="B880">
        <v>68187018</v>
      </c>
      <c r="C880">
        <v>68194241</v>
      </c>
      <c r="D880">
        <v>64807275</v>
      </c>
      <c r="E880">
        <v>1</v>
      </c>
      <c r="F880">
        <v>1</v>
      </c>
      <c r="G880">
        <v>1</v>
      </c>
      <c r="H880">
        <v>3</v>
      </c>
      <c r="I880" t="s">
        <v>1096</v>
      </c>
      <c r="J880" t="s">
        <v>1097</v>
      </c>
      <c r="K880" t="s">
        <v>1098</v>
      </c>
      <c r="L880">
        <v>1348</v>
      </c>
      <c r="N880">
        <v>1009</v>
      </c>
      <c r="O880" t="s">
        <v>133</v>
      </c>
      <c r="P880" t="s">
        <v>133</v>
      </c>
      <c r="Q880">
        <v>1000</v>
      </c>
      <c r="W880">
        <v>0</v>
      </c>
      <c r="X880">
        <v>-2112195305</v>
      </c>
      <c r="Y880">
        <v>1.4E-2</v>
      </c>
      <c r="AA880">
        <v>20740.8</v>
      </c>
      <c r="AB880">
        <v>0</v>
      </c>
      <c r="AC880">
        <v>0</v>
      </c>
      <c r="AD880">
        <v>0</v>
      </c>
      <c r="AE880">
        <v>1160</v>
      </c>
      <c r="AF880">
        <v>0</v>
      </c>
      <c r="AG880">
        <v>0</v>
      </c>
      <c r="AH880">
        <v>0</v>
      </c>
      <c r="AI880">
        <v>17.88</v>
      </c>
      <c r="AJ880">
        <v>1</v>
      </c>
      <c r="AK880">
        <v>1</v>
      </c>
      <c r="AL880">
        <v>1</v>
      </c>
      <c r="AN880">
        <v>0</v>
      </c>
      <c r="AO880">
        <v>1</v>
      </c>
      <c r="AP880">
        <v>0</v>
      </c>
      <c r="AQ880">
        <v>0</v>
      </c>
      <c r="AR880">
        <v>0</v>
      </c>
      <c r="AS880" t="s">
        <v>3</v>
      </c>
      <c r="AT880">
        <v>1.4E-2</v>
      </c>
      <c r="AU880" t="s">
        <v>3</v>
      </c>
      <c r="AV880">
        <v>0</v>
      </c>
      <c r="AW880">
        <v>2</v>
      </c>
      <c r="AX880">
        <v>68194262</v>
      </c>
      <c r="AY880">
        <v>1</v>
      </c>
      <c r="AZ880">
        <v>0</v>
      </c>
      <c r="BA880">
        <v>862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CX880">
        <f>Y880*Source!I542</f>
        <v>2.2204E-3</v>
      </c>
      <c r="CY880">
        <f t="shared" ref="CY880:CY887" si="201">AA880</f>
        <v>20740.8</v>
      </c>
      <c r="CZ880">
        <f t="shared" ref="CZ880:CZ887" si="202">AE880</f>
        <v>1160</v>
      </c>
      <c r="DA880">
        <f t="shared" ref="DA880:DA887" si="203">AI880</f>
        <v>17.88</v>
      </c>
      <c r="DB880">
        <f t="shared" ref="DB880:DB887" si="204">ROUND(ROUND(AT880*CZ880,2),6)</f>
        <v>16.239999999999998</v>
      </c>
      <c r="DC880">
        <f t="shared" ref="DC880:DC887" si="205">ROUND(ROUND(AT880*AG880,2),6)</f>
        <v>0</v>
      </c>
    </row>
    <row r="881" spans="1:107" x14ac:dyDescent="0.4">
      <c r="A881">
        <f>ROW(Source!A542)</f>
        <v>542</v>
      </c>
      <c r="B881">
        <v>68187018</v>
      </c>
      <c r="C881">
        <v>68194241</v>
      </c>
      <c r="D881">
        <v>64807310</v>
      </c>
      <c r="E881">
        <v>1</v>
      </c>
      <c r="F881">
        <v>1</v>
      </c>
      <c r="G881">
        <v>1</v>
      </c>
      <c r="H881">
        <v>3</v>
      </c>
      <c r="I881" t="s">
        <v>1099</v>
      </c>
      <c r="J881" t="s">
        <v>1100</v>
      </c>
      <c r="K881" t="s">
        <v>1101</v>
      </c>
      <c r="L881">
        <v>1348</v>
      </c>
      <c r="N881">
        <v>1009</v>
      </c>
      <c r="O881" t="s">
        <v>133</v>
      </c>
      <c r="P881" t="s">
        <v>133</v>
      </c>
      <c r="Q881">
        <v>1000</v>
      </c>
      <c r="W881">
        <v>0</v>
      </c>
      <c r="X881">
        <v>503556632</v>
      </c>
      <c r="Y881">
        <v>0.28899999999999998</v>
      </c>
      <c r="AA881">
        <v>20746.650000000001</v>
      </c>
      <c r="AB881">
        <v>0</v>
      </c>
      <c r="AC881">
        <v>0</v>
      </c>
      <c r="AD881">
        <v>0</v>
      </c>
      <c r="AE881">
        <v>1383.11</v>
      </c>
      <c r="AF881">
        <v>0</v>
      </c>
      <c r="AG881">
        <v>0</v>
      </c>
      <c r="AH881">
        <v>0</v>
      </c>
      <c r="AI881">
        <v>15</v>
      </c>
      <c r="AJ881">
        <v>1</v>
      </c>
      <c r="AK881">
        <v>1</v>
      </c>
      <c r="AL881">
        <v>1</v>
      </c>
      <c r="AN881">
        <v>0</v>
      </c>
      <c r="AO881">
        <v>1</v>
      </c>
      <c r="AP881">
        <v>0</v>
      </c>
      <c r="AQ881">
        <v>0</v>
      </c>
      <c r="AR881">
        <v>0</v>
      </c>
      <c r="AS881" t="s">
        <v>3</v>
      </c>
      <c r="AT881">
        <v>0.28899999999999998</v>
      </c>
      <c r="AU881" t="s">
        <v>3</v>
      </c>
      <c r="AV881">
        <v>0</v>
      </c>
      <c r="AW881">
        <v>2</v>
      </c>
      <c r="AX881">
        <v>68194263</v>
      </c>
      <c r="AY881">
        <v>1</v>
      </c>
      <c r="AZ881">
        <v>0</v>
      </c>
      <c r="BA881">
        <v>863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CX881">
        <f>Y881*Source!I542</f>
        <v>4.5835399999999991E-2</v>
      </c>
      <c r="CY881">
        <f t="shared" si="201"/>
        <v>20746.650000000001</v>
      </c>
      <c r="CZ881">
        <f t="shared" si="202"/>
        <v>1383.11</v>
      </c>
      <c r="DA881">
        <f t="shared" si="203"/>
        <v>15</v>
      </c>
      <c r="DB881">
        <f t="shared" si="204"/>
        <v>399.72</v>
      </c>
      <c r="DC881">
        <f t="shared" si="205"/>
        <v>0</v>
      </c>
    </row>
    <row r="882" spans="1:107" x14ac:dyDescent="0.4">
      <c r="A882">
        <f>ROW(Source!A542)</f>
        <v>542</v>
      </c>
      <c r="B882">
        <v>68187018</v>
      </c>
      <c r="C882">
        <v>68194241</v>
      </c>
      <c r="D882">
        <v>64807311</v>
      </c>
      <c r="E882">
        <v>1</v>
      </c>
      <c r="F882">
        <v>1</v>
      </c>
      <c r="G882">
        <v>1</v>
      </c>
      <c r="H882">
        <v>3</v>
      </c>
      <c r="I882" t="s">
        <v>1102</v>
      </c>
      <c r="J882" t="s">
        <v>1103</v>
      </c>
      <c r="K882" t="s">
        <v>1104</v>
      </c>
      <c r="L882">
        <v>1348</v>
      </c>
      <c r="N882">
        <v>1009</v>
      </c>
      <c r="O882" t="s">
        <v>133</v>
      </c>
      <c r="P882" t="s">
        <v>133</v>
      </c>
      <c r="Q882">
        <v>1000</v>
      </c>
      <c r="W882">
        <v>0</v>
      </c>
      <c r="X882">
        <v>542515914</v>
      </c>
      <c r="Y882">
        <v>5.7000000000000002E-2</v>
      </c>
      <c r="AA882">
        <v>20533.099999999999</v>
      </c>
      <c r="AB882">
        <v>0</v>
      </c>
      <c r="AC882">
        <v>0</v>
      </c>
      <c r="AD882">
        <v>0</v>
      </c>
      <c r="AE882">
        <v>1525.49</v>
      </c>
      <c r="AF882">
        <v>0</v>
      </c>
      <c r="AG882">
        <v>0</v>
      </c>
      <c r="AH882">
        <v>0</v>
      </c>
      <c r="AI882">
        <v>13.46</v>
      </c>
      <c r="AJ882">
        <v>1</v>
      </c>
      <c r="AK882">
        <v>1</v>
      </c>
      <c r="AL882">
        <v>1</v>
      </c>
      <c r="AN882">
        <v>0</v>
      </c>
      <c r="AO882">
        <v>1</v>
      </c>
      <c r="AP882">
        <v>0</v>
      </c>
      <c r="AQ882">
        <v>0</v>
      </c>
      <c r="AR882">
        <v>0</v>
      </c>
      <c r="AS882" t="s">
        <v>3</v>
      </c>
      <c r="AT882">
        <v>5.7000000000000002E-2</v>
      </c>
      <c r="AU882" t="s">
        <v>3</v>
      </c>
      <c r="AV882">
        <v>0</v>
      </c>
      <c r="AW882">
        <v>2</v>
      </c>
      <c r="AX882">
        <v>68194264</v>
      </c>
      <c r="AY882">
        <v>1</v>
      </c>
      <c r="AZ882">
        <v>0</v>
      </c>
      <c r="BA882">
        <v>864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CX882">
        <f>Y882*Source!I542</f>
        <v>9.0402E-3</v>
      </c>
      <c r="CY882">
        <f t="shared" si="201"/>
        <v>20533.099999999999</v>
      </c>
      <c r="CZ882">
        <f t="shared" si="202"/>
        <v>1525.49</v>
      </c>
      <c r="DA882">
        <f t="shared" si="203"/>
        <v>13.46</v>
      </c>
      <c r="DB882">
        <f t="shared" si="204"/>
        <v>86.95</v>
      </c>
      <c r="DC882">
        <f t="shared" si="205"/>
        <v>0</v>
      </c>
    </row>
    <row r="883" spans="1:107" x14ac:dyDescent="0.4">
      <c r="A883">
        <f>ROW(Source!A542)</f>
        <v>542</v>
      </c>
      <c r="B883">
        <v>68187018</v>
      </c>
      <c r="C883">
        <v>68194241</v>
      </c>
      <c r="D883">
        <v>64808650</v>
      </c>
      <c r="E883">
        <v>1</v>
      </c>
      <c r="F883">
        <v>1</v>
      </c>
      <c r="G883">
        <v>1</v>
      </c>
      <c r="H883">
        <v>3</v>
      </c>
      <c r="I883" t="s">
        <v>466</v>
      </c>
      <c r="J883" t="s">
        <v>468</v>
      </c>
      <c r="K883" t="s">
        <v>467</v>
      </c>
      <c r="L883">
        <v>1327</v>
      </c>
      <c r="N883">
        <v>1005</v>
      </c>
      <c r="O883" t="s">
        <v>31</v>
      </c>
      <c r="P883" t="s">
        <v>31</v>
      </c>
      <c r="Q883">
        <v>1</v>
      </c>
      <c r="W883">
        <v>1</v>
      </c>
      <c r="X883">
        <v>328735001</v>
      </c>
      <c r="Y883">
        <v>-116</v>
      </c>
      <c r="AA883">
        <v>29.81</v>
      </c>
      <c r="AB883">
        <v>0</v>
      </c>
      <c r="AC883">
        <v>0</v>
      </c>
      <c r="AD883">
        <v>0</v>
      </c>
      <c r="AE883">
        <v>5.71</v>
      </c>
      <c r="AF883">
        <v>0</v>
      </c>
      <c r="AG883">
        <v>0</v>
      </c>
      <c r="AH883">
        <v>0</v>
      </c>
      <c r="AI883">
        <v>5.22</v>
      </c>
      <c r="AJ883">
        <v>1</v>
      </c>
      <c r="AK883">
        <v>1</v>
      </c>
      <c r="AL883">
        <v>1</v>
      </c>
      <c r="AN883">
        <v>0</v>
      </c>
      <c r="AO883">
        <v>1</v>
      </c>
      <c r="AP883">
        <v>0</v>
      </c>
      <c r="AQ883">
        <v>0</v>
      </c>
      <c r="AR883">
        <v>0</v>
      </c>
      <c r="AS883" t="s">
        <v>3</v>
      </c>
      <c r="AT883">
        <v>-116</v>
      </c>
      <c r="AU883" t="s">
        <v>3</v>
      </c>
      <c r="AV883">
        <v>0</v>
      </c>
      <c r="AW883">
        <v>2</v>
      </c>
      <c r="AX883">
        <v>68194265</v>
      </c>
      <c r="AY883">
        <v>1</v>
      </c>
      <c r="AZ883">
        <v>6144</v>
      </c>
      <c r="BA883">
        <v>865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CX883">
        <f>Y883*Source!I542</f>
        <v>-18.397600000000001</v>
      </c>
      <c r="CY883">
        <f t="shared" si="201"/>
        <v>29.81</v>
      </c>
      <c r="CZ883">
        <f t="shared" si="202"/>
        <v>5.71</v>
      </c>
      <c r="DA883">
        <f t="shared" si="203"/>
        <v>5.22</v>
      </c>
      <c r="DB883">
        <f t="shared" si="204"/>
        <v>-662.36</v>
      </c>
      <c r="DC883">
        <f t="shared" si="205"/>
        <v>0</v>
      </c>
    </row>
    <row r="884" spans="1:107" x14ac:dyDescent="0.4">
      <c r="A884">
        <f>ROW(Source!A542)</f>
        <v>542</v>
      </c>
      <c r="B884">
        <v>68187018</v>
      </c>
      <c r="C884">
        <v>68194241</v>
      </c>
      <c r="D884">
        <v>64808653</v>
      </c>
      <c r="E884">
        <v>1</v>
      </c>
      <c r="F884">
        <v>1</v>
      </c>
      <c r="G884">
        <v>1</v>
      </c>
      <c r="H884">
        <v>3</v>
      </c>
      <c r="I884" t="s">
        <v>1105</v>
      </c>
      <c r="J884" t="s">
        <v>1106</v>
      </c>
      <c r="K884" t="s">
        <v>1107</v>
      </c>
      <c r="L884">
        <v>1348</v>
      </c>
      <c r="N884">
        <v>1009</v>
      </c>
      <c r="O884" t="s">
        <v>133</v>
      </c>
      <c r="P884" t="s">
        <v>133</v>
      </c>
      <c r="Q884">
        <v>1000</v>
      </c>
      <c r="W884">
        <v>0</v>
      </c>
      <c r="X884">
        <v>24097165</v>
      </c>
      <c r="Y884">
        <v>9.5000000000000001E-2</v>
      </c>
      <c r="AA884">
        <v>70530.820000000007</v>
      </c>
      <c r="AB884">
        <v>0</v>
      </c>
      <c r="AC884">
        <v>0</v>
      </c>
      <c r="AD884">
        <v>0</v>
      </c>
      <c r="AE884">
        <v>6143.8</v>
      </c>
      <c r="AF884">
        <v>0</v>
      </c>
      <c r="AG884">
        <v>0</v>
      </c>
      <c r="AH884">
        <v>0</v>
      </c>
      <c r="AI884">
        <v>11.48</v>
      </c>
      <c r="AJ884">
        <v>1</v>
      </c>
      <c r="AK884">
        <v>1</v>
      </c>
      <c r="AL884">
        <v>1</v>
      </c>
      <c r="AN884">
        <v>0</v>
      </c>
      <c r="AO884">
        <v>1</v>
      </c>
      <c r="AP884">
        <v>0</v>
      </c>
      <c r="AQ884">
        <v>0</v>
      </c>
      <c r="AR884">
        <v>0</v>
      </c>
      <c r="AS884" t="s">
        <v>3</v>
      </c>
      <c r="AT884">
        <v>9.5000000000000001E-2</v>
      </c>
      <c r="AU884" t="s">
        <v>3</v>
      </c>
      <c r="AV884">
        <v>0</v>
      </c>
      <c r="AW884">
        <v>2</v>
      </c>
      <c r="AX884">
        <v>68194266</v>
      </c>
      <c r="AY884">
        <v>1</v>
      </c>
      <c r="AZ884">
        <v>0</v>
      </c>
      <c r="BA884">
        <v>866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CX884">
        <f>Y884*Source!I542</f>
        <v>1.5066999999999999E-2</v>
      </c>
      <c r="CY884">
        <f t="shared" si="201"/>
        <v>70530.820000000007</v>
      </c>
      <c r="CZ884">
        <f t="shared" si="202"/>
        <v>6143.8</v>
      </c>
      <c r="DA884">
        <f t="shared" si="203"/>
        <v>11.48</v>
      </c>
      <c r="DB884">
        <f t="shared" si="204"/>
        <v>583.66</v>
      </c>
      <c r="DC884">
        <f t="shared" si="205"/>
        <v>0</v>
      </c>
    </row>
    <row r="885" spans="1:107" x14ac:dyDescent="0.4">
      <c r="A885">
        <f>ROW(Source!A542)</f>
        <v>542</v>
      </c>
      <c r="B885">
        <v>68187018</v>
      </c>
      <c r="C885">
        <v>68194241</v>
      </c>
      <c r="D885">
        <v>64808665</v>
      </c>
      <c r="E885">
        <v>1</v>
      </c>
      <c r="F885">
        <v>1</v>
      </c>
      <c r="G885">
        <v>1</v>
      </c>
      <c r="H885">
        <v>3</v>
      </c>
      <c r="I885" t="s">
        <v>798</v>
      </c>
      <c r="J885" t="s">
        <v>799</v>
      </c>
      <c r="K885" t="s">
        <v>800</v>
      </c>
      <c r="L885">
        <v>1346</v>
      </c>
      <c r="N885">
        <v>1009</v>
      </c>
      <c r="O885" t="s">
        <v>120</v>
      </c>
      <c r="P885" t="s">
        <v>120</v>
      </c>
      <c r="Q885">
        <v>1</v>
      </c>
      <c r="W885">
        <v>0</v>
      </c>
      <c r="X885">
        <v>644139035</v>
      </c>
      <c r="Y885">
        <v>0.5</v>
      </c>
      <c r="AA885">
        <v>45.67</v>
      </c>
      <c r="AB885">
        <v>0</v>
      </c>
      <c r="AC885">
        <v>0</v>
      </c>
      <c r="AD885">
        <v>0</v>
      </c>
      <c r="AE885">
        <v>1.81</v>
      </c>
      <c r="AF885">
        <v>0</v>
      </c>
      <c r="AG885">
        <v>0</v>
      </c>
      <c r="AH885">
        <v>0</v>
      </c>
      <c r="AI885">
        <v>25.23</v>
      </c>
      <c r="AJ885">
        <v>1</v>
      </c>
      <c r="AK885">
        <v>1</v>
      </c>
      <c r="AL885">
        <v>1</v>
      </c>
      <c r="AN885">
        <v>0</v>
      </c>
      <c r="AO885">
        <v>1</v>
      </c>
      <c r="AP885">
        <v>0</v>
      </c>
      <c r="AQ885">
        <v>0</v>
      </c>
      <c r="AR885">
        <v>0</v>
      </c>
      <c r="AS885" t="s">
        <v>3</v>
      </c>
      <c r="AT885">
        <v>0.5</v>
      </c>
      <c r="AU885" t="s">
        <v>3</v>
      </c>
      <c r="AV885">
        <v>0</v>
      </c>
      <c r="AW885">
        <v>2</v>
      </c>
      <c r="AX885">
        <v>68194267</v>
      </c>
      <c r="AY885">
        <v>1</v>
      </c>
      <c r="AZ885">
        <v>0</v>
      </c>
      <c r="BA885">
        <v>867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CX885">
        <f>Y885*Source!I542</f>
        <v>7.9299999999999995E-2</v>
      </c>
      <c r="CY885">
        <f t="shared" si="201"/>
        <v>45.67</v>
      </c>
      <c r="CZ885">
        <f t="shared" si="202"/>
        <v>1.81</v>
      </c>
      <c r="DA885">
        <f t="shared" si="203"/>
        <v>25.23</v>
      </c>
      <c r="DB885">
        <f t="shared" si="204"/>
        <v>0.91</v>
      </c>
      <c r="DC885">
        <f t="shared" si="205"/>
        <v>0</v>
      </c>
    </row>
    <row r="886" spans="1:107" x14ac:dyDescent="0.4">
      <c r="A886">
        <f>ROW(Source!A542)</f>
        <v>542</v>
      </c>
      <c r="B886">
        <v>68187018</v>
      </c>
      <c r="C886">
        <v>68194241</v>
      </c>
      <c r="D886">
        <v>64811132</v>
      </c>
      <c r="E886">
        <v>1</v>
      </c>
      <c r="F886">
        <v>1</v>
      </c>
      <c r="G886">
        <v>1</v>
      </c>
      <c r="H886">
        <v>3</v>
      </c>
      <c r="I886" t="s">
        <v>470</v>
      </c>
      <c r="J886" t="s">
        <v>472</v>
      </c>
      <c r="K886" t="s">
        <v>471</v>
      </c>
      <c r="L886">
        <v>1327</v>
      </c>
      <c r="N886">
        <v>1005</v>
      </c>
      <c r="O886" t="s">
        <v>31</v>
      </c>
      <c r="P886" t="s">
        <v>31</v>
      </c>
      <c r="Q886">
        <v>1</v>
      </c>
      <c r="W886">
        <v>0</v>
      </c>
      <c r="X886">
        <v>-783165229</v>
      </c>
      <c r="Y886">
        <v>116</v>
      </c>
      <c r="AA886">
        <v>176.41</v>
      </c>
      <c r="AB886">
        <v>0</v>
      </c>
      <c r="AC886">
        <v>0</v>
      </c>
      <c r="AD886">
        <v>0</v>
      </c>
      <c r="AE886">
        <v>28.09</v>
      </c>
      <c r="AF886">
        <v>0</v>
      </c>
      <c r="AG886">
        <v>0</v>
      </c>
      <c r="AH886">
        <v>0</v>
      </c>
      <c r="AI886">
        <v>6.28</v>
      </c>
      <c r="AJ886">
        <v>1</v>
      </c>
      <c r="AK886">
        <v>1</v>
      </c>
      <c r="AL886">
        <v>1</v>
      </c>
      <c r="AN886">
        <v>0</v>
      </c>
      <c r="AO886">
        <v>0</v>
      </c>
      <c r="AP886">
        <v>0</v>
      </c>
      <c r="AQ886">
        <v>0</v>
      </c>
      <c r="AR886">
        <v>0</v>
      </c>
      <c r="AS886" t="s">
        <v>3</v>
      </c>
      <c r="AT886">
        <v>116</v>
      </c>
      <c r="AU886" t="s">
        <v>3</v>
      </c>
      <c r="AV886">
        <v>0</v>
      </c>
      <c r="AW886">
        <v>1</v>
      </c>
      <c r="AX886">
        <v>-1</v>
      </c>
      <c r="AY886">
        <v>0</v>
      </c>
      <c r="AZ886">
        <v>0</v>
      </c>
      <c r="BA886" t="s">
        <v>3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CX886">
        <f>Y886*Source!I542</f>
        <v>18.397600000000001</v>
      </c>
      <c r="CY886">
        <f t="shared" si="201"/>
        <v>176.41</v>
      </c>
      <c r="CZ886">
        <f t="shared" si="202"/>
        <v>28.09</v>
      </c>
      <c r="DA886">
        <f t="shared" si="203"/>
        <v>6.28</v>
      </c>
      <c r="DB886">
        <f t="shared" si="204"/>
        <v>3258.44</v>
      </c>
      <c r="DC886">
        <f t="shared" si="205"/>
        <v>0</v>
      </c>
    </row>
    <row r="887" spans="1:107" x14ac:dyDescent="0.4">
      <c r="A887">
        <f>ROW(Source!A542)</f>
        <v>542</v>
      </c>
      <c r="B887">
        <v>68187018</v>
      </c>
      <c r="C887">
        <v>68194241</v>
      </c>
      <c r="D887">
        <v>64821659</v>
      </c>
      <c r="E887">
        <v>1</v>
      </c>
      <c r="F887">
        <v>1</v>
      </c>
      <c r="G887">
        <v>1</v>
      </c>
      <c r="H887">
        <v>3</v>
      </c>
      <c r="I887" t="s">
        <v>1108</v>
      </c>
      <c r="J887" t="s">
        <v>1109</v>
      </c>
      <c r="K887" t="s">
        <v>1110</v>
      </c>
      <c r="L887">
        <v>1348</v>
      </c>
      <c r="N887">
        <v>1009</v>
      </c>
      <c r="O887" t="s">
        <v>133</v>
      </c>
      <c r="P887" t="s">
        <v>133</v>
      </c>
      <c r="Q887">
        <v>1000</v>
      </c>
      <c r="W887">
        <v>0</v>
      </c>
      <c r="X887">
        <v>1919387785</v>
      </c>
      <c r="Y887">
        <v>0.23100000000000001</v>
      </c>
      <c r="AA887">
        <v>7576.8</v>
      </c>
      <c r="AB887">
        <v>0</v>
      </c>
      <c r="AC887">
        <v>0</v>
      </c>
      <c r="AD887">
        <v>0</v>
      </c>
      <c r="AE887">
        <v>688.8</v>
      </c>
      <c r="AF887">
        <v>0</v>
      </c>
      <c r="AG887">
        <v>0</v>
      </c>
      <c r="AH887">
        <v>0</v>
      </c>
      <c r="AI887">
        <v>11</v>
      </c>
      <c r="AJ887">
        <v>1</v>
      </c>
      <c r="AK887">
        <v>1</v>
      </c>
      <c r="AL887">
        <v>1</v>
      </c>
      <c r="AN887">
        <v>0</v>
      </c>
      <c r="AO887">
        <v>1</v>
      </c>
      <c r="AP887">
        <v>0</v>
      </c>
      <c r="AQ887">
        <v>0</v>
      </c>
      <c r="AR887">
        <v>0</v>
      </c>
      <c r="AS887" t="s">
        <v>3</v>
      </c>
      <c r="AT887">
        <v>0.23100000000000001</v>
      </c>
      <c r="AU887" t="s">
        <v>3</v>
      </c>
      <c r="AV887">
        <v>0</v>
      </c>
      <c r="AW887">
        <v>2</v>
      </c>
      <c r="AX887">
        <v>68194268</v>
      </c>
      <c r="AY887">
        <v>1</v>
      </c>
      <c r="AZ887">
        <v>0</v>
      </c>
      <c r="BA887">
        <v>868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0</v>
      </c>
      <c r="CX887">
        <f>Y887*Source!I542</f>
        <v>3.6636599999999998E-2</v>
      </c>
      <c r="CY887">
        <f t="shared" si="201"/>
        <v>7576.8</v>
      </c>
      <c r="CZ887">
        <f t="shared" si="202"/>
        <v>688.8</v>
      </c>
      <c r="DA887">
        <f t="shared" si="203"/>
        <v>11</v>
      </c>
      <c r="DB887">
        <f t="shared" si="204"/>
        <v>159.11000000000001</v>
      </c>
      <c r="DC887">
        <f t="shared" si="205"/>
        <v>0</v>
      </c>
    </row>
    <row r="888" spans="1:107" x14ac:dyDescent="0.4">
      <c r="A888">
        <f>ROW(Source!A545)</f>
        <v>545</v>
      </c>
      <c r="B888">
        <v>68187018</v>
      </c>
      <c r="C888">
        <v>68194271</v>
      </c>
      <c r="D888">
        <v>18434709</v>
      </c>
      <c r="E888">
        <v>1</v>
      </c>
      <c r="F888">
        <v>1</v>
      </c>
      <c r="G888">
        <v>1</v>
      </c>
      <c r="H888">
        <v>1</v>
      </c>
      <c r="I888" t="s">
        <v>1088</v>
      </c>
      <c r="J888" t="s">
        <v>3</v>
      </c>
      <c r="K888" t="s">
        <v>1089</v>
      </c>
      <c r="L888">
        <v>1369</v>
      </c>
      <c r="N888">
        <v>1013</v>
      </c>
      <c r="O888" t="s">
        <v>665</v>
      </c>
      <c r="P888" t="s">
        <v>665</v>
      </c>
      <c r="Q888">
        <v>1</v>
      </c>
      <c r="W888">
        <v>0</v>
      </c>
      <c r="X888">
        <v>-1616652276</v>
      </c>
      <c r="Y888">
        <v>32.039000000000001</v>
      </c>
      <c r="AA888">
        <v>0</v>
      </c>
      <c r="AB888">
        <v>0</v>
      </c>
      <c r="AC888">
        <v>0</v>
      </c>
      <c r="AD888">
        <v>11.27</v>
      </c>
      <c r="AE888">
        <v>0</v>
      </c>
      <c r="AF888">
        <v>0</v>
      </c>
      <c r="AG888">
        <v>0</v>
      </c>
      <c r="AH888">
        <v>11.27</v>
      </c>
      <c r="AI888">
        <v>1</v>
      </c>
      <c r="AJ888">
        <v>1</v>
      </c>
      <c r="AK888">
        <v>1</v>
      </c>
      <c r="AL888">
        <v>1</v>
      </c>
      <c r="AN888">
        <v>0</v>
      </c>
      <c r="AO888">
        <v>1</v>
      </c>
      <c r="AP888">
        <v>1</v>
      </c>
      <c r="AQ888">
        <v>0</v>
      </c>
      <c r="AR888">
        <v>0</v>
      </c>
      <c r="AS888" t="s">
        <v>3</v>
      </c>
      <c r="AT888">
        <v>27.86</v>
      </c>
      <c r="AU888" t="s">
        <v>21</v>
      </c>
      <c r="AV888">
        <v>1</v>
      </c>
      <c r="AW888">
        <v>2</v>
      </c>
      <c r="AX888">
        <v>68194285</v>
      </c>
      <c r="AY888">
        <v>1</v>
      </c>
      <c r="AZ888">
        <v>0</v>
      </c>
      <c r="BA888">
        <v>869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CX888">
        <f>Y888*Source!I545</f>
        <v>5.0813854000000003</v>
      </c>
      <c r="CY888">
        <f>AD888</f>
        <v>11.27</v>
      </c>
      <c r="CZ888">
        <f>AH888</f>
        <v>11.27</v>
      </c>
      <c r="DA888">
        <f>AL888</f>
        <v>1</v>
      </c>
      <c r="DB888">
        <f>ROUND((ROUND(AT888*CZ888,2)*1.15),6)</f>
        <v>361.077</v>
      </c>
      <c r="DC888">
        <f>ROUND((ROUND(AT888*AG888,2)*1.15),6)</f>
        <v>0</v>
      </c>
    </row>
    <row r="889" spans="1:107" x14ac:dyDescent="0.4">
      <c r="A889">
        <f>ROW(Source!A545)</f>
        <v>545</v>
      </c>
      <c r="B889">
        <v>68187018</v>
      </c>
      <c r="C889">
        <v>68194271</v>
      </c>
      <c r="D889">
        <v>121548</v>
      </c>
      <c r="E889">
        <v>1</v>
      </c>
      <c r="F889">
        <v>1</v>
      </c>
      <c r="G889">
        <v>1</v>
      </c>
      <c r="H889">
        <v>1</v>
      </c>
      <c r="I889" t="s">
        <v>44</v>
      </c>
      <c r="J889" t="s">
        <v>3</v>
      </c>
      <c r="K889" t="s">
        <v>723</v>
      </c>
      <c r="L889">
        <v>608254</v>
      </c>
      <c r="N889">
        <v>1013</v>
      </c>
      <c r="O889" t="s">
        <v>724</v>
      </c>
      <c r="P889" t="s">
        <v>724</v>
      </c>
      <c r="Q889">
        <v>1</v>
      </c>
      <c r="W889">
        <v>0</v>
      </c>
      <c r="X889">
        <v>-185737400</v>
      </c>
      <c r="Y889">
        <v>0.28749999999999998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1</v>
      </c>
      <c r="AJ889">
        <v>1</v>
      </c>
      <c r="AK889">
        <v>1</v>
      </c>
      <c r="AL889">
        <v>1</v>
      </c>
      <c r="AN889">
        <v>0</v>
      </c>
      <c r="AO889">
        <v>1</v>
      </c>
      <c r="AP889">
        <v>1</v>
      </c>
      <c r="AQ889">
        <v>0</v>
      </c>
      <c r="AR889">
        <v>0</v>
      </c>
      <c r="AS889" t="s">
        <v>3</v>
      </c>
      <c r="AT889">
        <v>0.23</v>
      </c>
      <c r="AU889" t="s">
        <v>20</v>
      </c>
      <c r="AV889">
        <v>2</v>
      </c>
      <c r="AW889">
        <v>2</v>
      </c>
      <c r="AX889">
        <v>68194286</v>
      </c>
      <c r="AY889">
        <v>1</v>
      </c>
      <c r="AZ889">
        <v>0</v>
      </c>
      <c r="BA889">
        <v>870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CX889">
        <f>Y889*Source!I545</f>
        <v>4.5597499999999992E-2</v>
      </c>
      <c r="CY889">
        <f>AD889</f>
        <v>0</v>
      </c>
      <c r="CZ889">
        <f>AH889</f>
        <v>0</v>
      </c>
      <c r="DA889">
        <f>AL889</f>
        <v>1</v>
      </c>
      <c r="DB889">
        <f>ROUND((ROUND(AT889*CZ889,2)*1.25),6)</f>
        <v>0</v>
      </c>
      <c r="DC889">
        <f>ROUND((ROUND(AT889*AG889,2)*1.25),6)</f>
        <v>0</v>
      </c>
    </row>
    <row r="890" spans="1:107" x14ac:dyDescent="0.4">
      <c r="A890">
        <f>ROW(Source!A545)</f>
        <v>545</v>
      </c>
      <c r="B890">
        <v>68187018</v>
      </c>
      <c r="C890">
        <v>68194271</v>
      </c>
      <c r="D890">
        <v>64871408</v>
      </c>
      <c r="E890">
        <v>1</v>
      </c>
      <c r="F890">
        <v>1</v>
      </c>
      <c r="G890">
        <v>1</v>
      </c>
      <c r="H890">
        <v>2</v>
      </c>
      <c r="I890" t="s">
        <v>789</v>
      </c>
      <c r="J890" t="s">
        <v>790</v>
      </c>
      <c r="K890" t="s">
        <v>791</v>
      </c>
      <c r="L890">
        <v>1368</v>
      </c>
      <c r="N890">
        <v>1011</v>
      </c>
      <c r="O890" t="s">
        <v>669</v>
      </c>
      <c r="P890" t="s">
        <v>669</v>
      </c>
      <c r="Q890">
        <v>1</v>
      </c>
      <c r="W890">
        <v>0</v>
      </c>
      <c r="X890">
        <v>344519037</v>
      </c>
      <c r="Y890">
        <v>0.28749999999999998</v>
      </c>
      <c r="AA890">
        <v>0</v>
      </c>
      <c r="AB890">
        <v>399.5</v>
      </c>
      <c r="AC890">
        <v>383.81</v>
      </c>
      <c r="AD890">
        <v>0</v>
      </c>
      <c r="AE890">
        <v>0</v>
      </c>
      <c r="AF890">
        <v>31.26</v>
      </c>
      <c r="AG890">
        <v>13.5</v>
      </c>
      <c r="AH890">
        <v>0</v>
      </c>
      <c r="AI890">
        <v>1</v>
      </c>
      <c r="AJ890">
        <v>12.78</v>
      </c>
      <c r="AK890">
        <v>28.43</v>
      </c>
      <c r="AL890">
        <v>1</v>
      </c>
      <c r="AN890">
        <v>0</v>
      </c>
      <c r="AO890">
        <v>1</v>
      </c>
      <c r="AP890">
        <v>1</v>
      </c>
      <c r="AQ890">
        <v>0</v>
      </c>
      <c r="AR890">
        <v>0</v>
      </c>
      <c r="AS890" t="s">
        <v>3</v>
      </c>
      <c r="AT890">
        <v>0.23</v>
      </c>
      <c r="AU890" t="s">
        <v>20</v>
      </c>
      <c r="AV890">
        <v>0</v>
      </c>
      <c r="AW890">
        <v>2</v>
      </c>
      <c r="AX890">
        <v>68194287</v>
      </c>
      <c r="AY890">
        <v>1</v>
      </c>
      <c r="AZ890">
        <v>0</v>
      </c>
      <c r="BA890">
        <v>871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CX890">
        <f>Y890*Source!I545</f>
        <v>4.5597499999999992E-2</v>
      </c>
      <c r="CY890">
        <f>AB890</f>
        <v>399.5</v>
      </c>
      <c r="CZ890">
        <f>AF890</f>
        <v>31.26</v>
      </c>
      <c r="DA890">
        <f>AJ890</f>
        <v>12.78</v>
      </c>
      <c r="DB890">
        <f>ROUND((ROUND(AT890*CZ890,2)*1.25),6)</f>
        <v>8.9875000000000007</v>
      </c>
      <c r="DC890">
        <f>ROUND((ROUND(AT890*AG890,2)*1.25),6)</f>
        <v>3.8875000000000002</v>
      </c>
    </row>
    <row r="891" spans="1:107" x14ac:dyDescent="0.4">
      <c r="A891">
        <f>ROW(Source!A545)</f>
        <v>545</v>
      </c>
      <c r="B891">
        <v>68187018</v>
      </c>
      <c r="C891">
        <v>68194271</v>
      </c>
      <c r="D891">
        <v>64871898</v>
      </c>
      <c r="E891">
        <v>1</v>
      </c>
      <c r="F891">
        <v>1</v>
      </c>
      <c r="G891">
        <v>1</v>
      </c>
      <c r="H891">
        <v>2</v>
      </c>
      <c r="I891" t="s">
        <v>1090</v>
      </c>
      <c r="J891" t="s">
        <v>1091</v>
      </c>
      <c r="K891" t="s">
        <v>1092</v>
      </c>
      <c r="L891">
        <v>1368</v>
      </c>
      <c r="N891">
        <v>1011</v>
      </c>
      <c r="O891" t="s">
        <v>669</v>
      </c>
      <c r="P891" t="s">
        <v>669</v>
      </c>
      <c r="Q891">
        <v>1</v>
      </c>
      <c r="W891">
        <v>0</v>
      </c>
      <c r="X891">
        <v>527313756</v>
      </c>
      <c r="Y891">
        <v>4.5999999999999996</v>
      </c>
      <c r="AA891">
        <v>0</v>
      </c>
      <c r="AB891">
        <v>119.4</v>
      </c>
      <c r="AC891">
        <v>0</v>
      </c>
      <c r="AD891">
        <v>0</v>
      </c>
      <c r="AE891">
        <v>0</v>
      </c>
      <c r="AF891">
        <v>30</v>
      </c>
      <c r="AG891">
        <v>0</v>
      </c>
      <c r="AH891">
        <v>0</v>
      </c>
      <c r="AI891">
        <v>1</v>
      </c>
      <c r="AJ891">
        <v>3.98</v>
      </c>
      <c r="AK891">
        <v>28.43</v>
      </c>
      <c r="AL891">
        <v>1</v>
      </c>
      <c r="AN891">
        <v>0</v>
      </c>
      <c r="AO891">
        <v>1</v>
      </c>
      <c r="AP891">
        <v>1</v>
      </c>
      <c r="AQ891">
        <v>0</v>
      </c>
      <c r="AR891">
        <v>0</v>
      </c>
      <c r="AS891" t="s">
        <v>3</v>
      </c>
      <c r="AT891">
        <v>3.68</v>
      </c>
      <c r="AU891" t="s">
        <v>20</v>
      </c>
      <c r="AV891">
        <v>0</v>
      </c>
      <c r="AW891">
        <v>2</v>
      </c>
      <c r="AX891">
        <v>68194288</v>
      </c>
      <c r="AY891">
        <v>1</v>
      </c>
      <c r="AZ891">
        <v>0</v>
      </c>
      <c r="BA891">
        <v>872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CX891">
        <f>Y891*Source!I545</f>
        <v>0.72955999999999988</v>
      </c>
      <c r="CY891">
        <f>AB891</f>
        <v>119.4</v>
      </c>
      <c r="CZ891">
        <f>AF891</f>
        <v>30</v>
      </c>
      <c r="DA891">
        <f>AJ891</f>
        <v>3.98</v>
      </c>
      <c r="DB891">
        <f>ROUND((ROUND(AT891*CZ891,2)*1.25),6)</f>
        <v>138</v>
      </c>
      <c r="DC891">
        <f>ROUND((ROUND(AT891*AG891,2)*1.25),6)</f>
        <v>0</v>
      </c>
    </row>
    <row r="892" spans="1:107" x14ac:dyDescent="0.4">
      <c r="A892">
        <f>ROW(Source!A545)</f>
        <v>545</v>
      </c>
      <c r="B892">
        <v>68187018</v>
      </c>
      <c r="C892">
        <v>68194271</v>
      </c>
      <c r="D892">
        <v>64872992</v>
      </c>
      <c r="E892">
        <v>1</v>
      </c>
      <c r="F892">
        <v>1</v>
      </c>
      <c r="G892">
        <v>1</v>
      </c>
      <c r="H892">
        <v>2</v>
      </c>
      <c r="I892" t="s">
        <v>1093</v>
      </c>
      <c r="J892" t="s">
        <v>1094</v>
      </c>
      <c r="K892" t="s">
        <v>1095</v>
      </c>
      <c r="L892">
        <v>1368</v>
      </c>
      <c r="N892">
        <v>1011</v>
      </c>
      <c r="O892" t="s">
        <v>669</v>
      </c>
      <c r="P892" t="s">
        <v>669</v>
      </c>
      <c r="Q892">
        <v>1</v>
      </c>
      <c r="W892">
        <v>0</v>
      </c>
      <c r="X892">
        <v>-652635439</v>
      </c>
      <c r="Y892">
        <v>5.625</v>
      </c>
      <c r="AA892">
        <v>0</v>
      </c>
      <c r="AB892">
        <v>12.91</v>
      </c>
      <c r="AC892">
        <v>0</v>
      </c>
      <c r="AD892">
        <v>0</v>
      </c>
      <c r="AE892">
        <v>0</v>
      </c>
      <c r="AF892">
        <v>2.7</v>
      </c>
      <c r="AG892">
        <v>0</v>
      </c>
      <c r="AH892">
        <v>0</v>
      </c>
      <c r="AI892">
        <v>1</v>
      </c>
      <c r="AJ892">
        <v>4.78</v>
      </c>
      <c r="AK892">
        <v>28.43</v>
      </c>
      <c r="AL892">
        <v>1</v>
      </c>
      <c r="AN892">
        <v>0</v>
      </c>
      <c r="AO892">
        <v>1</v>
      </c>
      <c r="AP892">
        <v>1</v>
      </c>
      <c r="AQ892">
        <v>0</v>
      </c>
      <c r="AR892">
        <v>0</v>
      </c>
      <c r="AS892" t="s">
        <v>3</v>
      </c>
      <c r="AT892">
        <v>4.5</v>
      </c>
      <c r="AU892" t="s">
        <v>20</v>
      </c>
      <c r="AV892">
        <v>0</v>
      </c>
      <c r="AW892">
        <v>2</v>
      </c>
      <c r="AX892">
        <v>68194289</v>
      </c>
      <c r="AY892">
        <v>1</v>
      </c>
      <c r="AZ892">
        <v>0</v>
      </c>
      <c r="BA892">
        <v>873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CX892">
        <f>Y892*Source!I545</f>
        <v>0.89212499999999995</v>
      </c>
      <c r="CY892">
        <f>AB892</f>
        <v>12.91</v>
      </c>
      <c r="CZ892">
        <f>AF892</f>
        <v>2.7</v>
      </c>
      <c r="DA892">
        <f>AJ892</f>
        <v>4.78</v>
      </c>
      <c r="DB892">
        <f>ROUND((ROUND(AT892*CZ892,2)*1.25),6)</f>
        <v>15.1875</v>
      </c>
      <c r="DC892">
        <f>ROUND((ROUND(AT892*AG892,2)*1.25),6)</f>
        <v>0</v>
      </c>
    </row>
    <row r="893" spans="1:107" x14ac:dyDescent="0.4">
      <c r="A893">
        <f>ROW(Source!A545)</f>
        <v>545</v>
      </c>
      <c r="B893">
        <v>68187018</v>
      </c>
      <c r="C893">
        <v>68194271</v>
      </c>
      <c r="D893">
        <v>64873129</v>
      </c>
      <c r="E893">
        <v>1</v>
      </c>
      <c r="F893">
        <v>1</v>
      </c>
      <c r="G893">
        <v>1</v>
      </c>
      <c r="H893">
        <v>2</v>
      </c>
      <c r="I893" t="s">
        <v>715</v>
      </c>
      <c r="J893" t="s">
        <v>716</v>
      </c>
      <c r="K893" t="s">
        <v>717</v>
      </c>
      <c r="L893">
        <v>1368</v>
      </c>
      <c r="N893">
        <v>1011</v>
      </c>
      <c r="O893" t="s">
        <v>669</v>
      </c>
      <c r="P893" t="s">
        <v>669</v>
      </c>
      <c r="Q893">
        <v>1</v>
      </c>
      <c r="W893">
        <v>0</v>
      </c>
      <c r="X893">
        <v>1230759911</v>
      </c>
      <c r="Y893">
        <v>0.41249999999999998</v>
      </c>
      <c r="AA893">
        <v>0</v>
      </c>
      <c r="AB893">
        <v>851.65</v>
      </c>
      <c r="AC893">
        <v>329.79</v>
      </c>
      <c r="AD893">
        <v>0</v>
      </c>
      <c r="AE893">
        <v>0</v>
      </c>
      <c r="AF893">
        <v>87.17</v>
      </c>
      <c r="AG893">
        <v>11.6</v>
      </c>
      <c r="AH893">
        <v>0</v>
      </c>
      <c r="AI893">
        <v>1</v>
      </c>
      <c r="AJ893">
        <v>9.77</v>
      </c>
      <c r="AK893">
        <v>28.43</v>
      </c>
      <c r="AL893">
        <v>1</v>
      </c>
      <c r="AN893">
        <v>0</v>
      </c>
      <c r="AO893">
        <v>1</v>
      </c>
      <c r="AP893">
        <v>1</v>
      </c>
      <c r="AQ893">
        <v>0</v>
      </c>
      <c r="AR893">
        <v>0</v>
      </c>
      <c r="AS893" t="s">
        <v>3</v>
      </c>
      <c r="AT893">
        <v>0.33</v>
      </c>
      <c r="AU893" t="s">
        <v>20</v>
      </c>
      <c r="AV893">
        <v>0</v>
      </c>
      <c r="AW893">
        <v>2</v>
      </c>
      <c r="AX893">
        <v>68194290</v>
      </c>
      <c r="AY893">
        <v>1</v>
      </c>
      <c r="AZ893">
        <v>0</v>
      </c>
      <c r="BA893">
        <v>874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CX893">
        <f>Y893*Source!I545</f>
        <v>6.5422499999999995E-2</v>
      </c>
      <c r="CY893">
        <f>AB893</f>
        <v>851.65</v>
      </c>
      <c r="CZ893">
        <f>AF893</f>
        <v>87.17</v>
      </c>
      <c r="DA893">
        <f>AJ893</f>
        <v>9.77</v>
      </c>
      <c r="DB893">
        <f>ROUND((ROUND(AT893*CZ893,2)*1.25),6)</f>
        <v>35.962499999999999</v>
      </c>
      <c r="DC893">
        <f>ROUND((ROUND(AT893*AG893,2)*1.25),6)</f>
        <v>4.7874999999999996</v>
      </c>
    </row>
    <row r="894" spans="1:107" x14ac:dyDescent="0.4">
      <c r="A894">
        <f>ROW(Source!A545)</f>
        <v>545</v>
      </c>
      <c r="B894">
        <v>68187018</v>
      </c>
      <c r="C894">
        <v>68194271</v>
      </c>
      <c r="D894">
        <v>64807275</v>
      </c>
      <c r="E894">
        <v>1</v>
      </c>
      <c r="F894">
        <v>1</v>
      </c>
      <c r="G894">
        <v>1</v>
      </c>
      <c r="H894">
        <v>3</v>
      </c>
      <c r="I894" t="s">
        <v>1096</v>
      </c>
      <c r="J894" t="s">
        <v>1097</v>
      </c>
      <c r="K894" t="s">
        <v>1098</v>
      </c>
      <c r="L894">
        <v>1348</v>
      </c>
      <c r="N894">
        <v>1009</v>
      </c>
      <c r="O894" t="s">
        <v>133</v>
      </c>
      <c r="P894" t="s">
        <v>133</v>
      </c>
      <c r="Q894">
        <v>1000</v>
      </c>
      <c r="W894">
        <v>0</v>
      </c>
      <c r="X894">
        <v>-2112195305</v>
      </c>
      <c r="Y894">
        <v>6.0000000000000001E-3</v>
      </c>
      <c r="AA894">
        <v>20740.8</v>
      </c>
      <c r="AB894">
        <v>0</v>
      </c>
      <c r="AC894">
        <v>0</v>
      </c>
      <c r="AD894">
        <v>0</v>
      </c>
      <c r="AE894">
        <v>1160</v>
      </c>
      <c r="AF894">
        <v>0</v>
      </c>
      <c r="AG894">
        <v>0</v>
      </c>
      <c r="AH894">
        <v>0</v>
      </c>
      <c r="AI894">
        <v>17.88</v>
      </c>
      <c r="AJ894">
        <v>1</v>
      </c>
      <c r="AK894">
        <v>1</v>
      </c>
      <c r="AL894">
        <v>1</v>
      </c>
      <c r="AN894">
        <v>0</v>
      </c>
      <c r="AO894">
        <v>1</v>
      </c>
      <c r="AP894">
        <v>0</v>
      </c>
      <c r="AQ894">
        <v>0</v>
      </c>
      <c r="AR894">
        <v>0</v>
      </c>
      <c r="AS894" t="s">
        <v>3</v>
      </c>
      <c r="AT894">
        <v>6.0000000000000001E-3</v>
      </c>
      <c r="AU894" t="s">
        <v>3</v>
      </c>
      <c r="AV894">
        <v>0</v>
      </c>
      <c r="AW894">
        <v>2</v>
      </c>
      <c r="AX894">
        <v>68194291</v>
      </c>
      <c r="AY894">
        <v>1</v>
      </c>
      <c r="AZ894">
        <v>0</v>
      </c>
      <c r="BA894">
        <v>875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CX894">
        <f>Y894*Source!I545</f>
        <v>9.5159999999999993E-4</v>
      </c>
      <c r="CY894">
        <f t="shared" ref="CY894:CY900" si="206">AA894</f>
        <v>20740.8</v>
      </c>
      <c r="CZ894">
        <f t="shared" ref="CZ894:CZ900" si="207">AE894</f>
        <v>1160</v>
      </c>
      <c r="DA894">
        <f t="shared" ref="DA894:DA900" si="208">AI894</f>
        <v>17.88</v>
      </c>
      <c r="DB894">
        <f t="shared" ref="DB894:DB900" si="209">ROUND(ROUND(AT894*CZ894,2),6)</f>
        <v>6.96</v>
      </c>
      <c r="DC894">
        <f t="shared" ref="DC894:DC900" si="210">ROUND(ROUND(AT894*AG894,2),6)</f>
        <v>0</v>
      </c>
    </row>
    <row r="895" spans="1:107" x14ac:dyDescent="0.4">
      <c r="A895">
        <f>ROW(Source!A545)</f>
        <v>545</v>
      </c>
      <c r="B895">
        <v>68187018</v>
      </c>
      <c r="C895">
        <v>68194271</v>
      </c>
      <c r="D895">
        <v>64807310</v>
      </c>
      <c r="E895">
        <v>1</v>
      </c>
      <c r="F895">
        <v>1</v>
      </c>
      <c r="G895">
        <v>1</v>
      </c>
      <c r="H895">
        <v>3</v>
      </c>
      <c r="I895" t="s">
        <v>1099</v>
      </c>
      <c r="J895" t="s">
        <v>1100</v>
      </c>
      <c r="K895" t="s">
        <v>1101</v>
      </c>
      <c r="L895">
        <v>1348</v>
      </c>
      <c r="N895">
        <v>1009</v>
      </c>
      <c r="O895" t="s">
        <v>133</v>
      </c>
      <c r="P895" t="s">
        <v>133</v>
      </c>
      <c r="Q895">
        <v>1000</v>
      </c>
      <c r="W895">
        <v>0</v>
      </c>
      <c r="X895">
        <v>503556632</v>
      </c>
      <c r="Y895">
        <v>0.13200000000000001</v>
      </c>
      <c r="AA895">
        <v>20746.650000000001</v>
      </c>
      <c r="AB895">
        <v>0</v>
      </c>
      <c r="AC895">
        <v>0</v>
      </c>
      <c r="AD895">
        <v>0</v>
      </c>
      <c r="AE895">
        <v>1383.11</v>
      </c>
      <c r="AF895">
        <v>0</v>
      </c>
      <c r="AG895">
        <v>0</v>
      </c>
      <c r="AH895">
        <v>0</v>
      </c>
      <c r="AI895">
        <v>15</v>
      </c>
      <c r="AJ895">
        <v>1</v>
      </c>
      <c r="AK895">
        <v>1</v>
      </c>
      <c r="AL895">
        <v>1</v>
      </c>
      <c r="AN895">
        <v>0</v>
      </c>
      <c r="AO895">
        <v>1</v>
      </c>
      <c r="AP895">
        <v>0</v>
      </c>
      <c r="AQ895">
        <v>0</v>
      </c>
      <c r="AR895">
        <v>0</v>
      </c>
      <c r="AS895" t="s">
        <v>3</v>
      </c>
      <c r="AT895">
        <v>0.13200000000000001</v>
      </c>
      <c r="AU895" t="s">
        <v>3</v>
      </c>
      <c r="AV895">
        <v>0</v>
      </c>
      <c r="AW895">
        <v>2</v>
      </c>
      <c r="AX895">
        <v>68194292</v>
      </c>
      <c r="AY895">
        <v>1</v>
      </c>
      <c r="AZ895">
        <v>0</v>
      </c>
      <c r="BA895">
        <v>876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CX895">
        <f>Y895*Source!I545</f>
        <v>2.0935200000000001E-2</v>
      </c>
      <c r="CY895">
        <f t="shared" si="206"/>
        <v>20746.650000000001</v>
      </c>
      <c r="CZ895">
        <f t="shared" si="207"/>
        <v>1383.11</v>
      </c>
      <c r="DA895">
        <f t="shared" si="208"/>
        <v>15</v>
      </c>
      <c r="DB895">
        <f t="shared" si="209"/>
        <v>182.57</v>
      </c>
      <c r="DC895">
        <f t="shared" si="210"/>
        <v>0</v>
      </c>
    </row>
    <row r="896" spans="1:107" x14ac:dyDescent="0.4">
      <c r="A896">
        <f>ROW(Source!A545)</f>
        <v>545</v>
      </c>
      <c r="B896">
        <v>68187018</v>
      </c>
      <c r="C896">
        <v>68194271</v>
      </c>
      <c r="D896">
        <v>64807311</v>
      </c>
      <c r="E896">
        <v>1</v>
      </c>
      <c r="F896">
        <v>1</v>
      </c>
      <c r="G896">
        <v>1</v>
      </c>
      <c r="H896">
        <v>3</v>
      </c>
      <c r="I896" t="s">
        <v>1102</v>
      </c>
      <c r="J896" t="s">
        <v>1103</v>
      </c>
      <c r="K896" t="s">
        <v>1104</v>
      </c>
      <c r="L896">
        <v>1348</v>
      </c>
      <c r="N896">
        <v>1009</v>
      </c>
      <c r="O896" t="s">
        <v>133</v>
      </c>
      <c r="P896" t="s">
        <v>133</v>
      </c>
      <c r="Q896">
        <v>1000</v>
      </c>
      <c r="W896">
        <v>0</v>
      </c>
      <c r="X896">
        <v>542515914</v>
      </c>
      <c r="Y896">
        <v>1.9E-2</v>
      </c>
      <c r="AA896">
        <v>20533.099999999999</v>
      </c>
      <c r="AB896">
        <v>0</v>
      </c>
      <c r="AC896">
        <v>0</v>
      </c>
      <c r="AD896">
        <v>0</v>
      </c>
      <c r="AE896">
        <v>1525.49</v>
      </c>
      <c r="AF896">
        <v>0</v>
      </c>
      <c r="AG896">
        <v>0</v>
      </c>
      <c r="AH896">
        <v>0</v>
      </c>
      <c r="AI896">
        <v>13.46</v>
      </c>
      <c r="AJ896">
        <v>1</v>
      </c>
      <c r="AK896">
        <v>1</v>
      </c>
      <c r="AL896">
        <v>1</v>
      </c>
      <c r="AN896">
        <v>0</v>
      </c>
      <c r="AO896">
        <v>1</v>
      </c>
      <c r="AP896">
        <v>0</v>
      </c>
      <c r="AQ896">
        <v>0</v>
      </c>
      <c r="AR896">
        <v>0</v>
      </c>
      <c r="AS896" t="s">
        <v>3</v>
      </c>
      <c r="AT896">
        <v>1.9E-2</v>
      </c>
      <c r="AU896" t="s">
        <v>3</v>
      </c>
      <c r="AV896">
        <v>0</v>
      </c>
      <c r="AW896">
        <v>2</v>
      </c>
      <c r="AX896">
        <v>68194293</v>
      </c>
      <c r="AY896">
        <v>1</v>
      </c>
      <c r="AZ896">
        <v>0</v>
      </c>
      <c r="BA896">
        <v>877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CX896">
        <f>Y896*Source!I545</f>
        <v>3.0133999999999998E-3</v>
      </c>
      <c r="CY896">
        <f t="shared" si="206"/>
        <v>20533.099999999999</v>
      </c>
      <c r="CZ896">
        <f t="shared" si="207"/>
        <v>1525.49</v>
      </c>
      <c r="DA896">
        <f t="shared" si="208"/>
        <v>13.46</v>
      </c>
      <c r="DB896">
        <f t="shared" si="209"/>
        <v>28.98</v>
      </c>
      <c r="DC896">
        <f t="shared" si="210"/>
        <v>0</v>
      </c>
    </row>
    <row r="897" spans="1:107" x14ac:dyDescent="0.4">
      <c r="A897">
        <f>ROW(Source!A545)</f>
        <v>545</v>
      </c>
      <c r="B897">
        <v>68187018</v>
      </c>
      <c r="C897">
        <v>68194271</v>
      </c>
      <c r="D897">
        <v>64808650</v>
      </c>
      <c r="E897">
        <v>1</v>
      </c>
      <c r="F897">
        <v>1</v>
      </c>
      <c r="G897">
        <v>1</v>
      </c>
      <c r="H897">
        <v>3</v>
      </c>
      <c r="I897" t="s">
        <v>466</v>
      </c>
      <c r="J897" t="s">
        <v>468</v>
      </c>
      <c r="K897" t="s">
        <v>467</v>
      </c>
      <c r="L897">
        <v>1327</v>
      </c>
      <c r="N897">
        <v>1005</v>
      </c>
      <c r="O897" t="s">
        <v>31</v>
      </c>
      <c r="P897" t="s">
        <v>31</v>
      </c>
      <c r="Q897">
        <v>1</v>
      </c>
      <c r="W897">
        <v>1</v>
      </c>
      <c r="X897">
        <v>328735001</v>
      </c>
      <c r="Y897">
        <v>-116</v>
      </c>
      <c r="AA897">
        <v>29.81</v>
      </c>
      <c r="AB897">
        <v>0</v>
      </c>
      <c r="AC897">
        <v>0</v>
      </c>
      <c r="AD897">
        <v>0</v>
      </c>
      <c r="AE897">
        <v>5.71</v>
      </c>
      <c r="AF897">
        <v>0</v>
      </c>
      <c r="AG897">
        <v>0</v>
      </c>
      <c r="AH897">
        <v>0</v>
      </c>
      <c r="AI897">
        <v>5.22</v>
      </c>
      <c r="AJ897">
        <v>1</v>
      </c>
      <c r="AK897">
        <v>1</v>
      </c>
      <c r="AL897">
        <v>1</v>
      </c>
      <c r="AN897">
        <v>0</v>
      </c>
      <c r="AO897">
        <v>1</v>
      </c>
      <c r="AP897">
        <v>0</v>
      </c>
      <c r="AQ897">
        <v>0</v>
      </c>
      <c r="AR897">
        <v>0</v>
      </c>
      <c r="AS897" t="s">
        <v>3</v>
      </c>
      <c r="AT897">
        <v>-116</v>
      </c>
      <c r="AU897" t="s">
        <v>3</v>
      </c>
      <c r="AV897">
        <v>0</v>
      </c>
      <c r="AW897">
        <v>2</v>
      </c>
      <c r="AX897">
        <v>68194294</v>
      </c>
      <c r="AY897">
        <v>1</v>
      </c>
      <c r="AZ897">
        <v>6144</v>
      </c>
      <c r="BA897">
        <v>878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CX897">
        <f>Y897*Source!I545</f>
        <v>-18.397600000000001</v>
      </c>
      <c r="CY897">
        <f t="shared" si="206"/>
        <v>29.81</v>
      </c>
      <c r="CZ897">
        <f t="shared" si="207"/>
        <v>5.71</v>
      </c>
      <c r="DA897">
        <f t="shared" si="208"/>
        <v>5.22</v>
      </c>
      <c r="DB897">
        <f t="shared" si="209"/>
        <v>-662.36</v>
      </c>
      <c r="DC897">
        <f t="shared" si="210"/>
        <v>0</v>
      </c>
    </row>
    <row r="898" spans="1:107" x14ac:dyDescent="0.4">
      <c r="A898">
        <f>ROW(Source!A545)</f>
        <v>545</v>
      </c>
      <c r="B898">
        <v>68187018</v>
      </c>
      <c r="C898">
        <v>68194271</v>
      </c>
      <c r="D898">
        <v>64808653</v>
      </c>
      <c r="E898">
        <v>1</v>
      </c>
      <c r="F898">
        <v>1</v>
      </c>
      <c r="G898">
        <v>1</v>
      </c>
      <c r="H898">
        <v>3</v>
      </c>
      <c r="I898" t="s">
        <v>1105</v>
      </c>
      <c r="J898" t="s">
        <v>1106</v>
      </c>
      <c r="K898" t="s">
        <v>1107</v>
      </c>
      <c r="L898">
        <v>1348</v>
      </c>
      <c r="N898">
        <v>1009</v>
      </c>
      <c r="O898" t="s">
        <v>133</v>
      </c>
      <c r="P898" t="s">
        <v>133</v>
      </c>
      <c r="Q898">
        <v>1000</v>
      </c>
      <c r="W898">
        <v>0</v>
      </c>
      <c r="X898">
        <v>24097165</v>
      </c>
      <c r="Y898">
        <v>5.7000000000000002E-2</v>
      </c>
      <c r="AA898">
        <v>70530.820000000007</v>
      </c>
      <c r="AB898">
        <v>0</v>
      </c>
      <c r="AC898">
        <v>0</v>
      </c>
      <c r="AD898">
        <v>0</v>
      </c>
      <c r="AE898">
        <v>6143.8</v>
      </c>
      <c r="AF898">
        <v>0</v>
      </c>
      <c r="AG898">
        <v>0</v>
      </c>
      <c r="AH898">
        <v>0</v>
      </c>
      <c r="AI898">
        <v>11.48</v>
      </c>
      <c r="AJ898">
        <v>1</v>
      </c>
      <c r="AK898">
        <v>1</v>
      </c>
      <c r="AL898">
        <v>1</v>
      </c>
      <c r="AN898">
        <v>0</v>
      </c>
      <c r="AO898">
        <v>1</v>
      </c>
      <c r="AP898">
        <v>0</v>
      </c>
      <c r="AQ898">
        <v>0</v>
      </c>
      <c r="AR898">
        <v>0</v>
      </c>
      <c r="AS898" t="s">
        <v>3</v>
      </c>
      <c r="AT898">
        <v>5.7000000000000002E-2</v>
      </c>
      <c r="AU898" t="s">
        <v>3</v>
      </c>
      <c r="AV898">
        <v>0</v>
      </c>
      <c r="AW898">
        <v>2</v>
      </c>
      <c r="AX898">
        <v>68194295</v>
      </c>
      <c r="AY898">
        <v>1</v>
      </c>
      <c r="AZ898">
        <v>0</v>
      </c>
      <c r="BA898">
        <v>879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CX898">
        <f>Y898*Source!I545</f>
        <v>9.0402E-3</v>
      </c>
      <c r="CY898">
        <f t="shared" si="206"/>
        <v>70530.820000000007</v>
      </c>
      <c r="CZ898">
        <f t="shared" si="207"/>
        <v>6143.8</v>
      </c>
      <c r="DA898">
        <f t="shared" si="208"/>
        <v>11.48</v>
      </c>
      <c r="DB898">
        <f t="shared" si="209"/>
        <v>350.2</v>
      </c>
      <c r="DC898">
        <f t="shared" si="210"/>
        <v>0</v>
      </c>
    </row>
    <row r="899" spans="1:107" x14ac:dyDescent="0.4">
      <c r="A899">
        <f>ROW(Source!A545)</f>
        <v>545</v>
      </c>
      <c r="B899">
        <v>68187018</v>
      </c>
      <c r="C899">
        <v>68194271</v>
      </c>
      <c r="D899">
        <v>64811133</v>
      </c>
      <c r="E899">
        <v>1</v>
      </c>
      <c r="F899">
        <v>1</v>
      </c>
      <c r="G899">
        <v>1</v>
      </c>
      <c r="H899">
        <v>3</v>
      </c>
      <c r="I899" t="s">
        <v>479</v>
      </c>
      <c r="J899" t="s">
        <v>481</v>
      </c>
      <c r="K899" t="s">
        <v>480</v>
      </c>
      <c r="L899">
        <v>1327</v>
      </c>
      <c r="N899">
        <v>1005</v>
      </c>
      <c r="O899" t="s">
        <v>31</v>
      </c>
      <c r="P899" t="s">
        <v>31</v>
      </c>
      <c r="Q899">
        <v>1</v>
      </c>
      <c r="W899">
        <v>0</v>
      </c>
      <c r="X899">
        <v>2060168617</v>
      </c>
      <c r="Y899">
        <v>116</v>
      </c>
      <c r="AA899">
        <v>175.11</v>
      </c>
      <c r="AB899">
        <v>0</v>
      </c>
      <c r="AC899">
        <v>0</v>
      </c>
      <c r="AD899">
        <v>0</v>
      </c>
      <c r="AE899">
        <v>25.98</v>
      </c>
      <c r="AF899">
        <v>0</v>
      </c>
      <c r="AG899">
        <v>0</v>
      </c>
      <c r="AH899">
        <v>0</v>
      </c>
      <c r="AI899">
        <v>6.74</v>
      </c>
      <c r="AJ899">
        <v>1</v>
      </c>
      <c r="AK899">
        <v>1</v>
      </c>
      <c r="AL899">
        <v>1</v>
      </c>
      <c r="AN899">
        <v>0</v>
      </c>
      <c r="AO899">
        <v>0</v>
      </c>
      <c r="AP899">
        <v>0</v>
      </c>
      <c r="AQ899">
        <v>0</v>
      </c>
      <c r="AR899">
        <v>0</v>
      </c>
      <c r="AS899" t="s">
        <v>3</v>
      </c>
      <c r="AT899">
        <v>116</v>
      </c>
      <c r="AU899" t="s">
        <v>3</v>
      </c>
      <c r="AV899">
        <v>0</v>
      </c>
      <c r="AW899">
        <v>1</v>
      </c>
      <c r="AX899">
        <v>-1</v>
      </c>
      <c r="AY899">
        <v>0</v>
      </c>
      <c r="AZ899">
        <v>0</v>
      </c>
      <c r="BA899" t="s">
        <v>3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CX899">
        <f>Y899*Source!I545</f>
        <v>18.397600000000001</v>
      </c>
      <c r="CY899">
        <f t="shared" si="206"/>
        <v>175.11</v>
      </c>
      <c r="CZ899">
        <f t="shared" si="207"/>
        <v>25.98</v>
      </c>
      <c r="DA899">
        <f t="shared" si="208"/>
        <v>6.74</v>
      </c>
      <c r="DB899">
        <f t="shared" si="209"/>
        <v>3013.68</v>
      </c>
      <c r="DC899">
        <f t="shared" si="210"/>
        <v>0</v>
      </c>
    </row>
    <row r="900" spans="1:107" x14ac:dyDescent="0.4">
      <c r="A900">
        <f>ROW(Source!A545)</f>
        <v>545</v>
      </c>
      <c r="B900">
        <v>68187018</v>
      </c>
      <c r="C900">
        <v>68194271</v>
      </c>
      <c r="D900">
        <v>64821659</v>
      </c>
      <c r="E900">
        <v>1</v>
      </c>
      <c r="F900">
        <v>1</v>
      </c>
      <c r="G900">
        <v>1</v>
      </c>
      <c r="H900">
        <v>3</v>
      </c>
      <c r="I900" t="s">
        <v>1108</v>
      </c>
      <c r="J900" t="s">
        <v>1109</v>
      </c>
      <c r="K900" t="s">
        <v>1110</v>
      </c>
      <c r="L900">
        <v>1348</v>
      </c>
      <c r="N900">
        <v>1009</v>
      </c>
      <c r="O900" t="s">
        <v>133</v>
      </c>
      <c r="P900" t="s">
        <v>133</v>
      </c>
      <c r="Q900">
        <v>1000</v>
      </c>
      <c r="W900">
        <v>0</v>
      </c>
      <c r="X900">
        <v>1919387785</v>
      </c>
      <c r="Y900">
        <v>0.106</v>
      </c>
      <c r="AA900">
        <v>7576.8</v>
      </c>
      <c r="AB900">
        <v>0</v>
      </c>
      <c r="AC900">
        <v>0</v>
      </c>
      <c r="AD900">
        <v>0</v>
      </c>
      <c r="AE900">
        <v>688.8</v>
      </c>
      <c r="AF900">
        <v>0</v>
      </c>
      <c r="AG900">
        <v>0</v>
      </c>
      <c r="AH900">
        <v>0</v>
      </c>
      <c r="AI900">
        <v>11</v>
      </c>
      <c r="AJ900">
        <v>1</v>
      </c>
      <c r="AK900">
        <v>1</v>
      </c>
      <c r="AL900">
        <v>1</v>
      </c>
      <c r="AN900">
        <v>0</v>
      </c>
      <c r="AO900">
        <v>1</v>
      </c>
      <c r="AP900">
        <v>0</v>
      </c>
      <c r="AQ900">
        <v>0</v>
      </c>
      <c r="AR900">
        <v>0</v>
      </c>
      <c r="AS900" t="s">
        <v>3</v>
      </c>
      <c r="AT900">
        <v>0.106</v>
      </c>
      <c r="AU900" t="s">
        <v>3</v>
      </c>
      <c r="AV900">
        <v>0</v>
      </c>
      <c r="AW900">
        <v>2</v>
      </c>
      <c r="AX900">
        <v>68194296</v>
      </c>
      <c r="AY900">
        <v>1</v>
      </c>
      <c r="AZ900">
        <v>0</v>
      </c>
      <c r="BA900">
        <v>880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CX900">
        <f>Y900*Source!I545</f>
        <v>1.6811599999999999E-2</v>
      </c>
      <c r="CY900">
        <f t="shared" si="206"/>
        <v>7576.8</v>
      </c>
      <c r="CZ900">
        <f t="shared" si="207"/>
        <v>688.8</v>
      </c>
      <c r="DA900">
        <f t="shared" si="208"/>
        <v>11</v>
      </c>
      <c r="DB900">
        <f t="shared" si="209"/>
        <v>73.010000000000005</v>
      </c>
      <c r="DC900">
        <f t="shared" si="210"/>
        <v>0</v>
      </c>
    </row>
    <row r="901" spans="1:107" x14ac:dyDescent="0.4">
      <c r="A901">
        <f>ROW(Source!A548)</f>
        <v>548</v>
      </c>
      <c r="B901">
        <v>68187018</v>
      </c>
      <c r="C901">
        <v>68194299</v>
      </c>
      <c r="D901">
        <v>18411771</v>
      </c>
      <c r="E901">
        <v>1</v>
      </c>
      <c r="F901">
        <v>1</v>
      </c>
      <c r="G901">
        <v>1</v>
      </c>
      <c r="H901">
        <v>1</v>
      </c>
      <c r="I901" t="s">
        <v>1111</v>
      </c>
      <c r="J901" t="s">
        <v>3</v>
      </c>
      <c r="K901" t="s">
        <v>1112</v>
      </c>
      <c r="L901">
        <v>1369</v>
      </c>
      <c r="N901">
        <v>1013</v>
      </c>
      <c r="O901" t="s">
        <v>665</v>
      </c>
      <c r="P901" t="s">
        <v>665</v>
      </c>
      <c r="Q901">
        <v>1</v>
      </c>
      <c r="W901">
        <v>0</v>
      </c>
      <c r="X901">
        <v>922534627</v>
      </c>
      <c r="Y901">
        <v>45.436500000000002</v>
      </c>
      <c r="AA901">
        <v>0</v>
      </c>
      <c r="AB901">
        <v>0</v>
      </c>
      <c r="AC901">
        <v>0</v>
      </c>
      <c r="AD901">
        <v>7.94</v>
      </c>
      <c r="AE901">
        <v>0</v>
      </c>
      <c r="AF901">
        <v>0</v>
      </c>
      <c r="AG901">
        <v>0</v>
      </c>
      <c r="AH901">
        <v>7.94</v>
      </c>
      <c r="AI901">
        <v>1</v>
      </c>
      <c r="AJ901">
        <v>1</v>
      </c>
      <c r="AK901">
        <v>1</v>
      </c>
      <c r="AL901">
        <v>1</v>
      </c>
      <c r="AN901">
        <v>0</v>
      </c>
      <c r="AO901">
        <v>1</v>
      </c>
      <c r="AP901">
        <v>1</v>
      </c>
      <c r="AQ901">
        <v>0</v>
      </c>
      <c r="AR901">
        <v>0</v>
      </c>
      <c r="AS901" t="s">
        <v>3</v>
      </c>
      <c r="AT901">
        <v>39.51</v>
      </c>
      <c r="AU901" t="s">
        <v>21</v>
      </c>
      <c r="AV901">
        <v>1</v>
      </c>
      <c r="AW901">
        <v>2</v>
      </c>
      <c r="AX901">
        <v>68194306</v>
      </c>
      <c r="AY901">
        <v>1</v>
      </c>
      <c r="AZ901">
        <v>0</v>
      </c>
      <c r="BA901">
        <v>881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CX901">
        <f>Y901*Source!I548</f>
        <v>7.2062289000000002</v>
      </c>
      <c r="CY901">
        <f>AD901</f>
        <v>7.94</v>
      </c>
      <c r="CZ901">
        <f>AH901</f>
        <v>7.94</v>
      </c>
      <c r="DA901">
        <f>AL901</f>
        <v>1</v>
      </c>
      <c r="DB901">
        <f>ROUND((ROUND(AT901*CZ901,2)*1.15),6)</f>
        <v>360.76650000000001</v>
      </c>
      <c r="DC901">
        <f>ROUND((ROUND(AT901*AG901,2)*1.15),6)</f>
        <v>0</v>
      </c>
    </row>
    <row r="902" spans="1:107" x14ac:dyDescent="0.4">
      <c r="A902">
        <f>ROW(Source!A548)</f>
        <v>548</v>
      </c>
      <c r="B902">
        <v>68187018</v>
      </c>
      <c r="C902">
        <v>68194299</v>
      </c>
      <c r="D902">
        <v>121548</v>
      </c>
      <c r="E902">
        <v>1</v>
      </c>
      <c r="F902">
        <v>1</v>
      </c>
      <c r="G902">
        <v>1</v>
      </c>
      <c r="H902">
        <v>1</v>
      </c>
      <c r="I902" t="s">
        <v>44</v>
      </c>
      <c r="J902" t="s">
        <v>3</v>
      </c>
      <c r="K902" t="s">
        <v>723</v>
      </c>
      <c r="L902">
        <v>608254</v>
      </c>
      <c r="N902">
        <v>1013</v>
      </c>
      <c r="O902" t="s">
        <v>724</v>
      </c>
      <c r="P902" t="s">
        <v>724</v>
      </c>
      <c r="Q902">
        <v>1</v>
      </c>
      <c r="W902">
        <v>0</v>
      </c>
      <c r="X902">
        <v>-185737400</v>
      </c>
      <c r="Y902">
        <v>1.5874999999999999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1</v>
      </c>
      <c r="AJ902">
        <v>1</v>
      </c>
      <c r="AK902">
        <v>1</v>
      </c>
      <c r="AL902">
        <v>1</v>
      </c>
      <c r="AN902">
        <v>0</v>
      </c>
      <c r="AO902">
        <v>1</v>
      </c>
      <c r="AP902">
        <v>1</v>
      </c>
      <c r="AQ902">
        <v>0</v>
      </c>
      <c r="AR902">
        <v>0</v>
      </c>
      <c r="AS902" t="s">
        <v>3</v>
      </c>
      <c r="AT902">
        <v>1.27</v>
      </c>
      <c r="AU902" t="s">
        <v>20</v>
      </c>
      <c r="AV902">
        <v>2</v>
      </c>
      <c r="AW902">
        <v>2</v>
      </c>
      <c r="AX902">
        <v>68194307</v>
      </c>
      <c r="AY902">
        <v>1</v>
      </c>
      <c r="AZ902">
        <v>0</v>
      </c>
      <c r="BA902">
        <v>882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0</v>
      </c>
      <c r="CX902">
        <f>Y902*Source!I548</f>
        <v>0.25177749999999999</v>
      </c>
      <c r="CY902">
        <f>AD902</f>
        <v>0</v>
      </c>
      <c r="CZ902">
        <f>AH902</f>
        <v>0</v>
      </c>
      <c r="DA902">
        <f>AL902</f>
        <v>1</v>
      </c>
      <c r="DB902">
        <f>ROUND((ROUND(AT902*CZ902,2)*1.25),6)</f>
        <v>0</v>
      </c>
      <c r="DC902">
        <f>ROUND((ROUND(AT902*AG902,2)*1.25),6)</f>
        <v>0</v>
      </c>
    </row>
    <row r="903" spans="1:107" x14ac:dyDescent="0.4">
      <c r="A903">
        <f>ROW(Source!A548)</f>
        <v>548</v>
      </c>
      <c r="B903">
        <v>68187018</v>
      </c>
      <c r="C903">
        <v>68194299</v>
      </c>
      <c r="D903">
        <v>64871408</v>
      </c>
      <c r="E903">
        <v>1</v>
      </c>
      <c r="F903">
        <v>1</v>
      </c>
      <c r="G903">
        <v>1</v>
      </c>
      <c r="H903">
        <v>2</v>
      </c>
      <c r="I903" t="s">
        <v>789</v>
      </c>
      <c r="J903" t="s">
        <v>790</v>
      </c>
      <c r="K903" t="s">
        <v>791</v>
      </c>
      <c r="L903">
        <v>1368</v>
      </c>
      <c r="N903">
        <v>1011</v>
      </c>
      <c r="O903" t="s">
        <v>669</v>
      </c>
      <c r="P903" t="s">
        <v>669</v>
      </c>
      <c r="Q903">
        <v>1</v>
      </c>
      <c r="W903">
        <v>0</v>
      </c>
      <c r="X903">
        <v>344519037</v>
      </c>
      <c r="Y903">
        <v>1.5874999999999999</v>
      </c>
      <c r="AA903">
        <v>0</v>
      </c>
      <c r="AB903">
        <v>399.5</v>
      </c>
      <c r="AC903">
        <v>383.81</v>
      </c>
      <c r="AD903">
        <v>0</v>
      </c>
      <c r="AE903">
        <v>0</v>
      </c>
      <c r="AF903">
        <v>31.26</v>
      </c>
      <c r="AG903">
        <v>13.5</v>
      </c>
      <c r="AH903">
        <v>0</v>
      </c>
      <c r="AI903">
        <v>1</v>
      </c>
      <c r="AJ903">
        <v>12.78</v>
      </c>
      <c r="AK903">
        <v>28.43</v>
      </c>
      <c r="AL903">
        <v>1</v>
      </c>
      <c r="AN903">
        <v>0</v>
      </c>
      <c r="AO903">
        <v>1</v>
      </c>
      <c r="AP903">
        <v>1</v>
      </c>
      <c r="AQ903">
        <v>0</v>
      </c>
      <c r="AR903">
        <v>0</v>
      </c>
      <c r="AS903" t="s">
        <v>3</v>
      </c>
      <c r="AT903">
        <v>1.27</v>
      </c>
      <c r="AU903" t="s">
        <v>20</v>
      </c>
      <c r="AV903">
        <v>0</v>
      </c>
      <c r="AW903">
        <v>2</v>
      </c>
      <c r="AX903">
        <v>68194308</v>
      </c>
      <c r="AY903">
        <v>1</v>
      </c>
      <c r="AZ903">
        <v>0</v>
      </c>
      <c r="BA903">
        <v>883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CX903">
        <f>Y903*Source!I548</f>
        <v>0.25177749999999999</v>
      </c>
      <c r="CY903">
        <f>AB903</f>
        <v>399.5</v>
      </c>
      <c r="CZ903">
        <f>AF903</f>
        <v>31.26</v>
      </c>
      <c r="DA903">
        <f>AJ903</f>
        <v>12.78</v>
      </c>
      <c r="DB903">
        <f>ROUND((ROUND(AT903*CZ903,2)*1.25),6)</f>
        <v>49.625</v>
      </c>
      <c r="DC903">
        <f>ROUND((ROUND(AT903*AG903,2)*1.25),6)</f>
        <v>21.4375</v>
      </c>
    </row>
    <row r="904" spans="1:107" x14ac:dyDescent="0.4">
      <c r="A904">
        <f>ROW(Source!A548)</f>
        <v>548</v>
      </c>
      <c r="B904">
        <v>68187018</v>
      </c>
      <c r="C904">
        <v>68194299</v>
      </c>
      <c r="D904">
        <v>64871825</v>
      </c>
      <c r="E904">
        <v>1</v>
      </c>
      <c r="F904">
        <v>1</v>
      </c>
      <c r="G904">
        <v>1</v>
      </c>
      <c r="H904">
        <v>2</v>
      </c>
      <c r="I904" t="s">
        <v>1113</v>
      </c>
      <c r="J904" t="s">
        <v>1114</v>
      </c>
      <c r="K904" t="s">
        <v>1115</v>
      </c>
      <c r="L904">
        <v>1368</v>
      </c>
      <c r="N904">
        <v>1011</v>
      </c>
      <c r="O904" t="s">
        <v>669</v>
      </c>
      <c r="P904" t="s">
        <v>669</v>
      </c>
      <c r="Q904">
        <v>1</v>
      </c>
      <c r="W904">
        <v>0</v>
      </c>
      <c r="X904">
        <v>-944612788</v>
      </c>
      <c r="Y904">
        <v>11.3375</v>
      </c>
      <c r="AA904">
        <v>0</v>
      </c>
      <c r="AB904">
        <v>4.0199999999999996</v>
      </c>
      <c r="AC904">
        <v>0</v>
      </c>
      <c r="AD904">
        <v>0</v>
      </c>
      <c r="AE904">
        <v>0</v>
      </c>
      <c r="AF904">
        <v>0.5</v>
      </c>
      <c r="AG904">
        <v>0</v>
      </c>
      <c r="AH904">
        <v>0</v>
      </c>
      <c r="AI904">
        <v>1</v>
      </c>
      <c r="AJ904">
        <v>8.0399999999999991</v>
      </c>
      <c r="AK904">
        <v>28.43</v>
      </c>
      <c r="AL904">
        <v>1</v>
      </c>
      <c r="AN904">
        <v>0</v>
      </c>
      <c r="AO904">
        <v>1</v>
      </c>
      <c r="AP904">
        <v>1</v>
      </c>
      <c r="AQ904">
        <v>0</v>
      </c>
      <c r="AR904">
        <v>0</v>
      </c>
      <c r="AS904" t="s">
        <v>3</v>
      </c>
      <c r="AT904">
        <v>9.07</v>
      </c>
      <c r="AU904" t="s">
        <v>20</v>
      </c>
      <c r="AV904">
        <v>0</v>
      </c>
      <c r="AW904">
        <v>2</v>
      </c>
      <c r="AX904">
        <v>68194309</v>
      </c>
      <c r="AY904">
        <v>1</v>
      </c>
      <c r="AZ904">
        <v>0</v>
      </c>
      <c r="BA904">
        <v>884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CX904">
        <f>Y904*Source!I548</f>
        <v>1.7981274999999999</v>
      </c>
      <c r="CY904">
        <f>AB904</f>
        <v>4.0199999999999996</v>
      </c>
      <c r="CZ904">
        <f>AF904</f>
        <v>0.5</v>
      </c>
      <c r="DA904">
        <f>AJ904</f>
        <v>8.0399999999999991</v>
      </c>
      <c r="DB904">
        <f>ROUND((ROUND(AT904*CZ904,2)*1.25),6)</f>
        <v>5.6749999999999998</v>
      </c>
      <c r="DC904">
        <f>ROUND((ROUND(AT904*AG904,2)*1.25),6)</f>
        <v>0</v>
      </c>
    </row>
    <row r="905" spans="1:107" x14ac:dyDescent="0.4">
      <c r="A905">
        <f>ROW(Source!A548)</f>
        <v>548</v>
      </c>
      <c r="B905">
        <v>68187018</v>
      </c>
      <c r="C905">
        <v>68194299</v>
      </c>
      <c r="D905">
        <v>64842728</v>
      </c>
      <c r="E905">
        <v>1</v>
      </c>
      <c r="F905">
        <v>1</v>
      </c>
      <c r="G905">
        <v>1</v>
      </c>
      <c r="H905">
        <v>3</v>
      </c>
      <c r="I905" t="s">
        <v>1116</v>
      </c>
      <c r="J905" t="s">
        <v>1117</v>
      </c>
      <c r="K905" t="s">
        <v>1118</v>
      </c>
      <c r="L905">
        <v>1339</v>
      </c>
      <c r="N905">
        <v>1007</v>
      </c>
      <c r="O905" t="s">
        <v>712</v>
      </c>
      <c r="P905" t="s">
        <v>712</v>
      </c>
      <c r="Q905">
        <v>1</v>
      </c>
      <c r="W905">
        <v>0</v>
      </c>
      <c r="X905">
        <v>1901479482</v>
      </c>
      <c r="Y905">
        <v>2.04</v>
      </c>
      <c r="AA905">
        <v>3361.08</v>
      </c>
      <c r="AB905">
        <v>0</v>
      </c>
      <c r="AC905">
        <v>0</v>
      </c>
      <c r="AD905">
        <v>0</v>
      </c>
      <c r="AE905">
        <v>548.29999999999995</v>
      </c>
      <c r="AF905">
        <v>0</v>
      </c>
      <c r="AG905">
        <v>0</v>
      </c>
      <c r="AH905">
        <v>0</v>
      </c>
      <c r="AI905">
        <v>6.13</v>
      </c>
      <c r="AJ905">
        <v>1</v>
      </c>
      <c r="AK905">
        <v>1</v>
      </c>
      <c r="AL905">
        <v>1</v>
      </c>
      <c r="AN905">
        <v>0</v>
      </c>
      <c r="AO905">
        <v>1</v>
      </c>
      <c r="AP905">
        <v>0</v>
      </c>
      <c r="AQ905">
        <v>0</v>
      </c>
      <c r="AR905">
        <v>0</v>
      </c>
      <c r="AS905" t="s">
        <v>3</v>
      </c>
      <c r="AT905">
        <v>2.04</v>
      </c>
      <c r="AU905" t="s">
        <v>3</v>
      </c>
      <c r="AV905">
        <v>0</v>
      </c>
      <c r="AW905">
        <v>2</v>
      </c>
      <c r="AX905">
        <v>68194310</v>
      </c>
      <c r="AY905">
        <v>1</v>
      </c>
      <c r="AZ905">
        <v>0</v>
      </c>
      <c r="BA905">
        <v>885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CX905">
        <f>Y905*Source!I548</f>
        <v>0.323544</v>
      </c>
      <c r="CY905">
        <f>AA905</f>
        <v>3361.08</v>
      </c>
      <c r="CZ905">
        <f>AE905</f>
        <v>548.29999999999995</v>
      </c>
      <c r="DA905">
        <f>AI905</f>
        <v>6.13</v>
      </c>
      <c r="DB905">
        <f>ROUND(ROUND(AT905*CZ905,2),6)</f>
        <v>1118.53</v>
      </c>
      <c r="DC905">
        <f>ROUND(ROUND(AT905*AG905,2),6)</f>
        <v>0</v>
      </c>
    </row>
    <row r="906" spans="1:107" x14ac:dyDescent="0.4">
      <c r="A906">
        <f>ROW(Source!A548)</f>
        <v>548</v>
      </c>
      <c r="B906">
        <v>68187018</v>
      </c>
      <c r="C906">
        <v>68194299</v>
      </c>
      <c r="D906">
        <v>64847311</v>
      </c>
      <c r="E906">
        <v>1</v>
      </c>
      <c r="F906">
        <v>1</v>
      </c>
      <c r="G906">
        <v>1</v>
      </c>
      <c r="H906">
        <v>3</v>
      </c>
      <c r="I906" t="s">
        <v>709</v>
      </c>
      <c r="J906" t="s">
        <v>710</v>
      </c>
      <c r="K906" t="s">
        <v>711</v>
      </c>
      <c r="L906">
        <v>1339</v>
      </c>
      <c r="N906">
        <v>1007</v>
      </c>
      <c r="O906" t="s">
        <v>712</v>
      </c>
      <c r="P906" t="s">
        <v>712</v>
      </c>
      <c r="Q906">
        <v>1</v>
      </c>
      <c r="W906">
        <v>0</v>
      </c>
      <c r="X906">
        <v>619799737</v>
      </c>
      <c r="Y906">
        <v>3.5</v>
      </c>
      <c r="AA906">
        <v>19.57</v>
      </c>
      <c r="AB906">
        <v>0</v>
      </c>
      <c r="AC906">
        <v>0</v>
      </c>
      <c r="AD906">
        <v>0</v>
      </c>
      <c r="AE906">
        <v>2.44</v>
      </c>
      <c r="AF906">
        <v>0</v>
      </c>
      <c r="AG906">
        <v>0</v>
      </c>
      <c r="AH906">
        <v>0</v>
      </c>
      <c r="AI906">
        <v>8.02</v>
      </c>
      <c r="AJ906">
        <v>1</v>
      </c>
      <c r="AK906">
        <v>1</v>
      </c>
      <c r="AL906">
        <v>1</v>
      </c>
      <c r="AN906">
        <v>0</v>
      </c>
      <c r="AO906">
        <v>1</v>
      </c>
      <c r="AP906">
        <v>0</v>
      </c>
      <c r="AQ906">
        <v>0</v>
      </c>
      <c r="AR906">
        <v>0</v>
      </c>
      <c r="AS906" t="s">
        <v>3</v>
      </c>
      <c r="AT906">
        <v>3.5</v>
      </c>
      <c r="AU906" t="s">
        <v>3</v>
      </c>
      <c r="AV906">
        <v>0</v>
      </c>
      <c r="AW906">
        <v>2</v>
      </c>
      <c r="AX906">
        <v>68194311</v>
      </c>
      <c r="AY906">
        <v>1</v>
      </c>
      <c r="AZ906">
        <v>0</v>
      </c>
      <c r="BA906">
        <v>886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CX906">
        <f>Y906*Source!I548</f>
        <v>0.55509999999999993</v>
      </c>
      <c r="CY906">
        <f>AA906</f>
        <v>19.57</v>
      </c>
      <c r="CZ906">
        <f>AE906</f>
        <v>2.44</v>
      </c>
      <c r="DA906">
        <f>AI906</f>
        <v>8.02</v>
      </c>
      <c r="DB906">
        <f>ROUND(ROUND(AT906*CZ906,2),6)</f>
        <v>8.5399999999999991</v>
      </c>
      <c r="DC906">
        <f>ROUND(ROUND(AT906*AG906,2),6)</f>
        <v>0</v>
      </c>
    </row>
    <row r="907" spans="1:107" x14ac:dyDescent="0.4">
      <c r="A907">
        <f>ROW(Source!A549)</f>
        <v>549</v>
      </c>
      <c r="B907">
        <v>68187018</v>
      </c>
      <c r="C907">
        <v>68194312</v>
      </c>
      <c r="D907">
        <v>18410572</v>
      </c>
      <c r="E907">
        <v>1</v>
      </c>
      <c r="F907">
        <v>1</v>
      </c>
      <c r="G907">
        <v>1</v>
      </c>
      <c r="H907">
        <v>1</v>
      </c>
      <c r="I907" t="s">
        <v>1119</v>
      </c>
      <c r="J907" t="s">
        <v>3</v>
      </c>
      <c r="K907" t="s">
        <v>1120</v>
      </c>
      <c r="L907">
        <v>1369</v>
      </c>
      <c r="N907">
        <v>1013</v>
      </c>
      <c r="O907" t="s">
        <v>665</v>
      </c>
      <c r="P907" t="s">
        <v>665</v>
      </c>
      <c r="Q907">
        <v>1</v>
      </c>
      <c r="W907">
        <v>0</v>
      </c>
      <c r="X907">
        <v>-546915240</v>
      </c>
      <c r="Y907">
        <v>356.983</v>
      </c>
      <c r="AA907">
        <v>0</v>
      </c>
      <c r="AB907">
        <v>0</v>
      </c>
      <c r="AC907">
        <v>0</v>
      </c>
      <c r="AD907">
        <v>8.74</v>
      </c>
      <c r="AE907">
        <v>0</v>
      </c>
      <c r="AF907">
        <v>0</v>
      </c>
      <c r="AG907">
        <v>0</v>
      </c>
      <c r="AH907">
        <v>8.74</v>
      </c>
      <c r="AI907">
        <v>1</v>
      </c>
      <c r="AJ907">
        <v>1</v>
      </c>
      <c r="AK907">
        <v>1</v>
      </c>
      <c r="AL907">
        <v>1</v>
      </c>
      <c r="AN907">
        <v>0</v>
      </c>
      <c r="AO907">
        <v>1</v>
      </c>
      <c r="AP907">
        <v>1</v>
      </c>
      <c r="AQ907">
        <v>0</v>
      </c>
      <c r="AR907">
        <v>0</v>
      </c>
      <c r="AS907" t="s">
        <v>3</v>
      </c>
      <c r="AT907">
        <v>310.42</v>
      </c>
      <c r="AU907" t="s">
        <v>21</v>
      </c>
      <c r="AV907">
        <v>1</v>
      </c>
      <c r="AW907">
        <v>2</v>
      </c>
      <c r="AX907">
        <v>68194324</v>
      </c>
      <c r="AY907">
        <v>1</v>
      </c>
      <c r="AZ907">
        <v>0</v>
      </c>
      <c r="BA907">
        <v>887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CX907">
        <f>Y907*Source!I549</f>
        <v>56.617503799999994</v>
      </c>
      <c r="CY907">
        <f>AD907</f>
        <v>8.74</v>
      </c>
      <c r="CZ907">
        <f>AH907</f>
        <v>8.74</v>
      </c>
      <c r="DA907">
        <f>AL907</f>
        <v>1</v>
      </c>
      <c r="DB907">
        <f>ROUND((ROUND(AT907*CZ907,2)*1.15),6)</f>
        <v>3120.0304999999998</v>
      </c>
      <c r="DC907">
        <f>ROUND((ROUND(AT907*AG907,2)*1.15),6)</f>
        <v>0</v>
      </c>
    </row>
    <row r="908" spans="1:107" x14ac:dyDescent="0.4">
      <c r="A908">
        <f>ROW(Source!A549)</f>
        <v>549</v>
      </c>
      <c r="B908">
        <v>68187018</v>
      </c>
      <c r="C908">
        <v>68194312</v>
      </c>
      <c r="D908">
        <v>121548</v>
      </c>
      <c r="E908">
        <v>1</v>
      </c>
      <c r="F908">
        <v>1</v>
      </c>
      <c r="G908">
        <v>1</v>
      </c>
      <c r="H908">
        <v>1</v>
      </c>
      <c r="I908" t="s">
        <v>44</v>
      </c>
      <c r="J908" t="s">
        <v>3</v>
      </c>
      <c r="K908" t="s">
        <v>723</v>
      </c>
      <c r="L908">
        <v>608254</v>
      </c>
      <c r="N908">
        <v>1013</v>
      </c>
      <c r="O908" t="s">
        <v>724</v>
      </c>
      <c r="P908" t="s">
        <v>724</v>
      </c>
      <c r="Q908">
        <v>1</v>
      </c>
      <c r="W908">
        <v>0</v>
      </c>
      <c r="X908">
        <v>-185737400</v>
      </c>
      <c r="Y908">
        <v>2.15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1</v>
      </c>
      <c r="AJ908">
        <v>1</v>
      </c>
      <c r="AK908">
        <v>1</v>
      </c>
      <c r="AL908">
        <v>1</v>
      </c>
      <c r="AN908">
        <v>0</v>
      </c>
      <c r="AO908">
        <v>1</v>
      </c>
      <c r="AP908">
        <v>1</v>
      </c>
      <c r="AQ908">
        <v>0</v>
      </c>
      <c r="AR908">
        <v>0</v>
      </c>
      <c r="AS908" t="s">
        <v>3</v>
      </c>
      <c r="AT908">
        <v>1.72</v>
      </c>
      <c r="AU908" t="s">
        <v>20</v>
      </c>
      <c r="AV908">
        <v>2</v>
      </c>
      <c r="AW908">
        <v>2</v>
      </c>
      <c r="AX908">
        <v>68194325</v>
      </c>
      <c r="AY908">
        <v>1</v>
      </c>
      <c r="AZ908">
        <v>0</v>
      </c>
      <c r="BA908">
        <v>888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CX908">
        <f>Y908*Source!I549</f>
        <v>0.34098999999999996</v>
      </c>
      <c r="CY908">
        <f>AD908</f>
        <v>0</v>
      </c>
      <c r="CZ908">
        <f>AH908</f>
        <v>0</v>
      </c>
      <c r="DA908">
        <f>AL908</f>
        <v>1</v>
      </c>
      <c r="DB908">
        <f t="shared" ref="DB908:DB913" si="211">ROUND((ROUND(AT908*CZ908,2)*1.25),6)</f>
        <v>0</v>
      </c>
      <c r="DC908">
        <f t="shared" ref="DC908:DC913" si="212">ROUND((ROUND(AT908*AG908,2)*1.25),6)</f>
        <v>0</v>
      </c>
    </row>
    <row r="909" spans="1:107" x14ac:dyDescent="0.4">
      <c r="A909">
        <f>ROW(Source!A549)</f>
        <v>549</v>
      </c>
      <c r="B909">
        <v>68187018</v>
      </c>
      <c r="C909">
        <v>68194312</v>
      </c>
      <c r="D909">
        <v>64871195</v>
      </c>
      <c r="E909">
        <v>1</v>
      </c>
      <c r="F909">
        <v>1</v>
      </c>
      <c r="G909">
        <v>1</v>
      </c>
      <c r="H909">
        <v>2</v>
      </c>
      <c r="I909" t="s">
        <v>1121</v>
      </c>
      <c r="J909" t="s">
        <v>1122</v>
      </c>
      <c r="K909" t="s">
        <v>1123</v>
      </c>
      <c r="L909">
        <v>1368</v>
      </c>
      <c r="N909">
        <v>1011</v>
      </c>
      <c r="O909" t="s">
        <v>669</v>
      </c>
      <c r="P909" t="s">
        <v>669</v>
      </c>
      <c r="Q909">
        <v>1</v>
      </c>
      <c r="W909">
        <v>0</v>
      </c>
      <c r="X909">
        <v>-6942991</v>
      </c>
      <c r="Y909">
        <v>2.5000000000000001E-2</v>
      </c>
      <c r="AA909">
        <v>0</v>
      </c>
      <c r="AB909">
        <v>779.24</v>
      </c>
      <c r="AC909">
        <v>383.81</v>
      </c>
      <c r="AD909">
        <v>0</v>
      </c>
      <c r="AE909">
        <v>0</v>
      </c>
      <c r="AF909">
        <v>83.43</v>
      </c>
      <c r="AG909">
        <v>13.5</v>
      </c>
      <c r="AH909">
        <v>0</v>
      </c>
      <c r="AI909">
        <v>1</v>
      </c>
      <c r="AJ909">
        <v>9.34</v>
      </c>
      <c r="AK909">
        <v>28.43</v>
      </c>
      <c r="AL909">
        <v>1</v>
      </c>
      <c r="AN909">
        <v>0</v>
      </c>
      <c r="AO909">
        <v>1</v>
      </c>
      <c r="AP909">
        <v>1</v>
      </c>
      <c r="AQ909">
        <v>0</v>
      </c>
      <c r="AR909">
        <v>0</v>
      </c>
      <c r="AS909" t="s">
        <v>3</v>
      </c>
      <c r="AT909">
        <v>0.02</v>
      </c>
      <c r="AU909" t="s">
        <v>20</v>
      </c>
      <c r="AV909">
        <v>0</v>
      </c>
      <c r="AW909">
        <v>2</v>
      </c>
      <c r="AX909">
        <v>68194326</v>
      </c>
      <c r="AY909">
        <v>1</v>
      </c>
      <c r="AZ909">
        <v>0</v>
      </c>
      <c r="BA909">
        <v>889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0</v>
      </c>
      <c r="CX909">
        <f>Y909*Source!I549</f>
        <v>3.9649999999999998E-3</v>
      </c>
      <c r="CY909">
        <f>AB909</f>
        <v>779.24</v>
      </c>
      <c r="CZ909">
        <f>AF909</f>
        <v>83.43</v>
      </c>
      <c r="DA909">
        <f>AJ909</f>
        <v>9.34</v>
      </c>
      <c r="DB909">
        <f t="shared" si="211"/>
        <v>2.0874999999999999</v>
      </c>
      <c r="DC909">
        <f t="shared" si="212"/>
        <v>0.33750000000000002</v>
      </c>
    </row>
    <row r="910" spans="1:107" x14ac:dyDescent="0.4">
      <c r="A910">
        <f>ROW(Source!A549)</f>
        <v>549</v>
      </c>
      <c r="B910">
        <v>68187018</v>
      </c>
      <c r="C910">
        <v>68194312</v>
      </c>
      <c r="D910">
        <v>64871276</v>
      </c>
      <c r="E910">
        <v>1</v>
      </c>
      <c r="F910">
        <v>1</v>
      </c>
      <c r="G910">
        <v>1</v>
      </c>
      <c r="H910">
        <v>2</v>
      </c>
      <c r="I910" t="s">
        <v>1124</v>
      </c>
      <c r="J910" t="s">
        <v>1125</v>
      </c>
      <c r="K910" t="s">
        <v>1126</v>
      </c>
      <c r="L910">
        <v>1368</v>
      </c>
      <c r="N910">
        <v>1011</v>
      </c>
      <c r="O910" t="s">
        <v>669</v>
      </c>
      <c r="P910" t="s">
        <v>669</v>
      </c>
      <c r="Q910">
        <v>1</v>
      </c>
      <c r="W910">
        <v>0</v>
      </c>
      <c r="X910">
        <v>-1474388027</v>
      </c>
      <c r="Y910">
        <v>1.2500000000000001E-2</v>
      </c>
      <c r="AA910">
        <v>0</v>
      </c>
      <c r="AB910">
        <v>840.5</v>
      </c>
      <c r="AC910">
        <v>329.79</v>
      </c>
      <c r="AD910">
        <v>0</v>
      </c>
      <c r="AE910">
        <v>0</v>
      </c>
      <c r="AF910">
        <v>88.01</v>
      </c>
      <c r="AG910">
        <v>11.6</v>
      </c>
      <c r="AH910">
        <v>0</v>
      </c>
      <c r="AI910">
        <v>1</v>
      </c>
      <c r="AJ910">
        <v>9.5500000000000007</v>
      </c>
      <c r="AK910">
        <v>28.43</v>
      </c>
      <c r="AL910">
        <v>1</v>
      </c>
      <c r="AN910">
        <v>0</v>
      </c>
      <c r="AO910">
        <v>1</v>
      </c>
      <c r="AP910">
        <v>1</v>
      </c>
      <c r="AQ910">
        <v>0</v>
      </c>
      <c r="AR910">
        <v>0</v>
      </c>
      <c r="AS910" t="s">
        <v>3</v>
      </c>
      <c r="AT910">
        <v>0.01</v>
      </c>
      <c r="AU910" t="s">
        <v>20</v>
      </c>
      <c r="AV910">
        <v>0</v>
      </c>
      <c r="AW910">
        <v>2</v>
      </c>
      <c r="AX910">
        <v>68194327</v>
      </c>
      <c r="AY910">
        <v>1</v>
      </c>
      <c r="AZ910">
        <v>0</v>
      </c>
      <c r="BA910">
        <v>890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CX910">
        <f>Y910*Source!I549</f>
        <v>1.9824999999999999E-3</v>
      </c>
      <c r="CY910">
        <f>AB910</f>
        <v>840.5</v>
      </c>
      <c r="CZ910">
        <f>AF910</f>
        <v>88.01</v>
      </c>
      <c r="DA910">
        <f>AJ910</f>
        <v>9.5500000000000007</v>
      </c>
      <c r="DB910">
        <f t="shared" si="211"/>
        <v>1.1000000000000001</v>
      </c>
      <c r="DC910">
        <f t="shared" si="212"/>
        <v>0.15</v>
      </c>
    </row>
    <row r="911" spans="1:107" x14ac:dyDescent="0.4">
      <c r="A911">
        <f>ROW(Source!A549)</f>
        <v>549</v>
      </c>
      <c r="B911">
        <v>68187018</v>
      </c>
      <c r="C911">
        <v>68194312</v>
      </c>
      <c r="D911">
        <v>64871816</v>
      </c>
      <c r="E911">
        <v>1</v>
      </c>
      <c r="F911">
        <v>1</v>
      </c>
      <c r="G911">
        <v>1</v>
      </c>
      <c r="H911">
        <v>2</v>
      </c>
      <c r="I911" t="s">
        <v>805</v>
      </c>
      <c r="J911" t="s">
        <v>806</v>
      </c>
      <c r="K911" t="s">
        <v>807</v>
      </c>
      <c r="L911">
        <v>1368</v>
      </c>
      <c r="N911">
        <v>1011</v>
      </c>
      <c r="O911" t="s">
        <v>669</v>
      </c>
      <c r="P911" t="s">
        <v>669</v>
      </c>
      <c r="Q911">
        <v>1</v>
      </c>
      <c r="W911">
        <v>0</v>
      </c>
      <c r="X911">
        <v>-1709160983</v>
      </c>
      <c r="Y911">
        <v>2.1124999999999998</v>
      </c>
      <c r="AA911">
        <v>0</v>
      </c>
      <c r="AB911">
        <v>311.12</v>
      </c>
      <c r="AC911">
        <v>286.01</v>
      </c>
      <c r="AD911">
        <v>0</v>
      </c>
      <c r="AE911">
        <v>0</v>
      </c>
      <c r="AF911">
        <v>12.4</v>
      </c>
      <c r="AG911">
        <v>10.06</v>
      </c>
      <c r="AH911">
        <v>0</v>
      </c>
      <c r="AI911">
        <v>1</v>
      </c>
      <c r="AJ911">
        <v>25.09</v>
      </c>
      <c r="AK911">
        <v>28.43</v>
      </c>
      <c r="AL911">
        <v>1</v>
      </c>
      <c r="AN911">
        <v>0</v>
      </c>
      <c r="AO911">
        <v>1</v>
      </c>
      <c r="AP911">
        <v>1</v>
      </c>
      <c r="AQ911">
        <v>0</v>
      </c>
      <c r="AR911">
        <v>0</v>
      </c>
      <c r="AS911" t="s">
        <v>3</v>
      </c>
      <c r="AT911">
        <v>1.69</v>
      </c>
      <c r="AU911" t="s">
        <v>20</v>
      </c>
      <c r="AV911">
        <v>0</v>
      </c>
      <c r="AW911">
        <v>2</v>
      </c>
      <c r="AX911">
        <v>68194328</v>
      </c>
      <c r="AY911">
        <v>1</v>
      </c>
      <c r="AZ911">
        <v>0</v>
      </c>
      <c r="BA911">
        <v>891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CX911">
        <f>Y911*Source!I549</f>
        <v>0.33504249999999997</v>
      </c>
      <c r="CY911">
        <f>AB911</f>
        <v>311.12</v>
      </c>
      <c r="CZ911">
        <f>AF911</f>
        <v>12.4</v>
      </c>
      <c r="DA911">
        <f>AJ911</f>
        <v>25.09</v>
      </c>
      <c r="DB911">
        <f t="shared" si="211"/>
        <v>26.2</v>
      </c>
      <c r="DC911">
        <f t="shared" si="212"/>
        <v>21.25</v>
      </c>
    </row>
    <row r="912" spans="1:107" x14ac:dyDescent="0.4">
      <c r="A912">
        <f>ROW(Source!A549)</f>
        <v>549</v>
      </c>
      <c r="B912">
        <v>68187018</v>
      </c>
      <c r="C912">
        <v>68194312</v>
      </c>
      <c r="D912">
        <v>64872921</v>
      </c>
      <c r="E912">
        <v>1</v>
      </c>
      <c r="F912">
        <v>1</v>
      </c>
      <c r="G912">
        <v>1</v>
      </c>
      <c r="H912">
        <v>2</v>
      </c>
      <c r="I912" t="s">
        <v>1127</v>
      </c>
      <c r="J912" t="s">
        <v>1128</v>
      </c>
      <c r="K912" t="s">
        <v>1129</v>
      </c>
      <c r="L912">
        <v>1368</v>
      </c>
      <c r="N912">
        <v>1011</v>
      </c>
      <c r="O912" t="s">
        <v>669</v>
      </c>
      <c r="P912" t="s">
        <v>669</v>
      </c>
      <c r="Q912">
        <v>1</v>
      </c>
      <c r="W912">
        <v>0</v>
      </c>
      <c r="X912">
        <v>-1769198364</v>
      </c>
      <c r="Y912">
        <v>6.25E-2</v>
      </c>
      <c r="AA912">
        <v>0</v>
      </c>
      <c r="AB912">
        <v>17.25</v>
      </c>
      <c r="AC912">
        <v>0</v>
      </c>
      <c r="AD912">
        <v>0</v>
      </c>
      <c r="AE912">
        <v>0</v>
      </c>
      <c r="AF912">
        <v>9.9700000000000006</v>
      </c>
      <c r="AG912">
        <v>0</v>
      </c>
      <c r="AH912">
        <v>0</v>
      </c>
      <c r="AI912">
        <v>1</v>
      </c>
      <c r="AJ912">
        <v>1.73</v>
      </c>
      <c r="AK912">
        <v>28.43</v>
      </c>
      <c r="AL912">
        <v>1</v>
      </c>
      <c r="AN912">
        <v>0</v>
      </c>
      <c r="AO912">
        <v>1</v>
      </c>
      <c r="AP912">
        <v>1</v>
      </c>
      <c r="AQ912">
        <v>0</v>
      </c>
      <c r="AR912">
        <v>0</v>
      </c>
      <c r="AS912" t="s">
        <v>3</v>
      </c>
      <c r="AT912">
        <v>0.05</v>
      </c>
      <c r="AU912" t="s">
        <v>20</v>
      </c>
      <c r="AV912">
        <v>0</v>
      </c>
      <c r="AW912">
        <v>2</v>
      </c>
      <c r="AX912">
        <v>68194329</v>
      </c>
      <c r="AY912">
        <v>1</v>
      </c>
      <c r="AZ912">
        <v>0</v>
      </c>
      <c r="BA912">
        <v>892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CX912">
        <f>Y912*Source!I549</f>
        <v>9.9124999999999994E-3</v>
      </c>
      <c r="CY912">
        <f>AB912</f>
        <v>17.25</v>
      </c>
      <c r="CZ912">
        <f>AF912</f>
        <v>9.9700000000000006</v>
      </c>
      <c r="DA912">
        <f>AJ912</f>
        <v>1.73</v>
      </c>
      <c r="DB912">
        <f t="shared" si="211"/>
        <v>0.625</v>
      </c>
      <c r="DC912">
        <f t="shared" si="212"/>
        <v>0</v>
      </c>
    </row>
    <row r="913" spans="1:107" x14ac:dyDescent="0.4">
      <c r="A913">
        <f>ROW(Source!A549)</f>
        <v>549</v>
      </c>
      <c r="B913">
        <v>68187018</v>
      </c>
      <c r="C913">
        <v>68194312</v>
      </c>
      <c r="D913">
        <v>64873129</v>
      </c>
      <c r="E913">
        <v>1</v>
      </c>
      <c r="F913">
        <v>1</v>
      </c>
      <c r="G913">
        <v>1</v>
      </c>
      <c r="H913">
        <v>2</v>
      </c>
      <c r="I913" t="s">
        <v>715</v>
      </c>
      <c r="J913" t="s">
        <v>716</v>
      </c>
      <c r="K913" t="s">
        <v>717</v>
      </c>
      <c r="L913">
        <v>1368</v>
      </c>
      <c r="N913">
        <v>1011</v>
      </c>
      <c r="O913" t="s">
        <v>669</v>
      </c>
      <c r="P913" t="s">
        <v>669</v>
      </c>
      <c r="Q913">
        <v>1</v>
      </c>
      <c r="W913">
        <v>0</v>
      </c>
      <c r="X913">
        <v>1230759911</v>
      </c>
      <c r="Y913">
        <v>1.2500000000000001E-2</v>
      </c>
      <c r="AA913">
        <v>0</v>
      </c>
      <c r="AB913">
        <v>851.65</v>
      </c>
      <c r="AC913">
        <v>329.79</v>
      </c>
      <c r="AD913">
        <v>0</v>
      </c>
      <c r="AE913">
        <v>0</v>
      </c>
      <c r="AF913">
        <v>87.17</v>
      </c>
      <c r="AG913">
        <v>11.6</v>
      </c>
      <c r="AH913">
        <v>0</v>
      </c>
      <c r="AI913">
        <v>1</v>
      </c>
      <c r="AJ913">
        <v>9.77</v>
      </c>
      <c r="AK913">
        <v>28.43</v>
      </c>
      <c r="AL913">
        <v>1</v>
      </c>
      <c r="AN913">
        <v>0</v>
      </c>
      <c r="AO913">
        <v>1</v>
      </c>
      <c r="AP913">
        <v>1</v>
      </c>
      <c r="AQ913">
        <v>0</v>
      </c>
      <c r="AR913">
        <v>0</v>
      </c>
      <c r="AS913" t="s">
        <v>3</v>
      </c>
      <c r="AT913">
        <v>0.01</v>
      </c>
      <c r="AU913" t="s">
        <v>20</v>
      </c>
      <c r="AV913">
        <v>0</v>
      </c>
      <c r="AW913">
        <v>2</v>
      </c>
      <c r="AX913">
        <v>68194330</v>
      </c>
      <c r="AY913">
        <v>1</v>
      </c>
      <c r="AZ913">
        <v>0</v>
      </c>
      <c r="BA913">
        <v>893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CX913">
        <f>Y913*Source!I549</f>
        <v>1.9824999999999999E-3</v>
      </c>
      <c r="CY913">
        <f>AB913</f>
        <v>851.65</v>
      </c>
      <c r="CZ913">
        <f>AF913</f>
        <v>87.17</v>
      </c>
      <c r="DA913">
        <f>AJ913</f>
        <v>9.77</v>
      </c>
      <c r="DB913">
        <f t="shared" si="211"/>
        <v>1.0874999999999999</v>
      </c>
      <c r="DC913">
        <f t="shared" si="212"/>
        <v>0.15</v>
      </c>
    </row>
    <row r="914" spans="1:107" x14ac:dyDescent="0.4">
      <c r="A914">
        <f>ROW(Source!A549)</f>
        <v>549</v>
      </c>
      <c r="B914">
        <v>68187018</v>
      </c>
      <c r="C914">
        <v>68194312</v>
      </c>
      <c r="D914">
        <v>64808842</v>
      </c>
      <c r="E914">
        <v>1</v>
      </c>
      <c r="F914">
        <v>1</v>
      </c>
      <c r="G914">
        <v>1</v>
      </c>
      <c r="H914">
        <v>3</v>
      </c>
      <c r="I914" t="s">
        <v>1130</v>
      </c>
      <c r="J914" t="s">
        <v>1131</v>
      </c>
      <c r="K914" t="s">
        <v>1132</v>
      </c>
      <c r="L914">
        <v>1348</v>
      </c>
      <c r="N914">
        <v>1009</v>
      </c>
      <c r="O914" t="s">
        <v>133</v>
      </c>
      <c r="P914" t="s">
        <v>133</v>
      </c>
      <c r="Q914">
        <v>1000</v>
      </c>
      <c r="W914">
        <v>0</v>
      </c>
      <c r="X914">
        <v>-955444283</v>
      </c>
      <c r="Y914">
        <v>1.2999999999999999E-2</v>
      </c>
      <c r="AA914">
        <v>36320.870000000003</v>
      </c>
      <c r="AB914">
        <v>0</v>
      </c>
      <c r="AC914">
        <v>0</v>
      </c>
      <c r="AD914">
        <v>0</v>
      </c>
      <c r="AE914">
        <v>6532.53</v>
      </c>
      <c r="AF914">
        <v>0</v>
      </c>
      <c r="AG914">
        <v>0</v>
      </c>
      <c r="AH914">
        <v>0</v>
      </c>
      <c r="AI914">
        <v>5.56</v>
      </c>
      <c r="AJ914">
        <v>1</v>
      </c>
      <c r="AK914">
        <v>1</v>
      </c>
      <c r="AL914">
        <v>1</v>
      </c>
      <c r="AN914">
        <v>0</v>
      </c>
      <c r="AO914">
        <v>1</v>
      </c>
      <c r="AP914">
        <v>0</v>
      </c>
      <c r="AQ914">
        <v>0</v>
      </c>
      <c r="AR914">
        <v>0</v>
      </c>
      <c r="AS914" t="s">
        <v>3</v>
      </c>
      <c r="AT914">
        <v>1.2999999999999999E-2</v>
      </c>
      <c r="AU914" t="s">
        <v>3</v>
      </c>
      <c r="AV914">
        <v>0</v>
      </c>
      <c r="AW914">
        <v>2</v>
      </c>
      <c r="AX914">
        <v>68194331</v>
      </c>
      <c r="AY914">
        <v>1</v>
      </c>
      <c r="AZ914">
        <v>0</v>
      </c>
      <c r="BA914">
        <v>894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CX914">
        <f>Y914*Source!I549</f>
        <v>2.0617999999999999E-3</v>
      </c>
      <c r="CY914">
        <f>AA914</f>
        <v>36320.870000000003</v>
      </c>
      <c r="CZ914">
        <f>AE914</f>
        <v>6532.53</v>
      </c>
      <c r="DA914">
        <f>AI914</f>
        <v>5.56</v>
      </c>
      <c r="DB914">
        <f>ROUND(ROUND(AT914*CZ914,2),6)</f>
        <v>84.92</v>
      </c>
      <c r="DC914">
        <f>ROUND(ROUND(AT914*AG914,2),6)</f>
        <v>0</v>
      </c>
    </row>
    <row r="915" spans="1:107" x14ac:dyDescent="0.4">
      <c r="A915">
        <f>ROW(Source!A549)</f>
        <v>549</v>
      </c>
      <c r="B915">
        <v>68187018</v>
      </c>
      <c r="C915">
        <v>68194312</v>
      </c>
      <c r="D915">
        <v>64810827</v>
      </c>
      <c r="E915">
        <v>1</v>
      </c>
      <c r="F915">
        <v>1</v>
      </c>
      <c r="G915">
        <v>1</v>
      </c>
      <c r="H915">
        <v>3</v>
      </c>
      <c r="I915" t="s">
        <v>1133</v>
      </c>
      <c r="J915" t="s">
        <v>1134</v>
      </c>
      <c r="K915" t="s">
        <v>1135</v>
      </c>
      <c r="L915">
        <v>1346</v>
      </c>
      <c r="N915">
        <v>1009</v>
      </c>
      <c r="O915" t="s">
        <v>120</v>
      </c>
      <c r="P915" t="s">
        <v>120</v>
      </c>
      <c r="Q915">
        <v>1</v>
      </c>
      <c r="W915">
        <v>0</v>
      </c>
      <c r="X915">
        <v>-2053666360</v>
      </c>
      <c r="Y915">
        <v>1200</v>
      </c>
      <c r="AA915">
        <v>13.12</v>
      </c>
      <c r="AB915">
        <v>0</v>
      </c>
      <c r="AC915">
        <v>0</v>
      </c>
      <c r="AD915">
        <v>0</v>
      </c>
      <c r="AE915">
        <v>3.86</v>
      </c>
      <c r="AF915">
        <v>0</v>
      </c>
      <c r="AG915">
        <v>0</v>
      </c>
      <c r="AH915">
        <v>0</v>
      </c>
      <c r="AI915">
        <v>3.4</v>
      </c>
      <c r="AJ915">
        <v>1</v>
      </c>
      <c r="AK915">
        <v>1</v>
      </c>
      <c r="AL915">
        <v>1</v>
      </c>
      <c r="AN915">
        <v>0</v>
      </c>
      <c r="AO915">
        <v>1</v>
      </c>
      <c r="AP915">
        <v>0</v>
      </c>
      <c r="AQ915">
        <v>0</v>
      </c>
      <c r="AR915">
        <v>0</v>
      </c>
      <c r="AS915" t="s">
        <v>3</v>
      </c>
      <c r="AT915">
        <v>1200</v>
      </c>
      <c r="AU915" t="s">
        <v>3</v>
      </c>
      <c r="AV915">
        <v>0</v>
      </c>
      <c r="AW915">
        <v>2</v>
      </c>
      <c r="AX915">
        <v>68194332</v>
      </c>
      <c r="AY915">
        <v>1</v>
      </c>
      <c r="AZ915">
        <v>0</v>
      </c>
      <c r="BA915">
        <v>895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CX915">
        <f>Y915*Source!I549</f>
        <v>190.32</v>
      </c>
      <c r="CY915">
        <f>AA915</f>
        <v>13.12</v>
      </c>
      <c r="CZ915">
        <f>AE915</f>
        <v>3.86</v>
      </c>
      <c r="DA915">
        <f>AI915</f>
        <v>3.4</v>
      </c>
      <c r="DB915">
        <f>ROUND(ROUND(AT915*CZ915,2),6)</f>
        <v>4632</v>
      </c>
      <c r="DC915">
        <f>ROUND(ROUND(AT915*AG915,2),6)</f>
        <v>0</v>
      </c>
    </row>
    <row r="916" spans="1:107" x14ac:dyDescent="0.4">
      <c r="A916">
        <f>ROW(Source!A549)</f>
        <v>549</v>
      </c>
      <c r="B916">
        <v>68187018</v>
      </c>
      <c r="C916">
        <v>68194312</v>
      </c>
      <c r="D916">
        <v>64810934</v>
      </c>
      <c r="E916">
        <v>1</v>
      </c>
      <c r="F916">
        <v>1</v>
      </c>
      <c r="G916">
        <v>1</v>
      </c>
      <c r="H916">
        <v>3</v>
      </c>
      <c r="I916" t="s">
        <v>1136</v>
      </c>
      <c r="J916" t="s">
        <v>1137</v>
      </c>
      <c r="K916" t="s">
        <v>1138</v>
      </c>
      <c r="L916">
        <v>1327</v>
      </c>
      <c r="N916">
        <v>1005</v>
      </c>
      <c r="O916" t="s">
        <v>31</v>
      </c>
      <c r="P916" t="s">
        <v>31</v>
      </c>
      <c r="Q916">
        <v>1</v>
      </c>
      <c r="W916">
        <v>0</v>
      </c>
      <c r="X916">
        <v>1379249491</v>
      </c>
      <c r="Y916">
        <v>102</v>
      </c>
      <c r="AA916">
        <v>544.69000000000005</v>
      </c>
      <c r="AB916">
        <v>0</v>
      </c>
      <c r="AC916">
        <v>0</v>
      </c>
      <c r="AD916">
        <v>0</v>
      </c>
      <c r="AE916">
        <v>145.63999999999999</v>
      </c>
      <c r="AF916">
        <v>0</v>
      </c>
      <c r="AG916">
        <v>0</v>
      </c>
      <c r="AH916">
        <v>0</v>
      </c>
      <c r="AI916">
        <v>3.74</v>
      </c>
      <c r="AJ916">
        <v>1</v>
      </c>
      <c r="AK916">
        <v>1</v>
      </c>
      <c r="AL916">
        <v>1</v>
      </c>
      <c r="AN916">
        <v>0</v>
      </c>
      <c r="AO916">
        <v>1</v>
      </c>
      <c r="AP916">
        <v>0</v>
      </c>
      <c r="AQ916">
        <v>0</v>
      </c>
      <c r="AR916">
        <v>0</v>
      </c>
      <c r="AS916" t="s">
        <v>3</v>
      </c>
      <c r="AT916">
        <v>102</v>
      </c>
      <c r="AU916" t="s">
        <v>3</v>
      </c>
      <c r="AV916">
        <v>0</v>
      </c>
      <c r="AW916">
        <v>2</v>
      </c>
      <c r="AX916">
        <v>68194333</v>
      </c>
      <c r="AY916">
        <v>1</v>
      </c>
      <c r="AZ916">
        <v>0</v>
      </c>
      <c r="BA916">
        <v>896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CX916">
        <f>Y916*Source!I549</f>
        <v>16.177199999999999</v>
      </c>
      <c r="CY916">
        <f>AA916</f>
        <v>544.69000000000005</v>
      </c>
      <c r="CZ916">
        <f>AE916</f>
        <v>145.63999999999999</v>
      </c>
      <c r="DA916">
        <f>AI916</f>
        <v>3.74</v>
      </c>
      <c r="DB916">
        <f>ROUND(ROUND(AT916*CZ916,2),6)</f>
        <v>14855.28</v>
      </c>
      <c r="DC916">
        <f>ROUND(ROUND(AT916*AG916,2),6)</f>
        <v>0</v>
      </c>
    </row>
    <row r="917" spans="1:107" x14ac:dyDescent="0.4">
      <c r="A917">
        <f>ROW(Source!A549)</f>
        <v>549</v>
      </c>
      <c r="B917">
        <v>68187018</v>
      </c>
      <c r="C917">
        <v>68194312</v>
      </c>
      <c r="D917">
        <v>64847311</v>
      </c>
      <c r="E917">
        <v>1</v>
      </c>
      <c r="F917">
        <v>1</v>
      </c>
      <c r="G917">
        <v>1</v>
      </c>
      <c r="H917">
        <v>3</v>
      </c>
      <c r="I917" t="s">
        <v>709</v>
      </c>
      <c r="J917" t="s">
        <v>710</v>
      </c>
      <c r="K917" t="s">
        <v>711</v>
      </c>
      <c r="L917">
        <v>1339</v>
      </c>
      <c r="N917">
        <v>1007</v>
      </c>
      <c r="O917" t="s">
        <v>712</v>
      </c>
      <c r="P917" t="s">
        <v>712</v>
      </c>
      <c r="Q917">
        <v>1</v>
      </c>
      <c r="W917">
        <v>0</v>
      </c>
      <c r="X917">
        <v>619799737</v>
      </c>
      <c r="Y917">
        <v>0.44</v>
      </c>
      <c r="AA917">
        <v>19.57</v>
      </c>
      <c r="AB917">
        <v>0</v>
      </c>
      <c r="AC917">
        <v>0</v>
      </c>
      <c r="AD917">
        <v>0</v>
      </c>
      <c r="AE917">
        <v>2.44</v>
      </c>
      <c r="AF917">
        <v>0</v>
      </c>
      <c r="AG917">
        <v>0</v>
      </c>
      <c r="AH917">
        <v>0</v>
      </c>
      <c r="AI917">
        <v>8.02</v>
      </c>
      <c r="AJ917">
        <v>1</v>
      </c>
      <c r="AK917">
        <v>1</v>
      </c>
      <c r="AL917">
        <v>1</v>
      </c>
      <c r="AN917">
        <v>0</v>
      </c>
      <c r="AO917">
        <v>1</v>
      </c>
      <c r="AP917">
        <v>0</v>
      </c>
      <c r="AQ917">
        <v>0</v>
      </c>
      <c r="AR917">
        <v>0</v>
      </c>
      <c r="AS917" t="s">
        <v>3</v>
      </c>
      <c r="AT917">
        <v>0.44</v>
      </c>
      <c r="AU917" t="s">
        <v>3</v>
      </c>
      <c r="AV917">
        <v>0</v>
      </c>
      <c r="AW917">
        <v>2</v>
      </c>
      <c r="AX917">
        <v>68194336</v>
      </c>
      <c r="AY917">
        <v>1</v>
      </c>
      <c r="AZ917">
        <v>0</v>
      </c>
      <c r="BA917">
        <v>899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CX917">
        <f>Y917*Source!I549</f>
        <v>6.9783999999999999E-2</v>
      </c>
      <c r="CY917">
        <f>AA917</f>
        <v>19.57</v>
      </c>
      <c r="CZ917">
        <f>AE917</f>
        <v>2.44</v>
      </c>
      <c r="DA917">
        <f>AI917</f>
        <v>8.02</v>
      </c>
      <c r="DB917">
        <f>ROUND(ROUND(AT917*CZ917,2),6)</f>
        <v>1.07</v>
      </c>
      <c r="DC917">
        <f>ROUND(ROUND(AT917*AG917,2),6)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899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44" x14ac:dyDescent="0.4">
      <c r="A1">
        <f>ROW(Source!A32)</f>
        <v>32</v>
      </c>
      <c r="B1">
        <v>68187149</v>
      </c>
      <c r="C1">
        <v>68187148</v>
      </c>
      <c r="D1">
        <v>18409850</v>
      </c>
      <c r="E1">
        <v>1</v>
      </c>
      <c r="F1">
        <v>1</v>
      </c>
      <c r="G1">
        <v>1</v>
      </c>
      <c r="H1">
        <v>1</v>
      </c>
      <c r="I1" t="s">
        <v>663</v>
      </c>
      <c r="J1" t="s">
        <v>3</v>
      </c>
      <c r="K1" t="s">
        <v>664</v>
      </c>
      <c r="L1">
        <v>1369</v>
      </c>
      <c r="N1">
        <v>1013</v>
      </c>
      <c r="O1" t="s">
        <v>665</v>
      </c>
      <c r="P1" t="s">
        <v>665</v>
      </c>
      <c r="Q1">
        <v>1</v>
      </c>
      <c r="X1">
        <v>132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21</v>
      </c>
      <c r="AG1">
        <v>151.80000000000001</v>
      </c>
      <c r="AH1">
        <v>2</v>
      </c>
      <c r="AI1">
        <v>68187149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4">
      <c r="A2">
        <f>ROW(Source!A32)</f>
        <v>32</v>
      </c>
      <c r="B2">
        <v>68187150</v>
      </c>
      <c r="C2">
        <v>68187148</v>
      </c>
      <c r="D2">
        <v>64872081</v>
      </c>
      <c r="E2">
        <v>1</v>
      </c>
      <c r="F2">
        <v>1</v>
      </c>
      <c r="G2">
        <v>1</v>
      </c>
      <c r="H2">
        <v>2</v>
      </c>
      <c r="I2" t="s">
        <v>666</v>
      </c>
      <c r="J2" t="s">
        <v>667</v>
      </c>
      <c r="K2" t="s">
        <v>668</v>
      </c>
      <c r="L2">
        <v>1368</v>
      </c>
      <c r="N2">
        <v>1011</v>
      </c>
      <c r="O2" t="s">
        <v>669</v>
      </c>
      <c r="P2" t="s">
        <v>669</v>
      </c>
      <c r="Q2">
        <v>1</v>
      </c>
      <c r="X2">
        <v>4.07</v>
      </c>
      <c r="Y2">
        <v>0</v>
      </c>
      <c r="Z2">
        <v>3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20</v>
      </c>
      <c r="AG2">
        <v>5.0875000000000004</v>
      </c>
      <c r="AH2">
        <v>2</v>
      </c>
      <c r="AI2">
        <v>68187150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4">
      <c r="A3">
        <f>ROW(Source!A32)</f>
        <v>32</v>
      </c>
      <c r="B3">
        <v>68187151</v>
      </c>
      <c r="C3">
        <v>68187148</v>
      </c>
      <c r="D3">
        <v>64872832</v>
      </c>
      <c r="E3">
        <v>1</v>
      </c>
      <c r="F3">
        <v>1</v>
      </c>
      <c r="G3">
        <v>1</v>
      </c>
      <c r="H3">
        <v>2</v>
      </c>
      <c r="I3" t="s">
        <v>670</v>
      </c>
      <c r="J3" t="s">
        <v>671</v>
      </c>
      <c r="K3" t="s">
        <v>672</v>
      </c>
      <c r="L3">
        <v>1368</v>
      </c>
      <c r="N3">
        <v>1011</v>
      </c>
      <c r="O3" t="s">
        <v>669</v>
      </c>
      <c r="P3" t="s">
        <v>669</v>
      </c>
      <c r="Q3">
        <v>1</v>
      </c>
      <c r="X3">
        <v>0.1</v>
      </c>
      <c r="Y3">
        <v>0</v>
      </c>
      <c r="Z3">
        <v>33.590000000000003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20</v>
      </c>
      <c r="AG3">
        <v>0.125</v>
      </c>
      <c r="AH3">
        <v>2</v>
      </c>
      <c r="AI3">
        <v>68187151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4">
      <c r="A4">
        <f>ROW(Source!A32)</f>
        <v>32</v>
      </c>
      <c r="B4">
        <v>68187152</v>
      </c>
      <c r="C4">
        <v>68187148</v>
      </c>
      <c r="D4">
        <v>64872869</v>
      </c>
      <c r="E4">
        <v>1</v>
      </c>
      <c r="F4">
        <v>1</v>
      </c>
      <c r="G4">
        <v>1</v>
      </c>
      <c r="H4">
        <v>2</v>
      </c>
      <c r="I4" t="s">
        <v>673</v>
      </c>
      <c r="J4" t="s">
        <v>674</v>
      </c>
      <c r="K4" t="s">
        <v>675</v>
      </c>
      <c r="L4">
        <v>1368</v>
      </c>
      <c r="N4">
        <v>1011</v>
      </c>
      <c r="O4" t="s">
        <v>669</v>
      </c>
      <c r="P4" t="s">
        <v>669</v>
      </c>
      <c r="Q4">
        <v>1</v>
      </c>
      <c r="X4">
        <v>0.6</v>
      </c>
      <c r="Y4">
        <v>0</v>
      </c>
      <c r="Z4">
        <v>2.08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20</v>
      </c>
      <c r="AG4">
        <v>0.75</v>
      </c>
      <c r="AH4">
        <v>2</v>
      </c>
      <c r="AI4">
        <v>68187152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4">
      <c r="A5">
        <f>ROW(Source!A32)</f>
        <v>32</v>
      </c>
      <c r="B5">
        <v>68187153</v>
      </c>
      <c r="C5">
        <v>68187148</v>
      </c>
      <c r="D5">
        <v>64809235</v>
      </c>
      <c r="E5">
        <v>1</v>
      </c>
      <c r="F5">
        <v>1</v>
      </c>
      <c r="G5">
        <v>1</v>
      </c>
      <c r="H5">
        <v>3</v>
      </c>
      <c r="I5" t="s">
        <v>676</v>
      </c>
      <c r="J5" t="s">
        <v>677</v>
      </c>
      <c r="K5" t="s">
        <v>678</v>
      </c>
      <c r="L5">
        <v>1346</v>
      </c>
      <c r="N5">
        <v>1009</v>
      </c>
      <c r="O5" t="s">
        <v>120</v>
      </c>
      <c r="P5" t="s">
        <v>120</v>
      </c>
      <c r="Q5">
        <v>1</v>
      </c>
      <c r="X5">
        <v>20</v>
      </c>
      <c r="Y5">
        <v>46.72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20</v>
      </c>
      <c r="AH5">
        <v>2</v>
      </c>
      <c r="AI5">
        <v>68187153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4">
      <c r="A6">
        <f>ROW(Source!A32)</f>
        <v>32</v>
      </c>
      <c r="B6">
        <v>68187154</v>
      </c>
      <c r="C6">
        <v>68187148</v>
      </c>
      <c r="D6">
        <v>64809242</v>
      </c>
      <c r="E6">
        <v>1</v>
      </c>
      <c r="F6">
        <v>1</v>
      </c>
      <c r="G6">
        <v>1</v>
      </c>
      <c r="H6">
        <v>3</v>
      </c>
      <c r="I6" t="s">
        <v>679</v>
      </c>
      <c r="J6" t="s">
        <v>680</v>
      </c>
      <c r="K6" t="s">
        <v>681</v>
      </c>
      <c r="L6">
        <v>1346</v>
      </c>
      <c r="N6">
        <v>1009</v>
      </c>
      <c r="O6" t="s">
        <v>120</v>
      </c>
      <c r="P6" t="s">
        <v>120</v>
      </c>
      <c r="Q6">
        <v>1</v>
      </c>
      <c r="X6">
        <v>21</v>
      </c>
      <c r="Y6">
        <v>11.12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21</v>
      </c>
      <c r="AH6">
        <v>2</v>
      </c>
      <c r="AI6">
        <v>68187154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4">
      <c r="A7">
        <f>ROW(Source!A32)</f>
        <v>32</v>
      </c>
      <c r="B7">
        <v>68187155</v>
      </c>
      <c r="C7">
        <v>68187148</v>
      </c>
      <c r="D7">
        <v>64809243</v>
      </c>
      <c r="E7">
        <v>1</v>
      </c>
      <c r="F7">
        <v>1</v>
      </c>
      <c r="G7">
        <v>1</v>
      </c>
      <c r="H7">
        <v>3</v>
      </c>
      <c r="I7" t="s">
        <v>682</v>
      </c>
      <c r="J7" t="s">
        <v>683</v>
      </c>
      <c r="K7" t="s">
        <v>684</v>
      </c>
      <c r="L7">
        <v>1346</v>
      </c>
      <c r="N7">
        <v>1009</v>
      </c>
      <c r="O7" t="s">
        <v>120</v>
      </c>
      <c r="P7" t="s">
        <v>120</v>
      </c>
      <c r="Q7">
        <v>1</v>
      </c>
      <c r="X7">
        <v>149</v>
      </c>
      <c r="Y7">
        <v>4.3600000000000003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149</v>
      </c>
      <c r="AH7">
        <v>2</v>
      </c>
      <c r="AI7">
        <v>68187155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4">
      <c r="A8">
        <f>ROW(Source!A32)</f>
        <v>32</v>
      </c>
      <c r="B8">
        <v>68187156</v>
      </c>
      <c r="C8">
        <v>68187148</v>
      </c>
      <c r="D8">
        <v>64809267</v>
      </c>
      <c r="E8">
        <v>1</v>
      </c>
      <c r="F8">
        <v>1</v>
      </c>
      <c r="G8">
        <v>1</v>
      </c>
      <c r="H8">
        <v>3</v>
      </c>
      <c r="I8" t="s">
        <v>685</v>
      </c>
      <c r="J8" t="s">
        <v>686</v>
      </c>
      <c r="K8" t="s">
        <v>687</v>
      </c>
      <c r="L8">
        <v>1301</v>
      </c>
      <c r="N8">
        <v>1003</v>
      </c>
      <c r="O8" t="s">
        <v>507</v>
      </c>
      <c r="P8" t="s">
        <v>507</v>
      </c>
      <c r="Q8">
        <v>1</v>
      </c>
      <c r="X8">
        <v>152</v>
      </c>
      <c r="Y8">
        <v>0.17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152</v>
      </c>
      <c r="AH8">
        <v>2</v>
      </c>
      <c r="AI8">
        <v>68187156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4">
      <c r="A9">
        <f>ROW(Source!A32)</f>
        <v>32</v>
      </c>
      <c r="B9">
        <v>68187157</v>
      </c>
      <c r="C9">
        <v>68187148</v>
      </c>
      <c r="D9">
        <v>64809273</v>
      </c>
      <c r="E9">
        <v>1</v>
      </c>
      <c r="F9">
        <v>1</v>
      </c>
      <c r="G9">
        <v>1</v>
      </c>
      <c r="H9">
        <v>3</v>
      </c>
      <c r="I9" t="s">
        <v>688</v>
      </c>
      <c r="J9" t="s">
        <v>689</v>
      </c>
      <c r="K9" t="s">
        <v>690</v>
      </c>
      <c r="L9">
        <v>1308</v>
      </c>
      <c r="N9">
        <v>1003</v>
      </c>
      <c r="O9" t="s">
        <v>259</v>
      </c>
      <c r="P9" t="s">
        <v>259</v>
      </c>
      <c r="Q9">
        <v>100</v>
      </c>
      <c r="X9">
        <v>1.77</v>
      </c>
      <c r="Y9">
        <v>174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1.77</v>
      </c>
      <c r="AH9">
        <v>2</v>
      </c>
      <c r="AI9">
        <v>68187157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4">
      <c r="A10">
        <f>ROW(Source!A32)</f>
        <v>32</v>
      </c>
      <c r="B10">
        <v>68187158</v>
      </c>
      <c r="C10">
        <v>68187148</v>
      </c>
      <c r="D10">
        <v>64809278</v>
      </c>
      <c r="E10">
        <v>1</v>
      </c>
      <c r="F10">
        <v>1</v>
      </c>
      <c r="G10">
        <v>1</v>
      </c>
      <c r="H10">
        <v>3</v>
      </c>
      <c r="I10" t="s">
        <v>691</v>
      </c>
      <c r="J10" t="s">
        <v>692</v>
      </c>
      <c r="K10" t="s">
        <v>693</v>
      </c>
      <c r="L10">
        <v>1301</v>
      </c>
      <c r="N10">
        <v>1003</v>
      </c>
      <c r="O10" t="s">
        <v>507</v>
      </c>
      <c r="P10" t="s">
        <v>507</v>
      </c>
      <c r="Q10">
        <v>1</v>
      </c>
      <c r="X10">
        <v>126</v>
      </c>
      <c r="Y10">
        <v>0.6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126</v>
      </c>
      <c r="AH10">
        <v>2</v>
      </c>
      <c r="AI10">
        <v>68187158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4">
      <c r="A11">
        <f>ROW(Source!A32)</f>
        <v>32</v>
      </c>
      <c r="B11">
        <v>68187159</v>
      </c>
      <c r="C11">
        <v>68187148</v>
      </c>
      <c r="D11">
        <v>64809300</v>
      </c>
      <c r="E11">
        <v>1</v>
      </c>
      <c r="F11">
        <v>1</v>
      </c>
      <c r="G11">
        <v>1</v>
      </c>
      <c r="H11">
        <v>3</v>
      </c>
      <c r="I11" t="s">
        <v>37</v>
      </c>
      <c r="J11" t="s">
        <v>39</v>
      </c>
      <c r="K11" t="s">
        <v>38</v>
      </c>
      <c r="L11">
        <v>1327</v>
      </c>
      <c r="N11">
        <v>1005</v>
      </c>
      <c r="O11" t="s">
        <v>31</v>
      </c>
      <c r="P11" t="s">
        <v>31</v>
      </c>
      <c r="Q11">
        <v>1</v>
      </c>
      <c r="X11">
        <v>421</v>
      </c>
      <c r="Y11">
        <v>15.06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421</v>
      </c>
      <c r="AH11">
        <v>2</v>
      </c>
      <c r="AI11">
        <v>68187159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4">
      <c r="A12">
        <f>ROW(Source!A32)</f>
        <v>32</v>
      </c>
      <c r="B12">
        <v>68187160</v>
      </c>
      <c r="C12">
        <v>68187148</v>
      </c>
      <c r="D12">
        <v>64809368</v>
      </c>
      <c r="E12">
        <v>1</v>
      </c>
      <c r="F12">
        <v>1</v>
      </c>
      <c r="G12">
        <v>1</v>
      </c>
      <c r="H12">
        <v>3</v>
      </c>
      <c r="I12" t="s">
        <v>694</v>
      </c>
      <c r="J12" t="s">
        <v>695</v>
      </c>
      <c r="K12" t="s">
        <v>696</v>
      </c>
      <c r="L12">
        <v>1355</v>
      </c>
      <c r="N12">
        <v>1010</v>
      </c>
      <c r="O12" t="s">
        <v>235</v>
      </c>
      <c r="P12" t="s">
        <v>235</v>
      </c>
      <c r="Q12">
        <v>100</v>
      </c>
      <c r="X12">
        <v>13.53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13.53</v>
      </c>
      <c r="AH12">
        <v>2</v>
      </c>
      <c r="AI12">
        <v>68187160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4">
      <c r="A13">
        <f>ROW(Source!A32)</f>
        <v>32</v>
      </c>
      <c r="B13">
        <v>68187161</v>
      </c>
      <c r="C13">
        <v>68187148</v>
      </c>
      <c r="D13">
        <v>64809369</v>
      </c>
      <c r="E13">
        <v>1</v>
      </c>
      <c r="F13">
        <v>1</v>
      </c>
      <c r="G13">
        <v>1</v>
      </c>
      <c r="H13">
        <v>3</v>
      </c>
      <c r="I13" t="s">
        <v>697</v>
      </c>
      <c r="J13" t="s">
        <v>698</v>
      </c>
      <c r="K13" t="s">
        <v>699</v>
      </c>
      <c r="L13">
        <v>1355</v>
      </c>
      <c r="N13">
        <v>1010</v>
      </c>
      <c r="O13" t="s">
        <v>235</v>
      </c>
      <c r="P13" t="s">
        <v>235</v>
      </c>
      <c r="Q13">
        <v>100</v>
      </c>
      <c r="X13">
        <v>35.33</v>
      </c>
      <c r="Y13">
        <v>3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35.33</v>
      </c>
      <c r="AH13">
        <v>2</v>
      </c>
      <c r="AI13">
        <v>68187161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4">
      <c r="A14">
        <f>ROW(Source!A32)</f>
        <v>32</v>
      </c>
      <c r="B14">
        <v>68187162</v>
      </c>
      <c r="C14">
        <v>68187148</v>
      </c>
      <c r="D14">
        <v>64809375</v>
      </c>
      <c r="E14">
        <v>1</v>
      </c>
      <c r="F14">
        <v>1</v>
      </c>
      <c r="G14">
        <v>1</v>
      </c>
      <c r="H14">
        <v>3</v>
      </c>
      <c r="I14" t="s">
        <v>700</v>
      </c>
      <c r="J14" t="s">
        <v>701</v>
      </c>
      <c r="K14" t="s">
        <v>702</v>
      </c>
      <c r="L14">
        <v>1355</v>
      </c>
      <c r="N14">
        <v>1010</v>
      </c>
      <c r="O14" t="s">
        <v>235</v>
      </c>
      <c r="P14" t="s">
        <v>235</v>
      </c>
      <c r="Q14">
        <v>100</v>
      </c>
      <c r="X14">
        <v>1.69</v>
      </c>
      <c r="Y14">
        <v>7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1.69</v>
      </c>
      <c r="AH14">
        <v>2</v>
      </c>
      <c r="AI14">
        <v>68187162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4">
      <c r="A15">
        <f>ROW(Source!A32)</f>
        <v>32</v>
      </c>
      <c r="B15">
        <v>68187163</v>
      </c>
      <c r="C15">
        <v>68187148</v>
      </c>
      <c r="D15">
        <v>64819972</v>
      </c>
      <c r="E15">
        <v>1</v>
      </c>
      <c r="F15">
        <v>1</v>
      </c>
      <c r="G15">
        <v>1</v>
      </c>
      <c r="H15">
        <v>3</v>
      </c>
      <c r="I15" t="s">
        <v>1169</v>
      </c>
      <c r="J15" t="s">
        <v>1170</v>
      </c>
      <c r="K15" t="s">
        <v>1171</v>
      </c>
      <c r="L15">
        <v>1327</v>
      </c>
      <c r="N15">
        <v>1005</v>
      </c>
      <c r="O15" t="s">
        <v>31</v>
      </c>
      <c r="P15" t="s">
        <v>31</v>
      </c>
      <c r="Q15">
        <v>1</v>
      </c>
      <c r="X15">
        <v>103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3</v>
      </c>
      <c r="AG15">
        <v>103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4">
      <c r="A16">
        <f>ROW(Source!A32)</f>
        <v>32</v>
      </c>
      <c r="B16">
        <v>68187164</v>
      </c>
      <c r="C16">
        <v>68187148</v>
      </c>
      <c r="D16">
        <v>64827606</v>
      </c>
      <c r="E16">
        <v>1</v>
      </c>
      <c r="F16">
        <v>1</v>
      </c>
      <c r="G16">
        <v>1</v>
      </c>
      <c r="H16">
        <v>3</v>
      </c>
      <c r="I16" t="s">
        <v>703</v>
      </c>
      <c r="J16" t="s">
        <v>704</v>
      </c>
      <c r="K16" t="s">
        <v>705</v>
      </c>
      <c r="L16">
        <v>1301</v>
      </c>
      <c r="N16">
        <v>1003</v>
      </c>
      <c r="O16" t="s">
        <v>507</v>
      </c>
      <c r="P16" t="s">
        <v>507</v>
      </c>
      <c r="Q16">
        <v>1</v>
      </c>
      <c r="X16">
        <v>76</v>
      </c>
      <c r="Y16">
        <v>6.44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76</v>
      </c>
      <c r="AH16">
        <v>2</v>
      </c>
      <c r="AI16">
        <v>68187164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4">
      <c r="A17">
        <f>ROW(Source!A32)</f>
        <v>32</v>
      </c>
      <c r="B17">
        <v>68187165</v>
      </c>
      <c r="C17">
        <v>68187148</v>
      </c>
      <c r="D17">
        <v>64827621</v>
      </c>
      <c r="E17">
        <v>1</v>
      </c>
      <c r="F17">
        <v>1</v>
      </c>
      <c r="G17">
        <v>1</v>
      </c>
      <c r="H17">
        <v>3</v>
      </c>
      <c r="I17" t="s">
        <v>706</v>
      </c>
      <c r="J17" t="s">
        <v>707</v>
      </c>
      <c r="K17" t="s">
        <v>708</v>
      </c>
      <c r="L17">
        <v>1301</v>
      </c>
      <c r="N17">
        <v>1003</v>
      </c>
      <c r="O17" t="s">
        <v>507</v>
      </c>
      <c r="P17" t="s">
        <v>507</v>
      </c>
      <c r="Q17">
        <v>1</v>
      </c>
      <c r="X17">
        <v>204</v>
      </c>
      <c r="Y17">
        <v>7.18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204</v>
      </c>
      <c r="AH17">
        <v>2</v>
      </c>
      <c r="AI17">
        <v>68187165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4">
      <c r="A18">
        <f>ROW(Source!A32)</f>
        <v>32</v>
      </c>
      <c r="B18">
        <v>68187166</v>
      </c>
      <c r="C18">
        <v>68187148</v>
      </c>
      <c r="D18">
        <v>64847311</v>
      </c>
      <c r="E18">
        <v>1</v>
      </c>
      <c r="F18">
        <v>1</v>
      </c>
      <c r="G18">
        <v>1</v>
      </c>
      <c r="H18">
        <v>3</v>
      </c>
      <c r="I18" t="s">
        <v>709</v>
      </c>
      <c r="J18" t="s">
        <v>710</v>
      </c>
      <c r="K18" t="s">
        <v>711</v>
      </c>
      <c r="L18">
        <v>1339</v>
      </c>
      <c r="N18">
        <v>1007</v>
      </c>
      <c r="O18" t="s">
        <v>712</v>
      </c>
      <c r="P18" t="s">
        <v>712</v>
      </c>
      <c r="Q18">
        <v>1</v>
      </c>
      <c r="X18">
        <v>0.13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0.13</v>
      </c>
      <c r="AH18">
        <v>2</v>
      </c>
      <c r="AI18">
        <v>68187166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4">
      <c r="A19">
        <f>ROW(Source!A36)</f>
        <v>36</v>
      </c>
      <c r="B19">
        <v>68188388</v>
      </c>
      <c r="C19">
        <v>68188387</v>
      </c>
      <c r="D19">
        <v>18410171</v>
      </c>
      <c r="E19">
        <v>1</v>
      </c>
      <c r="F19">
        <v>1</v>
      </c>
      <c r="G19">
        <v>1</v>
      </c>
      <c r="H19">
        <v>1</v>
      </c>
      <c r="I19" t="s">
        <v>713</v>
      </c>
      <c r="J19" t="s">
        <v>3</v>
      </c>
      <c r="K19" t="s">
        <v>714</v>
      </c>
      <c r="L19">
        <v>1369</v>
      </c>
      <c r="N19">
        <v>1013</v>
      </c>
      <c r="O19" t="s">
        <v>665</v>
      </c>
      <c r="P19" t="s">
        <v>665</v>
      </c>
      <c r="Q19">
        <v>1</v>
      </c>
      <c r="X19">
        <v>19.600000000000001</v>
      </c>
      <c r="Y19">
        <v>0</v>
      </c>
      <c r="Z19">
        <v>0</v>
      </c>
      <c r="AA19">
        <v>0</v>
      </c>
      <c r="AB19">
        <v>8.9700000000000006</v>
      </c>
      <c r="AC19">
        <v>0</v>
      </c>
      <c r="AD19">
        <v>1</v>
      </c>
      <c r="AE19">
        <v>1</v>
      </c>
      <c r="AF19" t="s">
        <v>21</v>
      </c>
      <c r="AG19">
        <v>22.54</v>
      </c>
      <c r="AH19">
        <v>2</v>
      </c>
      <c r="AI19">
        <v>68188388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4">
      <c r="A20">
        <f>ROW(Source!A36)</f>
        <v>36</v>
      </c>
      <c r="B20">
        <v>68188389</v>
      </c>
      <c r="C20">
        <v>68188387</v>
      </c>
      <c r="D20">
        <v>64873129</v>
      </c>
      <c r="E20">
        <v>1</v>
      </c>
      <c r="F20">
        <v>1</v>
      </c>
      <c r="G20">
        <v>1</v>
      </c>
      <c r="H20">
        <v>2</v>
      </c>
      <c r="I20" t="s">
        <v>715</v>
      </c>
      <c r="J20" t="s">
        <v>716</v>
      </c>
      <c r="K20" t="s">
        <v>717</v>
      </c>
      <c r="L20">
        <v>1368</v>
      </c>
      <c r="N20">
        <v>1011</v>
      </c>
      <c r="O20" t="s">
        <v>669</v>
      </c>
      <c r="P20" t="s">
        <v>669</v>
      </c>
      <c r="Q20">
        <v>1</v>
      </c>
      <c r="X20">
        <v>0.01</v>
      </c>
      <c r="Y20">
        <v>0</v>
      </c>
      <c r="Z20">
        <v>87.17</v>
      </c>
      <c r="AA20">
        <v>11.6</v>
      </c>
      <c r="AB20">
        <v>0</v>
      </c>
      <c r="AC20">
        <v>0</v>
      </c>
      <c r="AD20">
        <v>1</v>
      </c>
      <c r="AE20">
        <v>0</v>
      </c>
      <c r="AF20" t="s">
        <v>20</v>
      </c>
      <c r="AG20">
        <v>1.2500000000000001E-2</v>
      </c>
      <c r="AH20">
        <v>2</v>
      </c>
      <c r="AI20">
        <v>68188389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4">
      <c r="A21">
        <f>ROW(Source!A36)</f>
        <v>36</v>
      </c>
      <c r="B21">
        <v>68188390</v>
      </c>
      <c r="C21">
        <v>68188387</v>
      </c>
      <c r="D21">
        <v>64808996</v>
      </c>
      <c r="E21">
        <v>1</v>
      </c>
      <c r="F21">
        <v>1</v>
      </c>
      <c r="G21">
        <v>1</v>
      </c>
      <c r="H21">
        <v>3</v>
      </c>
      <c r="I21" t="s">
        <v>718</v>
      </c>
      <c r="J21" t="s">
        <v>719</v>
      </c>
      <c r="K21" t="s">
        <v>720</v>
      </c>
      <c r="L21">
        <v>1301</v>
      </c>
      <c r="N21">
        <v>1003</v>
      </c>
      <c r="O21" t="s">
        <v>507</v>
      </c>
      <c r="P21" t="s">
        <v>507</v>
      </c>
      <c r="Q21">
        <v>1</v>
      </c>
      <c r="X21">
        <v>105</v>
      </c>
      <c r="Y21">
        <v>7.07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105</v>
      </c>
      <c r="AH21">
        <v>2</v>
      </c>
      <c r="AI21">
        <v>68188390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4">
      <c r="A22">
        <f>ROW(Source!A37)</f>
        <v>37</v>
      </c>
      <c r="B22">
        <v>68189393</v>
      </c>
      <c r="C22">
        <v>68189392</v>
      </c>
      <c r="D22">
        <v>18413593</v>
      </c>
      <c r="E22">
        <v>1</v>
      </c>
      <c r="F22">
        <v>1</v>
      </c>
      <c r="G22">
        <v>1</v>
      </c>
      <c r="H22">
        <v>1</v>
      </c>
      <c r="I22" t="s">
        <v>721</v>
      </c>
      <c r="J22" t="s">
        <v>3</v>
      </c>
      <c r="K22" t="s">
        <v>722</v>
      </c>
      <c r="L22">
        <v>1369</v>
      </c>
      <c r="N22">
        <v>1013</v>
      </c>
      <c r="O22" t="s">
        <v>665</v>
      </c>
      <c r="P22" t="s">
        <v>665</v>
      </c>
      <c r="Q22">
        <v>1</v>
      </c>
      <c r="X22">
        <v>324.82</v>
      </c>
      <c r="Y22">
        <v>0</v>
      </c>
      <c r="Z22">
        <v>0</v>
      </c>
      <c r="AA22">
        <v>0</v>
      </c>
      <c r="AB22">
        <v>10.06</v>
      </c>
      <c r="AC22">
        <v>0</v>
      </c>
      <c r="AD22">
        <v>1</v>
      </c>
      <c r="AE22">
        <v>1</v>
      </c>
      <c r="AF22" t="s">
        <v>21</v>
      </c>
      <c r="AG22">
        <v>373.54300000000001</v>
      </c>
      <c r="AH22">
        <v>2</v>
      </c>
      <c r="AI22">
        <v>68189393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4">
      <c r="A23">
        <f>ROW(Source!A37)</f>
        <v>37</v>
      </c>
      <c r="B23">
        <v>68189394</v>
      </c>
      <c r="C23">
        <v>68189392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44</v>
      </c>
      <c r="J23" t="s">
        <v>3</v>
      </c>
      <c r="K23" t="s">
        <v>723</v>
      </c>
      <c r="L23">
        <v>608254</v>
      </c>
      <c r="N23">
        <v>1013</v>
      </c>
      <c r="O23" t="s">
        <v>724</v>
      </c>
      <c r="P23" t="s">
        <v>724</v>
      </c>
      <c r="Q23">
        <v>1</v>
      </c>
      <c r="X23">
        <v>2.2000000000000002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20</v>
      </c>
      <c r="AG23">
        <v>2.75</v>
      </c>
      <c r="AH23">
        <v>2</v>
      </c>
      <c r="AI23">
        <v>68189394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4">
      <c r="A24">
        <f>ROW(Source!A37)</f>
        <v>37</v>
      </c>
      <c r="B24">
        <v>68189395</v>
      </c>
      <c r="C24">
        <v>68189392</v>
      </c>
      <c r="D24">
        <v>64871277</v>
      </c>
      <c r="E24">
        <v>1</v>
      </c>
      <c r="F24">
        <v>1</v>
      </c>
      <c r="G24">
        <v>1</v>
      </c>
      <c r="H24">
        <v>2</v>
      </c>
      <c r="I24" t="s">
        <v>725</v>
      </c>
      <c r="J24" t="s">
        <v>726</v>
      </c>
      <c r="K24" t="s">
        <v>727</v>
      </c>
      <c r="L24">
        <v>1368</v>
      </c>
      <c r="N24">
        <v>1011</v>
      </c>
      <c r="O24" t="s">
        <v>669</v>
      </c>
      <c r="P24" t="s">
        <v>669</v>
      </c>
      <c r="Q24">
        <v>1</v>
      </c>
      <c r="X24">
        <v>2.2000000000000002</v>
      </c>
      <c r="Y24">
        <v>0</v>
      </c>
      <c r="Z24">
        <v>112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20</v>
      </c>
      <c r="AG24">
        <v>2.75</v>
      </c>
      <c r="AH24">
        <v>2</v>
      </c>
      <c r="AI24">
        <v>68189395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4">
      <c r="A25">
        <f>ROW(Source!A37)</f>
        <v>37</v>
      </c>
      <c r="B25">
        <v>68189396</v>
      </c>
      <c r="C25">
        <v>68189392</v>
      </c>
      <c r="D25">
        <v>64871376</v>
      </c>
      <c r="E25">
        <v>1</v>
      </c>
      <c r="F25">
        <v>1</v>
      </c>
      <c r="G25">
        <v>1</v>
      </c>
      <c r="H25">
        <v>2</v>
      </c>
      <c r="I25" t="s">
        <v>728</v>
      </c>
      <c r="J25" t="s">
        <v>729</v>
      </c>
      <c r="K25" t="s">
        <v>730</v>
      </c>
      <c r="L25">
        <v>1368</v>
      </c>
      <c r="N25">
        <v>1011</v>
      </c>
      <c r="O25" t="s">
        <v>669</v>
      </c>
      <c r="P25" t="s">
        <v>669</v>
      </c>
      <c r="Q25">
        <v>1</v>
      </c>
      <c r="X25">
        <v>43.9</v>
      </c>
      <c r="Y25">
        <v>0</v>
      </c>
      <c r="Z25">
        <v>6.9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20</v>
      </c>
      <c r="AG25">
        <v>54.875</v>
      </c>
      <c r="AH25">
        <v>2</v>
      </c>
      <c r="AI25">
        <v>68189396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4">
      <c r="A26">
        <f>ROW(Source!A37)</f>
        <v>37</v>
      </c>
      <c r="B26">
        <v>68189397</v>
      </c>
      <c r="C26">
        <v>68189392</v>
      </c>
      <c r="D26">
        <v>64873129</v>
      </c>
      <c r="E26">
        <v>1</v>
      </c>
      <c r="F26">
        <v>1</v>
      </c>
      <c r="G26">
        <v>1</v>
      </c>
      <c r="H26">
        <v>2</v>
      </c>
      <c r="I26" t="s">
        <v>715</v>
      </c>
      <c r="J26" t="s">
        <v>716</v>
      </c>
      <c r="K26" t="s">
        <v>717</v>
      </c>
      <c r="L26">
        <v>1368</v>
      </c>
      <c r="N26">
        <v>1011</v>
      </c>
      <c r="O26" t="s">
        <v>669</v>
      </c>
      <c r="P26" t="s">
        <v>669</v>
      </c>
      <c r="Q26">
        <v>1</v>
      </c>
      <c r="X26">
        <v>0.28000000000000003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20</v>
      </c>
      <c r="AG26">
        <v>0.35</v>
      </c>
      <c r="AH26">
        <v>2</v>
      </c>
      <c r="AI26">
        <v>68189397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4">
      <c r="A27">
        <f>ROW(Source!A37)</f>
        <v>37</v>
      </c>
      <c r="B27">
        <v>68189398</v>
      </c>
      <c r="C27">
        <v>68189392</v>
      </c>
      <c r="D27">
        <v>64807528</v>
      </c>
      <c r="E27">
        <v>1</v>
      </c>
      <c r="F27">
        <v>1</v>
      </c>
      <c r="G27">
        <v>1</v>
      </c>
      <c r="H27">
        <v>3</v>
      </c>
      <c r="I27" t="s">
        <v>731</v>
      </c>
      <c r="J27" t="s">
        <v>732</v>
      </c>
      <c r="K27" t="s">
        <v>733</v>
      </c>
      <c r="L27">
        <v>1348</v>
      </c>
      <c r="N27">
        <v>1009</v>
      </c>
      <c r="O27" t="s">
        <v>133</v>
      </c>
      <c r="P27" t="s">
        <v>133</v>
      </c>
      <c r="Q27">
        <v>1000</v>
      </c>
      <c r="X27">
        <v>1.15E-3</v>
      </c>
      <c r="Y27">
        <v>37900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1.15E-3</v>
      </c>
      <c r="AH27">
        <v>2</v>
      </c>
      <c r="AI27">
        <v>68189398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4">
      <c r="A28">
        <f>ROW(Source!A37)</f>
        <v>37</v>
      </c>
      <c r="B28">
        <v>68189399</v>
      </c>
      <c r="C28">
        <v>68189392</v>
      </c>
      <c r="D28">
        <v>64808219</v>
      </c>
      <c r="E28">
        <v>1</v>
      </c>
      <c r="F28">
        <v>1</v>
      </c>
      <c r="G28">
        <v>1</v>
      </c>
      <c r="H28">
        <v>3</v>
      </c>
      <c r="I28" t="s">
        <v>1172</v>
      </c>
      <c r="J28" t="s">
        <v>1173</v>
      </c>
      <c r="K28" t="s">
        <v>1174</v>
      </c>
      <c r="L28">
        <v>1327</v>
      </c>
      <c r="N28">
        <v>1005</v>
      </c>
      <c r="O28" t="s">
        <v>31</v>
      </c>
      <c r="P28" t="s">
        <v>31</v>
      </c>
      <c r="Q28">
        <v>1</v>
      </c>
      <c r="X28">
        <v>0</v>
      </c>
      <c r="Y28">
        <v>51.99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 t="s">
        <v>3</v>
      </c>
      <c r="AG28">
        <v>0</v>
      </c>
      <c r="AH28">
        <v>3</v>
      </c>
      <c r="AI28">
        <v>-1</v>
      </c>
      <c r="AJ28" t="s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4">
      <c r="A29">
        <f>ROW(Source!A37)</f>
        <v>37</v>
      </c>
      <c r="B29">
        <v>68189400</v>
      </c>
      <c r="C29">
        <v>68189392</v>
      </c>
      <c r="D29">
        <v>64808225</v>
      </c>
      <c r="E29">
        <v>1</v>
      </c>
      <c r="F29">
        <v>1</v>
      </c>
      <c r="G29">
        <v>1</v>
      </c>
      <c r="H29">
        <v>3</v>
      </c>
      <c r="I29" t="s">
        <v>1175</v>
      </c>
      <c r="J29" t="s">
        <v>1176</v>
      </c>
      <c r="K29" t="s">
        <v>1177</v>
      </c>
      <c r="L29">
        <v>1327</v>
      </c>
      <c r="N29">
        <v>1005</v>
      </c>
      <c r="O29" t="s">
        <v>31</v>
      </c>
      <c r="P29" t="s">
        <v>31</v>
      </c>
      <c r="Q29">
        <v>1</v>
      </c>
      <c r="X29">
        <v>0</v>
      </c>
      <c r="Y29">
        <v>350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3</v>
      </c>
      <c r="AG29">
        <v>0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4">
      <c r="A30">
        <f>ROW(Source!A37)</f>
        <v>37</v>
      </c>
      <c r="B30">
        <v>68189401</v>
      </c>
      <c r="C30">
        <v>68189392</v>
      </c>
      <c r="D30">
        <v>64808746</v>
      </c>
      <c r="E30">
        <v>1</v>
      </c>
      <c r="F30">
        <v>1</v>
      </c>
      <c r="G30">
        <v>1</v>
      </c>
      <c r="H30">
        <v>3</v>
      </c>
      <c r="I30" t="s">
        <v>1178</v>
      </c>
      <c r="J30" t="s">
        <v>1179</v>
      </c>
      <c r="K30" t="s">
        <v>1180</v>
      </c>
      <c r="L30">
        <v>1346</v>
      </c>
      <c r="N30">
        <v>1009</v>
      </c>
      <c r="O30" t="s">
        <v>120</v>
      </c>
      <c r="P30" t="s">
        <v>120</v>
      </c>
      <c r="Q30">
        <v>1</v>
      </c>
      <c r="X30">
        <v>0</v>
      </c>
      <c r="Y30">
        <v>28.26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 t="s">
        <v>3</v>
      </c>
      <c r="AG30">
        <v>0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4">
      <c r="A31">
        <f>ROW(Source!A37)</f>
        <v>37</v>
      </c>
      <c r="B31">
        <v>68189402</v>
      </c>
      <c r="C31">
        <v>68189392</v>
      </c>
      <c r="D31">
        <v>64814679</v>
      </c>
      <c r="E31">
        <v>1</v>
      </c>
      <c r="F31">
        <v>1</v>
      </c>
      <c r="G31">
        <v>1</v>
      </c>
      <c r="H31">
        <v>3</v>
      </c>
      <c r="I31" t="s">
        <v>734</v>
      </c>
      <c r="J31" t="s">
        <v>735</v>
      </c>
      <c r="K31" t="s">
        <v>736</v>
      </c>
      <c r="L31">
        <v>1339</v>
      </c>
      <c r="N31">
        <v>1007</v>
      </c>
      <c r="O31" t="s">
        <v>712</v>
      </c>
      <c r="P31" t="s">
        <v>712</v>
      </c>
      <c r="Q31">
        <v>1</v>
      </c>
      <c r="X31">
        <v>0.04</v>
      </c>
      <c r="Y31">
        <v>1699.99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0.04</v>
      </c>
      <c r="AH31">
        <v>2</v>
      </c>
      <c r="AI31">
        <v>68189402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4">
      <c r="A32">
        <f>ROW(Source!A37)</f>
        <v>37</v>
      </c>
      <c r="B32">
        <v>68189403</v>
      </c>
      <c r="C32">
        <v>68189392</v>
      </c>
      <c r="D32">
        <v>64827577</v>
      </c>
      <c r="E32">
        <v>1</v>
      </c>
      <c r="F32">
        <v>1</v>
      </c>
      <c r="G32">
        <v>1</v>
      </c>
      <c r="H32">
        <v>3</v>
      </c>
      <c r="I32" t="s">
        <v>737</v>
      </c>
      <c r="J32" t="s">
        <v>738</v>
      </c>
      <c r="K32" t="s">
        <v>739</v>
      </c>
      <c r="L32">
        <v>1348</v>
      </c>
      <c r="N32">
        <v>1009</v>
      </c>
      <c r="O32" t="s">
        <v>133</v>
      </c>
      <c r="P32" t="s">
        <v>133</v>
      </c>
      <c r="Q32">
        <v>1000</v>
      </c>
      <c r="X32">
        <v>0.02</v>
      </c>
      <c r="Y32">
        <v>7712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0.02</v>
      </c>
      <c r="AH32">
        <v>2</v>
      </c>
      <c r="AI32">
        <v>68189403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4">
      <c r="A33">
        <f>ROW(Source!A37)</f>
        <v>37</v>
      </c>
      <c r="B33">
        <v>68189404</v>
      </c>
      <c r="C33">
        <v>68189392</v>
      </c>
      <c r="D33">
        <v>64831549</v>
      </c>
      <c r="E33">
        <v>1</v>
      </c>
      <c r="F33">
        <v>1</v>
      </c>
      <c r="G33">
        <v>1</v>
      </c>
      <c r="H33">
        <v>3</v>
      </c>
      <c r="I33" t="s">
        <v>1181</v>
      </c>
      <c r="J33" t="s">
        <v>1182</v>
      </c>
      <c r="K33" t="s">
        <v>1183</v>
      </c>
      <c r="L33">
        <v>1348</v>
      </c>
      <c r="N33">
        <v>1009</v>
      </c>
      <c r="O33" t="s">
        <v>133</v>
      </c>
      <c r="P33" t="s">
        <v>133</v>
      </c>
      <c r="Q33">
        <v>1000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 t="s">
        <v>3</v>
      </c>
      <c r="AG33">
        <v>0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4">
      <c r="A34">
        <f>ROW(Source!A37)</f>
        <v>37</v>
      </c>
      <c r="B34">
        <v>68189405</v>
      </c>
      <c r="C34">
        <v>68189392</v>
      </c>
      <c r="D34">
        <v>64861666</v>
      </c>
      <c r="E34">
        <v>1</v>
      </c>
      <c r="F34">
        <v>1</v>
      </c>
      <c r="G34">
        <v>1</v>
      </c>
      <c r="H34">
        <v>3</v>
      </c>
      <c r="I34" t="s">
        <v>740</v>
      </c>
      <c r="J34" t="s">
        <v>741</v>
      </c>
      <c r="K34" t="s">
        <v>742</v>
      </c>
      <c r="L34">
        <v>1302</v>
      </c>
      <c r="N34">
        <v>1003</v>
      </c>
      <c r="O34" t="s">
        <v>288</v>
      </c>
      <c r="P34" t="s">
        <v>288</v>
      </c>
      <c r="Q34">
        <v>10</v>
      </c>
      <c r="X34">
        <v>0.2</v>
      </c>
      <c r="Y34">
        <v>71.489999999999995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0.2</v>
      </c>
      <c r="AH34">
        <v>2</v>
      </c>
      <c r="AI34">
        <v>68189405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4">
      <c r="A35">
        <f>ROW(Source!A39)</f>
        <v>39</v>
      </c>
      <c r="B35">
        <v>68189838</v>
      </c>
      <c r="C35">
        <v>68189837</v>
      </c>
      <c r="D35">
        <v>18410171</v>
      </c>
      <c r="E35">
        <v>1</v>
      </c>
      <c r="F35">
        <v>1</v>
      </c>
      <c r="G35">
        <v>1</v>
      </c>
      <c r="H35">
        <v>1</v>
      </c>
      <c r="I35" t="s">
        <v>713</v>
      </c>
      <c r="J35" t="s">
        <v>3</v>
      </c>
      <c r="K35" t="s">
        <v>714</v>
      </c>
      <c r="L35">
        <v>1369</v>
      </c>
      <c r="N35">
        <v>1013</v>
      </c>
      <c r="O35" t="s">
        <v>665</v>
      </c>
      <c r="P35" t="s">
        <v>665</v>
      </c>
      <c r="Q35">
        <v>1</v>
      </c>
      <c r="X35">
        <v>1.78</v>
      </c>
      <c r="Y35">
        <v>0</v>
      </c>
      <c r="Z35">
        <v>0</v>
      </c>
      <c r="AA35">
        <v>0</v>
      </c>
      <c r="AB35">
        <v>8.9700000000000006</v>
      </c>
      <c r="AC35">
        <v>0</v>
      </c>
      <c r="AD35">
        <v>1</v>
      </c>
      <c r="AE35">
        <v>1</v>
      </c>
      <c r="AF35" t="s">
        <v>21</v>
      </c>
      <c r="AG35">
        <v>2.0470000000000002</v>
      </c>
      <c r="AH35">
        <v>2</v>
      </c>
      <c r="AI35">
        <v>68189838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4">
      <c r="A36">
        <f>ROW(Source!A39)</f>
        <v>39</v>
      </c>
      <c r="B36">
        <v>68189839</v>
      </c>
      <c r="C36">
        <v>68189837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44</v>
      </c>
      <c r="J36" t="s">
        <v>3</v>
      </c>
      <c r="K36" t="s">
        <v>723</v>
      </c>
      <c r="L36">
        <v>608254</v>
      </c>
      <c r="N36">
        <v>1013</v>
      </c>
      <c r="O36" t="s">
        <v>724</v>
      </c>
      <c r="P36" t="s">
        <v>724</v>
      </c>
      <c r="Q36">
        <v>1</v>
      </c>
      <c r="X36">
        <v>0.01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20</v>
      </c>
      <c r="AG36">
        <v>1.2500000000000001E-2</v>
      </c>
      <c r="AH36">
        <v>2</v>
      </c>
      <c r="AI36">
        <v>68189839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4">
      <c r="A37">
        <f>ROW(Source!A39)</f>
        <v>39</v>
      </c>
      <c r="B37">
        <v>68189840</v>
      </c>
      <c r="C37">
        <v>68189837</v>
      </c>
      <c r="D37">
        <v>64871277</v>
      </c>
      <c r="E37">
        <v>1</v>
      </c>
      <c r="F37">
        <v>1</v>
      </c>
      <c r="G37">
        <v>1</v>
      </c>
      <c r="H37">
        <v>2</v>
      </c>
      <c r="I37" t="s">
        <v>725</v>
      </c>
      <c r="J37" t="s">
        <v>726</v>
      </c>
      <c r="K37" t="s">
        <v>727</v>
      </c>
      <c r="L37">
        <v>1368</v>
      </c>
      <c r="N37">
        <v>1011</v>
      </c>
      <c r="O37" t="s">
        <v>669</v>
      </c>
      <c r="P37" t="s">
        <v>669</v>
      </c>
      <c r="Q37">
        <v>1</v>
      </c>
      <c r="X37">
        <v>0.01</v>
      </c>
      <c r="Y37">
        <v>0</v>
      </c>
      <c r="Z37">
        <v>112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20</v>
      </c>
      <c r="AG37">
        <v>1.2500000000000001E-2</v>
      </c>
      <c r="AH37">
        <v>2</v>
      </c>
      <c r="AI37">
        <v>68189840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4">
      <c r="A38">
        <f>ROW(Source!A39)</f>
        <v>39</v>
      </c>
      <c r="B38">
        <v>68189841</v>
      </c>
      <c r="C38">
        <v>68189837</v>
      </c>
      <c r="D38">
        <v>64871481</v>
      </c>
      <c r="E38">
        <v>1</v>
      </c>
      <c r="F38">
        <v>1</v>
      </c>
      <c r="G38">
        <v>1</v>
      </c>
      <c r="H38">
        <v>2</v>
      </c>
      <c r="I38" t="s">
        <v>743</v>
      </c>
      <c r="J38" t="s">
        <v>744</v>
      </c>
      <c r="K38" t="s">
        <v>745</v>
      </c>
      <c r="L38">
        <v>1368</v>
      </c>
      <c r="N38">
        <v>1011</v>
      </c>
      <c r="O38" t="s">
        <v>669</v>
      </c>
      <c r="P38" t="s">
        <v>669</v>
      </c>
      <c r="Q38">
        <v>1</v>
      </c>
      <c r="X38">
        <v>0.12</v>
      </c>
      <c r="Y38">
        <v>0</v>
      </c>
      <c r="Z38">
        <v>8.1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20</v>
      </c>
      <c r="AG38">
        <v>0.15</v>
      </c>
      <c r="AH38">
        <v>2</v>
      </c>
      <c r="AI38">
        <v>68189841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4">
      <c r="A39">
        <f>ROW(Source!A39)</f>
        <v>39</v>
      </c>
      <c r="B39">
        <v>68189842</v>
      </c>
      <c r="C39">
        <v>68189837</v>
      </c>
      <c r="D39">
        <v>64872800</v>
      </c>
      <c r="E39">
        <v>1</v>
      </c>
      <c r="F39">
        <v>1</v>
      </c>
      <c r="G39">
        <v>1</v>
      </c>
      <c r="H39">
        <v>2</v>
      </c>
      <c r="I39" t="s">
        <v>746</v>
      </c>
      <c r="J39" t="s">
        <v>747</v>
      </c>
      <c r="K39" t="s">
        <v>748</v>
      </c>
      <c r="L39">
        <v>1368</v>
      </c>
      <c r="N39">
        <v>1011</v>
      </c>
      <c r="O39" t="s">
        <v>669</v>
      </c>
      <c r="P39" t="s">
        <v>669</v>
      </c>
      <c r="Q39">
        <v>1</v>
      </c>
      <c r="X39">
        <v>0.35</v>
      </c>
      <c r="Y39">
        <v>0</v>
      </c>
      <c r="Z39">
        <v>1.95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20</v>
      </c>
      <c r="AG39">
        <v>0.4375</v>
      </c>
      <c r="AH39">
        <v>2</v>
      </c>
      <c r="AI39">
        <v>68189842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4">
      <c r="A40">
        <f>ROW(Source!A39)</f>
        <v>39</v>
      </c>
      <c r="B40">
        <v>68189843</v>
      </c>
      <c r="C40">
        <v>68189837</v>
      </c>
      <c r="D40">
        <v>64873129</v>
      </c>
      <c r="E40">
        <v>1</v>
      </c>
      <c r="F40">
        <v>1</v>
      </c>
      <c r="G40">
        <v>1</v>
      </c>
      <c r="H40">
        <v>2</v>
      </c>
      <c r="I40" t="s">
        <v>715</v>
      </c>
      <c r="J40" t="s">
        <v>716</v>
      </c>
      <c r="K40" t="s">
        <v>717</v>
      </c>
      <c r="L40">
        <v>1368</v>
      </c>
      <c r="N40">
        <v>1011</v>
      </c>
      <c r="O40" t="s">
        <v>669</v>
      </c>
      <c r="P40" t="s">
        <v>669</v>
      </c>
      <c r="Q40">
        <v>1</v>
      </c>
      <c r="X40">
        <v>0.01</v>
      </c>
      <c r="Y40">
        <v>0</v>
      </c>
      <c r="Z40">
        <v>87.17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20</v>
      </c>
      <c r="AG40">
        <v>1.2500000000000001E-2</v>
      </c>
      <c r="AH40">
        <v>2</v>
      </c>
      <c r="AI40">
        <v>68189843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4">
      <c r="A41">
        <f>ROW(Source!A39)</f>
        <v>39</v>
      </c>
      <c r="B41">
        <v>68189844</v>
      </c>
      <c r="C41">
        <v>68189837</v>
      </c>
      <c r="D41">
        <v>64808457</v>
      </c>
      <c r="E41">
        <v>1</v>
      </c>
      <c r="F41">
        <v>1</v>
      </c>
      <c r="G41">
        <v>1</v>
      </c>
      <c r="H41">
        <v>3</v>
      </c>
      <c r="I41" t="s">
        <v>749</v>
      </c>
      <c r="J41" t="s">
        <v>750</v>
      </c>
      <c r="K41" t="s">
        <v>751</v>
      </c>
      <c r="L41">
        <v>1348</v>
      </c>
      <c r="N41">
        <v>1009</v>
      </c>
      <c r="O41" t="s">
        <v>133</v>
      </c>
      <c r="P41" t="s">
        <v>133</v>
      </c>
      <c r="Q41">
        <v>1000</v>
      </c>
      <c r="X41">
        <v>1.1E-4</v>
      </c>
      <c r="Y41">
        <v>10362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1.1E-4</v>
      </c>
      <c r="AH41">
        <v>2</v>
      </c>
      <c r="AI41">
        <v>68189844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4">
      <c r="A42">
        <f>ROW(Source!A39)</f>
        <v>39</v>
      </c>
      <c r="B42">
        <v>68189845</v>
      </c>
      <c r="C42">
        <v>68189837</v>
      </c>
      <c r="D42">
        <v>64808626</v>
      </c>
      <c r="E42">
        <v>1</v>
      </c>
      <c r="F42">
        <v>1</v>
      </c>
      <c r="G42">
        <v>1</v>
      </c>
      <c r="H42">
        <v>3</v>
      </c>
      <c r="I42" t="s">
        <v>752</v>
      </c>
      <c r="J42" t="s">
        <v>753</v>
      </c>
      <c r="K42" t="s">
        <v>754</v>
      </c>
      <c r="L42">
        <v>1348</v>
      </c>
      <c r="N42">
        <v>1009</v>
      </c>
      <c r="O42" t="s">
        <v>133</v>
      </c>
      <c r="P42" t="s">
        <v>133</v>
      </c>
      <c r="Q42">
        <v>1000</v>
      </c>
      <c r="X42">
        <v>4.0000000000000002E-4</v>
      </c>
      <c r="Y42">
        <v>9040.01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4.0000000000000002E-4</v>
      </c>
      <c r="AH42">
        <v>2</v>
      </c>
      <c r="AI42">
        <v>68189845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4">
      <c r="A43">
        <f>ROW(Source!A39)</f>
        <v>39</v>
      </c>
      <c r="B43">
        <v>68189846</v>
      </c>
      <c r="C43">
        <v>68189837</v>
      </c>
      <c r="D43">
        <v>64830300</v>
      </c>
      <c r="E43">
        <v>1</v>
      </c>
      <c r="F43">
        <v>1</v>
      </c>
      <c r="G43">
        <v>1</v>
      </c>
      <c r="H43">
        <v>3</v>
      </c>
      <c r="I43" t="s">
        <v>755</v>
      </c>
      <c r="J43" t="s">
        <v>756</v>
      </c>
      <c r="K43" t="s">
        <v>757</v>
      </c>
      <c r="L43">
        <v>1348</v>
      </c>
      <c r="N43">
        <v>1009</v>
      </c>
      <c r="O43" t="s">
        <v>133</v>
      </c>
      <c r="P43" t="s">
        <v>133</v>
      </c>
      <c r="Q43">
        <v>1000</v>
      </c>
      <c r="X43">
        <v>4.2999999999999999E-4</v>
      </c>
      <c r="Y43">
        <v>6014.12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4.2999999999999999E-4</v>
      </c>
      <c r="AH43">
        <v>2</v>
      </c>
      <c r="AI43">
        <v>68189846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4">
      <c r="A44">
        <f>ROW(Source!A39)</f>
        <v>39</v>
      </c>
      <c r="B44">
        <v>68189847</v>
      </c>
      <c r="C44">
        <v>68189837</v>
      </c>
      <c r="D44">
        <v>64840187</v>
      </c>
      <c r="E44">
        <v>1</v>
      </c>
      <c r="F44">
        <v>1</v>
      </c>
      <c r="G44">
        <v>1</v>
      </c>
      <c r="H44">
        <v>3</v>
      </c>
      <c r="I44" t="s">
        <v>1184</v>
      </c>
      <c r="J44" t="s">
        <v>1185</v>
      </c>
      <c r="K44" t="s">
        <v>1186</v>
      </c>
      <c r="L44">
        <v>1354</v>
      </c>
      <c r="N44">
        <v>1010</v>
      </c>
      <c r="O44" t="s">
        <v>72</v>
      </c>
      <c r="P44" t="s">
        <v>72</v>
      </c>
      <c r="Q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3</v>
      </c>
      <c r="AG44">
        <v>1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4">
      <c r="A45">
        <f>ROW(Source!A39)</f>
        <v>39</v>
      </c>
      <c r="B45">
        <v>68189848</v>
      </c>
      <c r="C45">
        <v>68189837</v>
      </c>
      <c r="D45">
        <v>64842727</v>
      </c>
      <c r="E45">
        <v>1</v>
      </c>
      <c r="F45">
        <v>1</v>
      </c>
      <c r="G45">
        <v>1</v>
      </c>
      <c r="H45">
        <v>3</v>
      </c>
      <c r="I45" t="s">
        <v>758</v>
      </c>
      <c r="J45" t="s">
        <v>759</v>
      </c>
      <c r="K45" t="s">
        <v>760</v>
      </c>
      <c r="L45">
        <v>1339</v>
      </c>
      <c r="N45">
        <v>1007</v>
      </c>
      <c r="O45" t="s">
        <v>712</v>
      </c>
      <c r="P45" t="s">
        <v>712</v>
      </c>
      <c r="Q45">
        <v>1</v>
      </c>
      <c r="X45">
        <v>2.9999999999999997E-4</v>
      </c>
      <c r="Y45">
        <v>519.79999999999995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2.9999999999999997E-4</v>
      </c>
      <c r="AH45">
        <v>2</v>
      </c>
      <c r="AI45">
        <v>68189848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4">
      <c r="A46">
        <f>ROW(Source!A41)</f>
        <v>41</v>
      </c>
      <c r="B46">
        <v>68189903</v>
      </c>
      <c r="C46">
        <v>68189902</v>
      </c>
      <c r="D46">
        <v>18410171</v>
      </c>
      <c r="E46">
        <v>1</v>
      </c>
      <c r="F46">
        <v>1</v>
      </c>
      <c r="G46">
        <v>1</v>
      </c>
      <c r="H46">
        <v>1</v>
      </c>
      <c r="I46" t="s">
        <v>713</v>
      </c>
      <c r="J46" t="s">
        <v>3</v>
      </c>
      <c r="K46" t="s">
        <v>714</v>
      </c>
      <c r="L46">
        <v>1369</v>
      </c>
      <c r="N46">
        <v>1013</v>
      </c>
      <c r="O46" t="s">
        <v>665</v>
      </c>
      <c r="P46" t="s">
        <v>665</v>
      </c>
      <c r="Q46">
        <v>1</v>
      </c>
      <c r="X46">
        <v>115</v>
      </c>
      <c r="Y46">
        <v>0</v>
      </c>
      <c r="Z46">
        <v>0</v>
      </c>
      <c r="AA46">
        <v>0</v>
      </c>
      <c r="AB46">
        <v>8.9700000000000006</v>
      </c>
      <c r="AC46">
        <v>0</v>
      </c>
      <c r="AD46">
        <v>1</v>
      </c>
      <c r="AE46">
        <v>1</v>
      </c>
      <c r="AF46" t="s">
        <v>21</v>
      </c>
      <c r="AG46">
        <v>132.25</v>
      </c>
      <c r="AH46">
        <v>2</v>
      </c>
      <c r="AI46">
        <v>68189903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4">
      <c r="A47">
        <f>ROW(Source!A41)</f>
        <v>41</v>
      </c>
      <c r="B47">
        <v>68189904</v>
      </c>
      <c r="C47">
        <v>68189902</v>
      </c>
      <c r="D47">
        <v>64873129</v>
      </c>
      <c r="E47">
        <v>1</v>
      </c>
      <c r="F47">
        <v>1</v>
      </c>
      <c r="G47">
        <v>1</v>
      </c>
      <c r="H47">
        <v>2</v>
      </c>
      <c r="I47" t="s">
        <v>715</v>
      </c>
      <c r="J47" t="s">
        <v>716</v>
      </c>
      <c r="K47" t="s">
        <v>717</v>
      </c>
      <c r="L47">
        <v>1368</v>
      </c>
      <c r="N47">
        <v>1011</v>
      </c>
      <c r="O47" t="s">
        <v>669</v>
      </c>
      <c r="P47" t="s">
        <v>669</v>
      </c>
      <c r="Q47">
        <v>1</v>
      </c>
      <c r="X47">
        <v>3.9</v>
      </c>
      <c r="Y47">
        <v>0</v>
      </c>
      <c r="Z47">
        <v>87.17</v>
      </c>
      <c r="AA47">
        <v>11.6</v>
      </c>
      <c r="AB47">
        <v>0</v>
      </c>
      <c r="AC47">
        <v>0</v>
      </c>
      <c r="AD47">
        <v>1</v>
      </c>
      <c r="AE47">
        <v>0</v>
      </c>
      <c r="AF47" t="s">
        <v>20</v>
      </c>
      <c r="AG47">
        <v>4.875</v>
      </c>
      <c r="AH47">
        <v>2</v>
      </c>
      <c r="AI47">
        <v>68189904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4">
      <c r="A48">
        <f>ROW(Source!A41)</f>
        <v>41</v>
      </c>
      <c r="B48">
        <v>68189905</v>
      </c>
      <c r="C48">
        <v>68189902</v>
      </c>
      <c r="D48">
        <v>64808617</v>
      </c>
      <c r="E48">
        <v>1</v>
      </c>
      <c r="F48">
        <v>1</v>
      </c>
      <c r="G48">
        <v>1</v>
      </c>
      <c r="H48">
        <v>3</v>
      </c>
      <c r="I48" t="s">
        <v>761</v>
      </c>
      <c r="J48" t="s">
        <v>762</v>
      </c>
      <c r="K48" t="s">
        <v>763</v>
      </c>
      <c r="L48">
        <v>1346</v>
      </c>
      <c r="N48">
        <v>1009</v>
      </c>
      <c r="O48" t="s">
        <v>120</v>
      </c>
      <c r="P48" t="s">
        <v>120</v>
      </c>
      <c r="Q48">
        <v>1</v>
      </c>
      <c r="X48">
        <v>108</v>
      </c>
      <c r="Y48">
        <v>9.0399999999999991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108</v>
      </c>
      <c r="AH48">
        <v>2</v>
      </c>
      <c r="AI48">
        <v>68189905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4">
      <c r="A49">
        <f>ROW(Source!A41)</f>
        <v>41</v>
      </c>
      <c r="B49">
        <v>68189906</v>
      </c>
      <c r="C49">
        <v>68189902</v>
      </c>
      <c r="D49">
        <v>64808704</v>
      </c>
      <c r="E49">
        <v>1</v>
      </c>
      <c r="F49">
        <v>1</v>
      </c>
      <c r="G49">
        <v>1</v>
      </c>
      <c r="H49">
        <v>3</v>
      </c>
      <c r="I49" t="s">
        <v>764</v>
      </c>
      <c r="J49" t="s">
        <v>765</v>
      </c>
      <c r="K49" t="s">
        <v>766</v>
      </c>
      <c r="L49">
        <v>1348</v>
      </c>
      <c r="N49">
        <v>1009</v>
      </c>
      <c r="O49" t="s">
        <v>133</v>
      </c>
      <c r="P49" t="s">
        <v>133</v>
      </c>
      <c r="Q49">
        <v>1000</v>
      </c>
      <c r="X49">
        <v>1.0120000000000001E-2</v>
      </c>
      <c r="Y49">
        <v>11978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1.0120000000000001E-2</v>
      </c>
      <c r="AH49">
        <v>2</v>
      </c>
      <c r="AI49">
        <v>68189906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4">
      <c r="A50">
        <f>ROW(Source!A41)</f>
        <v>41</v>
      </c>
      <c r="B50">
        <v>68189907</v>
      </c>
      <c r="C50">
        <v>68189902</v>
      </c>
      <c r="D50">
        <v>64814534</v>
      </c>
      <c r="E50">
        <v>1</v>
      </c>
      <c r="F50">
        <v>1</v>
      </c>
      <c r="G50">
        <v>1</v>
      </c>
      <c r="H50">
        <v>3</v>
      </c>
      <c r="I50" t="s">
        <v>1187</v>
      </c>
      <c r="J50" t="s">
        <v>1188</v>
      </c>
      <c r="K50" t="s">
        <v>1189</v>
      </c>
      <c r="L50">
        <v>1035</v>
      </c>
      <c r="N50">
        <v>1013</v>
      </c>
      <c r="O50" t="s">
        <v>103</v>
      </c>
      <c r="P50" t="s">
        <v>103</v>
      </c>
      <c r="Q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 t="s">
        <v>3</v>
      </c>
      <c r="AG50">
        <v>0</v>
      </c>
      <c r="AH50">
        <v>3</v>
      </c>
      <c r="AI50">
        <v>-1</v>
      </c>
      <c r="AJ50" t="s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4">
      <c r="A51">
        <f>ROW(Source!A41)</f>
        <v>41</v>
      </c>
      <c r="B51">
        <v>68189908</v>
      </c>
      <c r="C51">
        <v>68189902</v>
      </c>
      <c r="D51">
        <v>64814709</v>
      </c>
      <c r="E51">
        <v>1</v>
      </c>
      <c r="F51">
        <v>1</v>
      </c>
      <c r="G51">
        <v>1</v>
      </c>
      <c r="H51">
        <v>3</v>
      </c>
      <c r="I51" t="s">
        <v>767</v>
      </c>
      <c r="J51" t="s">
        <v>768</v>
      </c>
      <c r="K51" t="s">
        <v>769</v>
      </c>
      <c r="L51">
        <v>1339</v>
      </c>
      <c r="N51">
        <v>1007</v>
      </c>
      <c r="O51" t="s">
        <v>712</v>
      </c>
      <c r="P51" t="s">
        <v>712</v>
      </c>
      <c r="Q51">
        <v>1</v>
      </c>
      <c r="X51">
        <v>0.08</v>
      </c>
      <c r="Y51">
        <v>1100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0.08</v>
      </c>
      <c r="AH51">
        <v>2</v>
      </c>
      <c r="AI51">
        <v>68189908</v>
      </c>
      <c r="AJ51">
        <v>48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4">
      <c r="A52">
        <f>ROW(Source!A41)</f>
        <v>41</v>
      </c>
      <c r="B52">
        <v>68189909</v>
      </c>
      <c r="C52">
        <v>68189902</v>
      </c>
      <c r="D52">
        <v>64829165</v>
      </c>
      <c r="E52">
        <v>1</v>
      </c>
      <c r="F52">
        <v>1</v>
      </c>
      <c r="G52">
        <v>1</v>
      </c>
      <c r="H52">
        <v>3</v>
      </c>
      <c r="I52" t="s">
        <v>80</v>
      </c>
      <c r="J52" t="s">
        <v>82</v>
      </c>
      <c r="K52" t="s">
        <v>81</v>
      </c>
      <c r="L52">
        <v>1327</v>
      </c>
      <c r="N52">
        <v>1005</v>
      </c>
      <c r="O52" t="s">
        <v>31</v>
      </c>
      <c r="P52" t="s">
        <v>31</v>
      </c>
      <c r="Q52">
        <v>1</v>
      </c>
      <c r="X52">
        <v>100</v>
      </c>
      <c r="Y52">
        <v>207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100</v>
      </c>
      <c r="AH52">
        <v>2</v>
      </c>
      <c r="AI52">
        <v>68189909</v>
      </c>
      <c r="AJ52">
        <v>49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4">
      <c r="A53">
        <f>ROW(Source!A41)</f>
        <v>41</v>
      </c>
      <c r="B53">
        <v>68189910</v>
      </c>
      <c r="C53">
        <v>68189902</v>
      </c>
      <c r="D53">
        <v>64829319</v>
      </c>
      <c r="E53">
        <v>1</v>
      </c>
      <c r="F53">
        <v>1</v>
      </c>
      <c r="G53">
        <v>1</v>
      </c>
      <c r="H53">
        <v>3</v>
      </c>
      <c r="I53" t="s">
        <v>770</v>
      </c>
      <c r="J53" t="s">
        <v>771</v>
      </c>
      <c r="K53" t="s">
        <v>772</v>
      </c>
      <c r="L53">
        <v>1301</v>
      </c>
      <c r="N53">
        <v>1003</v>
      </c>
      <c r="O53" t="s">
        <v>507</v>
      </c>
      <c r="P53" t="s">
        <v>507</v>
      </c>
      <c r="Q53">
        <v>1</v>
      </c>
      <c r="X53">
        <v>540</v>
      </c>
      <c r="Y53">
        <v>3.93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540</v>
      </c>
      <c r="AH53">
        <v>2</v>
      </c>
      <c r="AI53">
        <v>68189910</v>
      </c>
      <c r="AJ53">
        <v>50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4">
      <c r="A54">
        <f>ROW(Source!A44)</f>
        <v>44</v>
      </c>
      <c r="B54">
        <v>68189966</v>
      </c>
      <c r="C54">
        <v>68189965</v>
      </c>
      <c r="D54">
        <v>18413627</v>
      </c>
      <c r="E54">
        <v>1</v>
      </c>
      <c r="F54">
        <v>1</v>
      </c>
      <c r="G54">
        <v>1</v>
      </c>
      <c r="H54">
        <v>1</v>
      </c>
      <c r="I54" t="s">
        <v>773</v>
      </c>
      <c r="J54" t="s">
        <v>3</v>
      </c>
      <c r="K54" t="s">
        <v>774</v>
      </c>
      <c r="L54">
        <v>1369</v>
      </c>
      <c r="N54">
        <v>1013</v>
      </c>
      <c r="O54" t="s">
        <v>665</v>
      </c>
      <c r="P54" t="s">
        <v>665</v>
      </c>
      <c r="Q54">
        <v>1</v>
      </c>
      <c r="X54">
        <v>2.4</v>
      </c>
      <c r="Y54">
        <v>0</v>
      </c>
      <c r="Z54">
        <v>0</v>
      </c>
      <c r="AA54">
        <v>0</v>
      </c>
      <c r="AB54">
        <v>9.92</v>
      </c>
      <c r="AC54">
        <v>0</v>
      </c>
      <c r="AD54">
        <v>1</v>
      </c>
      <c r="AE54">
        <v>1</v>
      </c>
      <c r="AF54" t="s">
        <v>21</v>
      </c>
      <c r="AG54">
        <v>2.76</v>
      </c>
      <c r="AH54">
        <v>2</v>
      </c>
      <c r="AI54">
        <v>68189966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4">
      <c r="A55">
        <f>ROW(Source!A44)</f>
        <v>44</v>
      </c>
      <c r="B55">
        <v>68189967</v>
      </c>
      <c r="C55">
        <v>68189965</v>
      </c>
      <c r="D55">
        <v>64871481</v>
      </c>
      <c r="E55">
        <v>1</v>
      </c>
      <c r="F55">
        <v>1</v>
      </c>
      <c r="G55">
        <v>1</v>
      </c>
      <c r="H55">
        <v>2</v>
      </c>
      <c r="I55" t="s">
        <v>743</v>
      </c>
      <c r="J55" t="s">
        <v>744</v>
      </c>
      <c r="K55" t="s">
        <v>745</v>
      </c>
      <c r="L55">
        <v>1368</v>
      </c>
      <c r="N55">
        <v>1011</v>
      </c>
      <c r="O55" t="s">
        <v>669</v>
      </c>
      <c r="P55" t="s">
        <v>669</v>
      </c>
      <c r="Q55">
        <v>1</v>
      </c>
      <c r="X55">
        <v>0.4</v>
      </c>
      <c r="Y55">
        <v>0</v>
      </c>
      <c r="Z55">
        <v>8.1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20</v>
      </c>
      <c r="AG55">
        <v>0.5</v>
      </c>
      <c r="AH55">
        <v>2</v>
      </c>
      <c r="AI55">
        <v>68189967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4">
      <c r="A56">
        <f>ROW(Source!A44)</f>
        <v>44</v>
      </c>
      <c r="B56">
        <v>68189968</v>
      </c>
      <c r="C56">
        <v>68189965</v>
      </c>
      <c r="D56">
        <v>64872805</v>
      </c>
      <c r="E56">
        <v>1</v>
      </c>
      <c r="F56">
        <v>1</v>
      </c>
      <c r="G56">
        <v>1</v>
      </c>
      <c r="H56">
        <v>2</v>
      </c>
      <c r="I56" t="s">
        <v>775</v>
      </c>
      <c r="J56" t="s">
        <v>776</v>
      </c>
      <c r="K56" t="s">
        <v>777</v>
      </c>
      <c r="L56">
        <v>1368</v>
      </c>
      <c r="N56">
        <v>1011</v>
      </c>
      <c r="O56" t="s">
        <v>669</v>
      </c>
      <c r="P56" t="s">
        <v>669</v>
      </c>
      <c r="Q56">
        <v>1</v>
      </c>
      <c r="X56">
        <v>0.12</v>
      </c>
      <c r="Y56">
        <v>0</v>
      </c>
      <c r="Z56">
        <v>5.13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20</v>
      </c>
      <c r="AG56">
        <v>0.15</v>
      </c>
      <c r="AH56">
        <v>2</v>
      </c>
      <c r="AI56">
        <v>68189968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4">
      <c r="A57">
        <f>ROW(Source!A44)</f>
        <v>44</v>
      </c>
      <c r="B57">
        <v>68189969</v>
      </c>
      <c r="C57">
        <v>68189965</v>
      </c>
      <c r="D57">
        <v>64872869</v>
      </c>
      <c r="E57">
        <v>1</v>
      </c>
      <c r="F57">
        <v>1</v>
      </c>
      <c r="G57">
        <v>1</v>
      </c>
      <c r="H57">
        <v>2</v>
      </c>
      <c r="I57" t="s">
        <v>673</v>
      </c>
      <c r="J57" t="s">
        <v>674</v>
      </c>
      <c r="K57" t="s">
        <v>675</v>
      </c>
      <c r="L57">
        <v>1368</v>
      </c>
      <c r="N57">
        <v>1011</v>
      </c>
      <c r="O57" t="s">
        <v>669</v>
      </c>
      <c r="P57" t="s">
        <v>669</v>
      </c>
      <c r="Q57">
        <v>1</v>
      </c>
      <c r="X57">
        <v>0.19</v>
      </c>
      <c r="Y57">
        <v>0</v>
      </c>
      <c r="Z57">
        <v>2.08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20</v>
      </c>
      <c r="AG57">
        <v>0.23749999999999999</v>
      </c>
      <c r="AH57">
        <v>2</v>
      </c>
      <c r="AI57">
        <v>68189969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4">
      <c r="A58">
        <f>ROW(Source!A44)</f>
        <v>44</v>
      </c>
      <c r="B58">
        <v>68189970</v>
      </c>
      <c r="C58">
        <v>68189965</v>
      </c>
      <c r="D58">
        <v>64873129</v>
      </c>
      <c r="E58">
        <v>1</v>
      </c>
      <c r="F58">
        <v>1</v>
      </c>
      <c r="G58">
        <v>1</v>
      </c>
      <c r="H58">
        <v>2</v>
      </c>
      <c r="I58" t="s">
        <v>715</v>
      </c>
      <c r="J58" t="s">
        <v>716</v>
      </c>
      <c r="K58" t="s">
        <v>717</v>
      </c>
      <c r="L58">
        <v>1368</v>
      </c>
      <c r="N58">
        <v>1011</v>
      </c>
      <c r="O58" t="s">
        <v>669</v>
      </c>
      <c r="P58" t="s">
        <v>669</v>
      </c>
      <c r="Q58">
        <v>1</v>
      </c>
      <c r="X58">
        <v>0.17</v>
      </c>
      <c r="Y58">
        <v>0</v>
      </c>
      <c r="Z58">
        <v>87.17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20</v>
      </c>
      <c r="AG58">
        <v>0.21249999999999999</v>
      </c>
      <c r="AH58">
        <v>2</v>
      </c>
      <c r="AI58">
        <v>68189970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4">
      <c r="A59">
        <f>ROW(Source!A44)</f>
        <v>44</v>
      </c>
      <c r="B59">
        <v>68189971</v>
      </c>
      <c r="C59">
        <v>68189965</v>
      </c>
      <c r="D59">
        <v>64808448</v>
      </c>
      <c r="E59">
        <v>1</v>
      </c>
      <c r="F59">
        <v>1</v>
      </c>
      <c r="G59">
        <v>1</v>
      </c>
      <c r="H59">
        <v>3</v>
      </c>
      <c r="I59" t="s">
        <v>778</v>
      </c>
      <c r="J59" t="s">
        <v>779</v>
      </c>
      <c r="K59" t="s">
        <v>780</v>
      </c>
      <c r="L59">
        <v>1348</v>
      </c>
      <c r="N59">
        <v>1009</v>
      </c>
      <c r="O59" t="s">
        <v>133</v>
      </c>
      <c r="P59" t="s">
        <v>133</v>
      </c>
      <c r="Q59">
        <v>1000</v>
      </c>
      <c r="X59">
        <v>1E-4</v>
      </c>
      <c r="Y59">
        <v>9749.99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1E-4</v>
      </c>
      <c r="AH59">
        <v>2</v>
      </c>
      <c r="AI59">
        <v>68189971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4">
      <c r="A60">
        <f>ROW(Source!A44)</f>
        <v>44</v>
      </c>
      <c r="B60">
        <v>68189972</v>
      </c>
      <c r="C60">
        <v>68189965</v>
      </c>
      <c r="D60">
        <v>64808806</v>
      </c>
      <c r="E60">
        <v>1</v>
      </c>
      <c r="F60">
        <v>1</v>
      </c>
      <c r="G60">
        <v>1</v>
      </c>
      <c r="H60">
        <v>3</v>
      </c>
      <c r="I60" t="s">
        <v>781</v>
      </c>
      <c r="J60" t="s">
        <v>782</v>
      </c>
      <c r="K60" t="s">
        <v>783</v>
      </c>
      <c r="L60">
        <v>1354</v>
      </c>
      <c r="N60">
        <v>1010</v>
      </c>
      <c r="O60" t="s">
        <v>72</v>
      </c>
      <c r="P60" t="s">
        <v>72</v>
      </c>
      <c r="Q60">
        <v>1</v>
      </c>
      <c r="X60">
        <v>0.1</v>
      </c>
      <c r="Y60">
        <v>72.8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0.1</v>
      </c>
      <c r="AH60">
        <v>2</v>
      </c>
      <c r="AI60">
        <v>68189972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4">
      <c r="A61">
        <f>ROW(Source!A44)</f>
        <v>44</v>
      </c>
      <c r="B61">
        <v>68189973</v>
      </c>
      <c r="C61">
        <v>68189965</v>
      </c>
      <c r="D61">
        <v>64814534</v>
      </c>
      <c r="E61">
        <v>1</v>
      </c>
      <c r="F61">
        <v>1</v>
      </c>
      <c r="G61">
        <v>1</v>
      </c>
      <c r="H61">
        <v>3</v>
      </c>
      <c r="I61" t="s">
        <v>1187</v>
      </c>
      <c r="J61" t="s">
        <v>1188</v>
      </c>
      <c r="K61" t="s">
        <v>1189</v>
      </c>
      <c r="L61">
        <v>1035</v>
      </c>
      <c r="N61">
        <v>1013</v>
      </c>
      <c r="O61" t="s">
        <v>103</v>
      </c>
      <c r="P61" t="s">
        <v>103</v>
      </c>
      <c r="Q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3</v>
      </c>
      <c r="AG61">
        <v>0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4">
      <c r="A62">
        <f>ROW(Source!A44)</f>
        <v>44</v>
      </c>
      <c r="B62">
        <v>68189974</v>
      </c>
      <c r="C62">
        <v>68189965</v>
      </c>
      <c r="D62">
        <v>64830271</v>
      </c>
      <c r="E62">
        <v>1</v>
      </c>
      <c r="F62">
        <v>1</v>
      </c>
      <c r="G62">
        <v>1</v>
      </c>
      <c r="H62">
        <v>3</v>
      </c>
      <c r="I62" t="s">
        <v>1190</v>
      </c>
      <c r="J62" t="s">
        <v>1191</v>
      </c>
      <c r="K62" t="s">
        <v>1192</v>
      </c>
      <c r="L62">
        <v>1327</v>
      </c>
      <c r="N62">
        <v>1005</v>
      </c>
      <c r="O62" t="s">
        <v>31</v>
      </c>
      <c r="P62" t="s">
        <v>31</v>
      </c>
      <c r="Q62">
        <v>1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t="s">
        <v>3</v>
      </c>
      <c r="AG62">
        <v>1</v>
      </c>
      <c r="AH62">
        <v>3</v>
      </c>
      <c r="AI62">
        <v>-1</v>
      </c>
      <c r="AJ62" t="s">
        <v>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4">
      <c r="A63">
        <f>ROW(Source!A44)</f>
        <v>44</v>
      </c>
      <c r="B63">
        <v>68189975</v>
      </c>
      <c r="C63">
        <v>68189965</v>
      </c>
      <c r="D63">
        <v>64830358</v>
      </c>
      <c r="E63">
        <v>1</v>
      </c>
      <c r="F63">
        <v>1</v>
      </c>
      <c r="G63">
        <v>1</v>
      </c>
      <c r="H63">
        <v>3</v>
      </c>
      <c r="I63" t="s">
        <v>784</v>
      </c>
      <c r="J63" t="s">
        <v>785</v>
      </c>
      <c r="K63" t="s">
        <v>786</v>
      </c>
      <c r="L63">
        <v>1348</v>
      </c>
      <c r="N63">
        <v>1009</v>
      </c>
      <c r="O63" t="s">
        <v>133</v>
      </c>
      <c r="P63" t="s">
        <v>133</v>
      </c>
      <c r="Q63">
        <v>1000</v>
      </c>
      <c r="X63">
        <v>3.0000000000000001E-3</v>
      </c>
      <c r="Y63">
        <v>5804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3.0000000000000001E-3</v>
      </c>
      <c r="AH63">
        <v>2</v>
      </c>
      <c r="AI63">
        <v>68189975</v>
      </c>
      <c r="AJ63">
        <v>60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4">
      <c r="A64">
        <f>ROW(Source!A48)</f>
        <v>48</v>
      </c>
      <c r="B64">
        <v>68190045</v>
      </c>
      <c r="C64">
        <v>68190044</v>
      </c>
      <c r="D64">
        <v>18410280</v>
      </c>
      <c r="E64">
        <v>1</v>
      </c>
      <c r="F64">
        <v>1</v>
      </c>
      <c r="G64">
        <v>1</v>
      </c>
      <c r="H64">
        <v>1</v>
      </c>
      <c r="I64" t="s">
        <v>787</v>
      </c>
      <c r="J64" t="s">
        <v>3</v>
      </c>
      <c r="K64" t="s">
        <v>788</v>
      </c>
      <c r="L64">
        <v>1369</v>
      </c>
      <c r="N64">
        <v>1013</v>
      </c>
      <c r="O64" t="s">
        <v>665</v>
      </c>
      <c r="P64" t="s">
        <v>665</v>
      </c>
      <c r="Q64">
        <v>1</v>
      </c>
      <c r="X64">
        <v>11.99</v>
      </c>
      <c r="Y64">
        <v>0</v>
      </c>
      <c r="Z64">
        <v>0</v>
      </c>
      <c r="AA64">
        <v>0</v>
      </c>
      <c r="AB64">
        <v>9.51</v>
      </c>
      <c r="AC64">
        <v>0</v>
      </c>
      <c r="AD64">
        <v>1</v>
      </c>
      <c r="AE64">
        <v>1</v>
      </c>
      <c r="AF64" t="s">
        <v>21</v>
      </c>
      <c r="AG64">
        <v>13.788500000000001</v>
      </c>
      <c r="AH64">
        <v>2</v>
      </c>
      <c r="AI64">
        <v>68190045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4">
      <c r="A65">
        <f>ROW(Source!A48)</f>
        <v>48</v>
      </c>
      <c r="B65">
        <v>68190046</v>
      </c>
      <c r="C65">
        <v>68190044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44</v>
      </c>
      <c r="J65" t="s">
        <v>3</v>
      </c>
      <c r="K65" t="s">
        <v>723</v>
      </c>
      <c r="L65">
        <v>608254</v>
      </c>
      <c r="N65">
        <v>1013</v>
      </c>
      <c r="O65" t="s">
        <v>724</v>
      </c>
      <c r="P65" t="s">
        <v>724</v>
      </c>
      <c r="Q65">
        <v>1</v>
      </c>
      <c r="X65">
        <v>0.01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20</v>
      </c>
      <c r="AG65">
        <v>1.2500000000000001E-2</v>
      </c>
      <c r="AH65">
        <v>2</v>
      </c>
      <c r="AI65">
        <v>68190046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4">
      <c r="A66">
        <f>ROW(Source!A48)</f>
        <v>48</v>
      </c>
      <c r="B66">
        <v>68190047</v>
      </c>
      <c r="C66">
        <v>68190044</v>
      </c>
      <c r="D66">
        <v>64871408</v>
      </c>
      <c r="E66">
        <v>1</v>
      </c>
      <c r="F66">
        <v>1</v>
      </c>
      <c r="G66">
        <v>1</v>
      </c>
      <c r="H66">
        <v>2</v>
      </c>
      <c r="I66" t="s">
        <v>789</v>
      </c>
      <c r="J66" t="s">
        <v>790</v>
      </c>
      <c r="K66" t="s">
        <v>791</v>
      </c>
      <c r="L66">
        <v>1368</v>
      </c>
      <c r="N66">
        <v>1011</v>
      </c>
      <c r="O66" t="s">
        <v>669</v>
      </c>
      <c r="P66" t="s">
        <v>669</v>
      </c>
      <c r="Q66">
        <v>1</v>
      </c>
      <c r="X66">
        <v>0.01</v>
      </c>
      <c r="Y66">
        <v>0</v>
      </c>
      <c r="Z66">
        <v>31.26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20</v>
      </c>
      <c r="AG66">
        <v>1.2500000000000001E-2</v>
      </c>
      <c r="AH66">
        <v>2</v>
      </c>
      <c r="AI66">
        <v>68190047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4">
      <c r="A67">
        <f>ROW(Source!A48)</f>
        <v>48</v>
      </c>
      <c r="B67">
        <v>68190048</v>
      </c>
      <c r="C67">
        <v>68190044</v>
      </c>
      <c r="D67">
        <v>64873129</v>
      </c>
      <c r="E67">
        <v>1</v>
      </c>
      <c r="F67">
        <v>1</v>
      </c>
      <c r="G67">
        <v>1</v>
      </c>
      <c r="H67">
        <v>2</v>
      </c>
      <c r="I67" t="s">
        <v>715</v>
      </c>
      <c r="J67" t="s">
        <v>716</v>
      </c>
      <c r="K67" t="s">
        <v>717</v>
      </c>
      <c r="L67">
        <v>1368</v>
      </c>
      <c r="N67">
        <v>1011</v>
      </c>
      <c r="O67" t="s">
        <v>669</v>
      </c>
      <c r="P67" t="s">
        <v>669</v>
      </c>
      <c r="Q67">
        <v>1</v>
      </c>
      <c r="X67">
        <v>0.03</v>
      </c>
      <c r="Y67">
        <v>0</v>
      </c>
      <c r="Z67">
        <v>87.17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20</v>
      </c>
      <c r="AG67">
        <v>3.7499999999999999E-2</v>
      </c>
      <c r="AH67">
        <v>2</v>
      </c>
      <c r="AI67">
        <v>68190048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4">
      <c r="A68">
        <f>ROW(Source!A48)</f>
        <v>48</v>
      </c>
      <c r="B68">
        <v>68190049</v>
      </c>
      <c r="C68">
        <v>68190044</v>
      </c>
      <c r="D68">
        <v>64808516</v>
      </c>
      <c r="E68">
        <v>1</v>
      </c>
      <c r="F68">
        <v>1</v>
      </c>
      <c r="G68">
        <v>1</v>
      </c>
      <c r="H68">
        <v>3</v>
      </c>
      <c r="I68" t="s">
        <v>792</v>
      </c>
      <c r="J68" t="s">
        <v>793</v>
      </c>
      <c r="K68" t="s">
        <v>794</v>
      </c>
      <c r="L68">
        <v>1327</v>
      </c>
      <c r="N68">
        <v>1005</v>
      </c>
      <c r="O68" t="s">
        <v>31</v>
      </c>
      <c r="P68" t="s">
        <v>31</v>
      </c>
      <c r="Q68">
        <v>1</v>
      </c>
      <c r="X68">
        <v>4.4000000000000004</v>
      </c>
      <c r="Y68">
        <v>72.31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4.4000000000000004</v>
      </c>
      <c r="AH68">
        <v>2</v>
      </c>
      <c r="AI68">
        <v>68190049</v>
      </c>
      <c r="AJ68">
        <v>67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4">
      <c r="A69">
        <f>ROW(Source!A48)</f>
        <v>48</v>
      </c>
      <c r="B69">
        <v>68190050</v>
      </c>
      <c r="C69">
        <v>68190044</v>
      </c>
      <c r="D69">
        <v>64808584</v>
      </c>
      <c r="E69">
        <v>1</v>
      </c>
      <c r="F69">
        <v>1</v>
      </c>
      <c r="G69">
        <v>1</v>
      </c>
      <c r="H69">
        <v>3</v>
      </c>
      <c r="I69" t="s">
        <v>795</v>
      </c>
      <c r="J69" t="s">
        <v>796</v>
      </c>
      <c r="K69" t="s">
        <v>797</v>
      </c>
      <c r="L69">
        <v>1348</v>
      </c>
      <c r="N69">
        <v>1009</v>
      </c>
      <c r="O69" t="s">
        <v>133</v>
      </c>
      <c r="P69" t="s">
        <v>133</v>
      </c>
      <c r="Q69">
        <v>1000</v>
      </c>
      <c r="X69">
        <v>2.9000000000000001E-2</v>
      </c>
      <c r="Y69">
        <v>2898.5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2.9000000000000001E-2</v>
      </c>
      <c r="AH69">
        <v>2</v>
      </c>
      <c r="AI69">
        <v>68190050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4">
      <c r="A70">
        <f>ROW(Source!A48)</f>
        <v>48</v>
      </c>
      <c r="B70">
        <v>68190051</v>
      </c>
      <c r="C70">
        <v>68190044</v>
      </c>
      <c r="D70">
        <v>64808665</v>
      </c>
      <c r="E70">
        <v>1</v>
      </c>
      <c r="F70">
        <v>1</v>
      </c>
      <c r="G70">
        <v>1</v>
      </c>
      <c r="H70">
        <v>3</v>
      </c>
      <c r="I70" t="s">
        <v>798</v>
      </c>
      <c r="J70" t="s">
        <v>799</v>
      </c>
      <c r="K70" t="s">
        <v>800</v>
      </c>
      <c r="L70">
        <v>1346</v>
      </c>
      <c r="N70">
        <v>1009</v>
      </c>
      <c r="O70" t="s">
        <v>120</v>
      </c>
      <c r="P70" t="s">
        <v>120</v>
      </c>
      <c r="Q70">
        <v>1</v>
      </c>
      <c r="X70">
        <v>0.15</v>
      </c>
      <c r="Y70">
        <v>1.81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0.15</v>
      </c>
      <c r="AH70">
        <v>2</v>
      </c>
      <c r="AI70">
        <v>68190051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4">
      <c r="A71">
        <f>ROW(Source!A49)</f>
        <v>49</v>
      </c>
      <c r="B71">
        <v>68190057</v>
      </c>
      <c r="C71">
        <v>68190056</v>
      </c>
      <c r="D71">
        <v>18411117</v>
      </c>
      <c r="E71">
        <v>1</v>
      </c>
      <c r="F71">
        <v>1</v>
      </c>
      <c r="G71">
        <v>1</v>
      </c>
      <c r="H71">
        <v>1</v>
      </c>
      <c r="I71" t="s">
        <v>801</v>
      </c>
      <c r="J71" t="s">
        <v>3</v>
      </c>
      <c r="K71" t="s">
        <v>802</v>
      </c>
      <c r="L71">
        <v>1369</v>
      </c>
      <c r="N71">
        <v>1013</v>
      </c>
      <c r="O71" t="s">
        <v>665</v>
      </c>
      <c r="P71" t="s">
        <v>665</v>
      </c>
      <c r="Q71">
        <v>1</v>
      </c>
      <c r="X71">
        <v>6.55</v>
      </c>
      <c r="Y71">
        <v>0</v>
      </c>
      <c r="Z71">
        <v>0</v>
      </c>
      <c r="AA71">
        <v>0</v>
      </c>
      <c r="AB71">
        <v>9.6199999999999992</v>
      </c>
      <c r="AC71">
        <v>0</v>
      </c>
      <c r="AD71">
        <v>1</v>
      </c>
      <c r="AE71">
        <v>1</v>
      </c>
      <c r="AF71" t="s">
        <v>21</v>
      </c>
      <c r="AG71">
        <v>7.5324999999999998</v>
      </c>
      <c r="AH71">
        <v>2</v>
      </c>
      <c r="AI71">
        <v>68190057</v>
      </c>
      <c r="AJ71">
        <v>70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4">
      <c r="A72">
        <f>ROW(Source!A49)</f>
        <v>49</v>
      </c>
      <c r="B72">
        <v>68190058</v>
      </c>
      <c r="C72">
        <v>68190056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44</v>
      </c>
      <c r="J72" t="s">
        <v>3</v>
      </c>
      <c r="K72" t="s">
        <v>723</v>
      </c>
      <c r="L72">
        <v>608254</v>
      </c>
      <c r="N72">
        <v>1013</v>
      </c>
      <c r="O72" t="s">
        <v>724</v>
      </c>
      <c r="P72" t="s">
        <v>724</v>
      </c>
      <c r="Q72">
        <v>1</v>
      </c>
      <c r="X72">
        <v>0.01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20</v>
      </c>
      <c r="AG72">
        <v>1.2500000000000001E-2</v>
      </c>
      <c r="AH72">
        <v>2</v>
      </c>
      <c r="AI72">
        <v>68190058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4">
      <c r="A73">
        <f>ROW(Source!A49)</f>
        <v>49</v>
      </c>
      <c r="B73">
        <v>68190059</v>
      </c>
      <c r="C73">
        <v>68190056</v>
      </c>
      <c r="D73">
        <v>64871408</v>
      </c>
      <c r="E73">
        <v>1</v>
      </c>
      <c r="F73">
        <v>1</v>
      </c>
      <c r="G73">
        <v>1</v>
      </c>
      <c r="H73">
        <v>2</v>
      </c>
      <c r="I73" t="s">
        <v>789</v>
      </c>
      <c r="J73" t="s">
        <v>790</v>
      </c>
      <c r="K73" t="s">
        <v>791</v>
      </c>
      <c r="L73">
        <v>1368</v>
      </c>
      <c r="N73">
        <v>1011</v>
      </c>
      <c r="O73" t="s">
        <v>669</v>
      </c>
      <c r="P73" t="s">
        <v>669</v>
      </c>
      <c r="Q73">
        <v>1</v>
      </c>
      <c r="X73">
        <v>0.01</v>
      </c>
      <c r="Y73">
        <v>0</v>
      </c>
      <c r="Z73">
        <v>31.26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20</v>
      </c>
      <c r="AG73">
        <v>1.2500000000000001E-2</v>
      </c>
      <c r="AH73">
        <v>2</v>
      </c>
      <c r="AI73">
        <v>68190059</v>
      </c>
      <c r="AJ73">
        <v>72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4">
      <c r="A74">
        <f>ROW(Source!A49)</f>
        <v>49</v>
      </c>
      <c r="B74">
        <v>68190060</v>
      </c>
      <c r="C74">
        <v>68190056</v>
      </c>
      <c r="D74">
        <v>64873129</v>
      </c>
      <c r="E74">
        <v>1</v>
      </c>
      <c r="F74">
        <v>1</v>
      </c>
      <c r="G74">
        <v>1</v>
      </c>
      <c r="H74">
        <v>2</v>
      </c>
      <c r="I74" t="s">
        <v>715</v>
      </c>
      <c r="J74" t="s">
        <v>716</v>
      </c>
      <c r="K74" t="s">
        <v>717</v>
      </c>
      <c r="L74">
        <v>1368</v>
      </c>
      <c r="N74">
        <v>1011</v>
      </c>
      <c r="O74" t="s">
        <v>669</v>
      </c>
      <c r="P74" t="s">
        <v>669</v>
      </c>
      <c r="Q74">
        <v>1</v>
      </c>
      <c r="X74">
        <v>0.01</v>
      </c>
      <c r="Y74">
        <v>0</v>
      </c>
      <c r="Z74">
        <v>87.17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20</v>
      </c>
      <c r="AG74">
        <v>1.2500000000000001E-2</v>
      </c>
      <c r="AH74">
        <v>2</v>
      </c>
      <c r="AI74">
        <v>68190060</v>
      </c>
      <c r="AJ74">
        <v>73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4">
      <c r="A75">
        <f>ROW(Source!A49)</f>
        <v>49</v>
      </c>
      <c r="B75">
        <v>68190061</v>
      </c>
      <c r="C75">
        <v>68190056</v>
      </c>
      <c r="D75">
        <v>64808665</v>
      </c>
      <c r="E75">
        <v>1</v>
      </c>
      <c r="F75">
        <v>1</v>
      </c>
      <c r="G75">
        <v>1</v>
      </c>
      <c r="H75">
        <v>3</v>
      </c>
      <c r="I75" t="s">
        <v>798</v>
      </c>
      <c r="J75" t="s">
        <v>799</v>
      </c>
      <c r="K75" t="s">
        <v>800</v>
      </c>
      <c r="L75">
        <v>1346</v>
      </c>
      <c r="N75">
        <v>1009</v>
      </c>
      <c r="O75" t="s">
        <v>120</v>
      </c>
      <c r="P75" t="s">
        <v>120</v>
      </c>
      <c r="Q75">
        <v>1</v>
      </c>
      <c r="X75">
        <v>0.1</v>
      </c>
      <c r="Y75">
        <v>1.81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0.1</v>
      </c>
      <c r="AH75">
        <v>2</v>
      </c>
      <c r="AI75">
        <v>68190061</v>
      </c>
      <c r="AJ75">
        <v>74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4">
      <c r="A76">
        <f>ROW(Source!A49)</f>
        <v>49</v>
      </c>
      <c r="B76">
        <v>68190062</v>
      </c>
      <c r="C76">
        <v>68190056</v>
      </c>
      <c r="D76">
        <v>64814596</v>
      </c>
      <c r="E76">
        <v>1</v>
      </c>
      <c r="F76">
        <v>1</v>
      </c>
      <c r="G76">
        <v>1</v>
      </c>
      <c r="H76">
        <v>3</v>
      </c>
      <c r="I76" t="s">
        <v>1193</v>
      </c>
      <c r="J76" t="s">
        <v>1194</v>
      </c>
      <c r="K76" t="s">
        <v>1195</v>
      </c>
      <c r="L76">
        <v>1348</v>
      </c>
      <c r="N76">
        <v>1009</v>
      </c>
      <c r="O76" t="s">
        <v>133</v>
      </c>
      <c r="P76" t="s">
        <v>133</v>
      </c>
      <c r="Q76">
        <v>1000</v>
      </c>
      <c r="X76">
        <v>1.2999999999999999E-2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 t="s">
        <v>3</v>
      </c>
      <c r="AG76">
        <v>1.2999999999999999E-2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4">
      <c r="A77">
        <f>ROW(Source!A51)</f>
        <v>51</v>
      </c>
      <c r="B77">
        <v>68190151</v>
      </c>
      <c r="C77">
        <v>68190085</v>
      </c>
      <c r="D77">
        <v>18416200</v>
      </c>
      <c r="E77">
        <v>1</v>
      </c>
      <c r="F77">
        <v>1</v>
      </c>
      <c r="G77">
        <v>1</v>
      </c>
      <c r="H77">
        <v>1</v>
      </c>
      <c r="I77" t="s">
        <v>803</v>
      </c>
      <c r="J77" t="s">
        <v>3</v>
      </c>
      <c r="K77" t="s">
        <v>804</v>
      </c>
      <c r="L77">
        <v>1369</v>
      </c>
      <c r="N77">
        <v>1013</v>
      </c>
      <c r="O77" t="s">
        <v>665</v>
      </c>
      <c r="P77" t="s">
        <v>665</v>
      </c>
      <c r="Q77">
        <v>1</v>
      </c>
      <c r="X77">
        <v>73.8</v>
      </c>
      <c r="Y77">
        <v>0</v>
      </c>
      <c r="Z77">
        <v>0</v>
      </c>
      <c r="AA77">
        <v>0</v>
      </c>
      <c r="AB77">
        <v>9.76</v>
      </c>
      <c r="AC77">
        <v>0</v>
      </c>
      <c r="AD77">
        <v>1</v>
      </c>
      <c r="AE77">
        <v>1</v>
      </c>
      <c r="AF77" t="s">
        <v>3</v>
      </c>
      <c r="AG77">
        <v>73.8</v>
      </c>
      <c r="AH77">
        <v>2</v>
      </c>
      <c r="AI77">
        <v>68190151</v>
      </c>
      <c r="AJ77">
        <v>76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4">
      <c r="A78">
        <f>ROW(Source!A51)</f>
        <v>51</v>
      </c>
      <c r="B78">
        <v>68190152</v>
      </c>
      <c r="C78">
        <v>68190085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44</v>
      </c>
      <c r="J78" t="s">
        <v>3</v>
      </c>
      <c r="K78" t="s">
        <v>723</v>
      </c>
      <c r="L78">
        <v>608254</v>
      </c>
      <c r="N78">
        <v>1013</v>
      </c>
      <c r="O78" t="s">
        <v>724</v>
      </c>
      <c r="P78" t="s">
        <v>724</v>
      </c>
      <c r="Q78">
        <v>1</v>
      </c>
      <c r="X78">
        <v>1.9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1.9</v>
      </c>
      <c r="AH78">
        <v>2</v>
      </c>
      <c r="AI78">
        <v>68190152</v>
      </c>
      <c r="AJ78">
        <v>77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4">
      <c r="A79">
        <f>ROW(Source!A51)</f>
        <v>51</v>
      </c>
      <c r="B79">
        <v>68190153</v>
      </c>
      <c r="C79">
        <v>68190085</v>
      </c>
      <c r="D79">
        <v>64871408</v>
      </c>
      <c r="E79">
        <v>1</v>
      </c>
      <c r="F79">
        <v>1</v>
      </c>
      <c r="G79">
        <v>1</v>
      </c>
      <c r="H79">
        <v>2</v>
      </c>
      <c r="I79" t="s">
        <v>789</v>
      </c>
      <c r="J79" t="s">
        <v>790</v>
      </c>
      <c r="K79" t="s">
        <v>791</v>
      </c>
      <c r="L79">
        <v>1368</v>
      </c>
      <c r="N79">
        <v>1011</v>
      </c>
      <c r="O79" t="s">
        <v>669</v>
      </c>
      <c r="P79" t="s">
        <v>669</v>
      </c>
      <c r="Q79">
        <v>1</v>
      </c>
      <c r="X79">
        <v>0.46</v>
      </c>
      <c r="Y79">
        <v>0</v>
      </c>
      <c r="Z79">
        <v>31.26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0.46</v>
      </c>
      <c r="AH79">
        <v>2</v>
      </c>
      <c r="AI79">
        <v>68190153</v>
      </c>
      <c r="AJ79">
        <v>78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4">
      <c r="A80">
        <f>ROW(Source!A51)</f>
        <v>51</v>
      </c>
      <c r="B80">
        <v>68190154</v>
      </c>
      <c r="C80">
        <v>68190085</v>
      </c>
      <c r="D80">
        <v>64871816</v>
      </c>
      <c r="E80">
        <v>1</v>
      </c>
      <c r="F80">
        <v>1</v>
      </c>
      <c r="G80">
        <v>1</v>
      </c>
      <c r="H80">
        <v>2</v>
      </c>
      <c r="I80" t="s">
        <v>805</v>
      </c>
      <c r="J80" t="s">
        <v>806</v>
      </c>
      <c r="K80" t="s">
        <v>807</v>
      </c>
      <c r="L80">
        <v>1368</v>
      </c>
      <c r="N80">
        <v>1011</v>
      </c>
      <c r="O80" t="s">
        <v>669</v>
      </c>
      <c r="P80" t="s">
        <v>669</v>
      </c>
      <c r="Q80">
        <v>1</v>
      </c>
      <c r="X80">
        <v>1.44</v>
      </c>
      <c r="Y80">
        <v>0</v>
      </c>
      <c r="Z80">
        <v>12.4</v>
      </c>
      <c r="AA80">
        <v>10.06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1.44</v>
      </c>
      <c r="AH80">
        <v>2</v>
      </c>
      <c r="AI80">
        <v>68190154</v>
      </c>
      <c r="AJ80">
        <v>79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4">
      <c r="A81">
        <f>ROW(Source!A51)</f>
        <v>51</v>
      </c>
      <c r="B81">
        <v>68190155</v>
      </c>
      <c r="C81">
        <v>68190085</v>
      </c>
      <c r="D81">
        <v>64808822</v>
      </c>
      <c r="E81">
        <v>1</v>
      </c>
      <c r="F81">
        <v>1</v>
      </c>
      <c r="G81">
        <v>1</v>
      </c>
      <c r="H81">
        <v>3</v>
      </c>
      <c r="I81" t="s">
        <v>808</v>
      </c>
      <c r="J81" t="s">
        <v>809</v>
      </c>
      <c r="K81" t="s">
        <v>810</v>
      </c>
      <c r="L81">
        <v>1348</v>
      </c>
      <c r="N81">
        <v>1009</v>
      </c>
      <c r="O81" t="s">
        <v>133</v>
      </c>
      <c r="P81" t="s">
        <v>133</v>
      </c>
      <c r="Q81">
        <v>1000</v>
      </c>
      <c r="X81">
        <v>0.01</v>
      </c>
      <c r="Y81">
        <v>11300.01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0.01</v>
      </c>
      <c r="AH81">
        <v>2</v>
      </c>
      <c r="AI81">
        <v>68190155</v>
      </c>
      <c r="AJ81">
        <v>80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4">
      <c r="A82">
        <f>ROW(Source!A51)</f>
        <v>51</v>
      </c>
      <c r="B82">
        <v>68190156</v>
      </c>
      <c r="C82">
        <v>68190085</v>
      </c>
      <c r="D82">
        <v>64843206</v>
      </c>
      <c r="E82">
        <v>1</v>
      </c>
      <c r="F82">
        <v>1</v>
      </c>
      <c r="G82">
        <v>1</v>
      </c>
      <c r="H82">
        <v>3</v>
      </c>
      <c r="I82" t="s">
        <v>1196</v>
      </c>
      <c r="J82" t="s">
        <v>1197</v>
      </c>
      <c r="K82" t="s">
        <v>1198</v>
      </c>
      <c r="L82">
        <v>1348</v>
      </c>
      <c r="N82">
        <v>1009</v>
      </c>
      <c r="O82" t="s">
        <v>133</v>
      </c>
      <c r="P82" t="s">
        <v>133</v>
      </c>
      <c r="Q82">
        <v>1000</v>
      </c>
      <c r="X82">
        <v>0.96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t="s">
        <v>3</v>
      </c>
      <c r="AG82">
        <v>0.96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4">
      <c r="A83">
        <f>ROW(Source!A51)</f>
        <v>51</v>
      </c>
      <c r="B83">
        <v>68190157</v>
      </c>
      <c r="C83">
        <v>68190085</v>
      </c>
      <c r="D83">
        <v>64847311</v>
      </c>
      <c r="E83">
        <v>1</v>
      </c>
      <c r="F83">
        <v>1</v>
      </c>
      <c r="G83">
        <v>1</v>
      </c>
      <c r="H83">
        <v>3</v>
      </c>
      <c r="I83" t="s">
        <v>709</v>
      </c>
      <c r="J83" t="s">
        <v>710</v>
      </c>
      <c r="K83" t="s">
        <v>711</v>
      </c>
      <c r="L83">
        <v>1339</v>
      </c>
      <c r="N83">
        <v>1007</v>
      </c>
      <c r="O83" t="s">
        <v>712</v>
      </c>
      <c r="P83" t="s">
        <v>712</v>
      </c>
      <c r="Q83">
        <v>1</v>
      </c>
      <c r="X83">
        <v>0.63</v>
      </c>
      <c r="Y83">
        <v>2.44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0.63</v>
      </c>
      <c r="AH83">
        <v>2</v>
      </c>
      <c r="AI83">
        <v>68190157</v>
      </c>
      <c r="AJ83">
        <v>82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4">
      <c r="A84">
        <f>ROW(Source!A53)</f>
        <v>53</v>
      </c>
      <c r="B84">
        <v>68190199</v>
      </c>
      <c r="C84">
        <v>68190198</v>
      </c>
      <c r="D84">
        <v>18406785</v>
      </c>
      <c r="E84">
        <v>1</v>
      </c>
      <c r="F84">
        <v>1</v>
      </c>
      <c r="G84">
        <v>1</v>
      </c>
      <c r="H84">
        <v>1</v>
      </c>
      <c r="I84" t="s">
        <v>811</v>
      </c>
      <c r="J84" t="s">
        <v>3</v>
      </c>
      <c r="K84" t="s">
        <v>812</v>
      </c>
      <c r="L84">
        <v>1369</v>
      </c>
      <c r="N84">
        <v>1013</v>
      </c>
      <c r="O84" t="s">
        <v>665</v>
      </c>
      <c r="P84" t="s">
        <v>665</v>
      </c>
      <c r="Q84">
        <v>1</v>
      </c>
      <c r="X84">
        <v>32.729999999999997</v>
      </c>
      <c r="Y84">
        <v>0</v>
      </c>
      <c r="Z84">
        <v>0</v>
      </c>
      <c r="AA84">
        <v>0</v>
      </c>
      <c r="AB84">
        <v>8.86</v>
      </c>
      <c r="AC84">
        <v>0</v>
      </c>
      <c r="AD84">
        <v>1</v>
      </c>
      <c r="AE84">
        <v>1</v>
      </c>
      <c r="AF84" t="s">
        <v>21</v>
      </c>
      <c r="AG84">
        <v>37.639499999999998</v>
      </c>
      <c r="AH84">
        <v>2</v>
      </c>
      <c r="AI84">
        <v>68190199</v>
      </c>
      <c r="AJ84">
        <v>83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4">
      <c r="A85">
        <f>ROW(Source!A53)</f>
        <v>53</v>
      </c>
      <c r="B85">
        <v>68190200</v>
      </c>
      <c r="C85">
        <v>68190198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44</v>
      </c>
      <c r="J85" t="s">
        <v>3</v>
      </c>
      <c r="K85" t="s">
        <v>723</v>
      </c>
      <c r="L85">
        <v>608254</v>
      </c>
      <c r="N85">
        <v>1013</v>
      </c>
      <c r="O85" t="s">
        <v>724</v>
      </c>
      <c r="P85" t="s">
        <v>724</v>
      </c>
      <c r="Q85">
        <v>1</v>
      </c>
      <c r="X85">
        <v>0.01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20</v>
      </c>
      <c r="AG85">
        <v>1.2500000000000001E-2</v>
      </c>
      <c r="AH85">
        <v>2</v>
      </c>
      <c r="AI85">
        <v>68190200</v>
      </c>
      <c r="AJ85">
        <v>84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4">
      <c r="A86">
        <f>ROW(Source!A53)</f>
        <v>53</v>
      </c>
      <c r="B86">
        <v>68190201</v>
      </c>
      <c r="C86">
        <v>68190198</v>
      </c>
      <c r="D86">
        <v>64871406</v>
      </c>
      <c r="E86">
        <v>1</v>
      </c>
      <c r="F86">
        <v>1</v>
      </c>
      <c r="G86">
        <v>1</v>
      </c>
      <c r="H86">
        <v>2</v>
      </c>
      <c r="I86" t="s">
        <v>813</v>
      </c>
      <c r="J86" t="s">
        <v>814</v>
      </c>
      <c r="K86" t="s">
        <v>815</v>
      </c>
      <c r="L86">
        <v>1368</v>
      </c>
      <c r="N86">
        <v>1011</v>
      </c>
      <c r="O86" t="s">
        <v>669</v>
      </c>
      <c r="P86" t="s">
        <v>669</v>
      </c>
      <c r="Q86">
        <v>1</v>
      </c>
      <c r="X86">
        <v>0.01</v>
      </c>
      <c r="Y86">
        <v>0</v>
      </c>
      <c r="Z86">
        <v>27.66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20</v>
      </c>
      <c r="AG86">
        <v>1.2500000000000001E-2</v>
      </c>
      <c r="AH86">
        <v>2</v>
      </c>
      <c r="AI86">
        <v>68190201</v>
      </c>
      <c r="AJ86">
        <v>85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4">
      <c r="A87">
        <f>ROW(Source!A53)</f>
        <v>53</v>
      </c>
      <c r="B87">
        <v>68190202</v>
      </c>
      <c r="C87">
        <v>68190198</v>
      </c>
      <c r="D87">
        <v>64873129</v>
      </c>
      <c r="E87">
        <v>1</v>
      </c>
      <c r="F87">
        <v>1</v>
      </c>
      <c r="G87">
        <v>1</v>
      </c>
      <c r="H87">
        <v>2</v>
      </c>
      <c r="I87" t="s">
        <v>715</v>
      </c>
      <c r="J87" t="s">
        <v>716</v>
      </c>
      <c r="K87" t="s">
        <v>717</v>
      </c>
      <c r="L87">
        <v>1368</v>
      </c>
      <c r="N87">
        <v>1011</v>
      </c>
      <c r="O87" t="s">
        <v>669</v>
      </c>
      <c r="P87" t="s">
        <v>669</v>
      </c>
      <c r="Q87">
        <v>1</v>
      </c>
      <c r="X87">
        <v>0.1</v>
      </c>
      <c r="Y87">
        <v>0</v>
      </c>
      <c r="Z87">
        <v>87.17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20</v>
      </c>
      <c r="AG87">
        <v>0.125</v>
      </c>
      <c r="AH87">
        <v>2</v>
      </c>
      <c r="AI87">
        <v>68190202</v>
      </c>
      <c r="AJ87">
        <v>86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4">
      <c r="A88">
        <f>ROW(Source!A53)</f>
        <v>53</v>
      </c>
      <c r="B88">
        <v>68190203</v>
      </c>
      <c r="C88">
        <v>68190198</v>
      </c>
      <c r="D88">
        <v>64808516</v>
      </c>
      <c r="E88">
        <v>1</v>
      </c>
      <c r="F88">
        <v>1</v>
      </c>
      <c r="G88">
        <v>1</v>
      </c>
      <c r="H88">
        <v>3</v>
      </c>
      <c r="I88" t="s">
        <v>792</v>
      </c>
      <c r="J88" t="s">
        <v>793</v>
      </c>
      <c r="K88" t="s">
        <v>794</v>
      </c>
      <c r="L88">
        <v>1327</v>
      </c>
      <c r="N88">
        <v>1005</v>
      </c>
      <c r="O88" t="s">
        <v>31</v>
      </c>
      <c r="P88" t="s">
        <v>31</v>
      </c>
      <c r="Q88">
        <v>1</v>
      </c>
      <c r="X88">
        <v>0.84</v>
      </c>
      <c r="Y88">
        <v>72.31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0.84</v>
      </c>
      <c r="AH88">
        <v>2</v>
      </c>
      <c r="AI88">
        <v>68190203</v>
      </c>
      <c r="AJ88">
        <v>87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4">
      <c r="A89">
        <f>ROW(Source!A53)</f>
        <v>53</v>
      </c>
      <c r="B89">
        <v>68190204</v>
      </c>
      <c r="C89">
        <v>68190198</v>
      </c>
      <c r="D89">
        <v>64808665</v>
      </c>
      <c r="E89">
        <v>1</v>
      </c>
      <c r="F89">
        <v>1</v>
      </c>
      <c r="G89">
        <v>1</v>
      </c>
      <c r="H89">
        <v>3</v>
      </c>
      <c r="I89" t="s">
        <v>798</v>
      </c>
      <c r="J89" t="s">
        <v>799</v>
      </c>
      <c r="K89" t="s">
        <v>800</v>
      </c>
      <c r="L89">
        <v>1346</v>
      </c>
      <c r="N89">
        <v>1009</v>
      </c>
      <c r="O89" t="s">
        <v>120</v>
      </c>
      <c r="P89" t="s">
        <v>120</v>
      </c>
      <c r="Q89">
        <v>1</v>
      </c>
      <c r="X89">
        <v>0.31</v>
      </c>
      <c r="Y89">
        <v>1.81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0.31</v>
      </c>
      <c r="AH89">
        <v>2</v>
      </c>
      <c r="AI89">
        <v>68190204</v>
      </c>
      <c r="AJ89">
        <v>88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4">
      <c r="A90">
        <f>ROW(Source!A53)</f>
        <v>53</v>
      </c>
      <c r="B90">
        <v>68190205</v>
      </c>
      <c r="C90">
        <v>68190198</v>
      </c>
      <c r="D90">
        <v>64810078</v>
      </c>
      <c r="E90">
        <v>1</v>
      </c>
      <c r="F90">
        <v>1</v>
      </c>
      <c r="G90">
        <v>1</v>
      </c>
      <c r="H90">
        <v>3</v>
      </c>
      <c r="I90" t="s">
        <v>816</v>
      </c>
      <c r="J90" t="s">
        <v>817</v>
      </c>
      <c r="K90" t="s">
        <v>818</v>
      </c>
      <c r="L90">
        <v>1348</v>
      </c>
      <c r="N90">
        <v>1009</v>
      </c>
      <c r="O90" t="s">
        <v>133</v>
      </c>
      <c r="P90" t="s">
        <v>133</v>
      </c>
      <c r="Q90">
        <v>1000</v>
      </c>
      <c r="X90">
        <v>0.03</v>
      </c>
      <c r="Y90">
        <v>4615.9399999999996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0.03</v>
      </c>
      <c r="AH90">
        <v>2</v>
      </c>
      <c r="AI90">
        <v>68190205</v>
      </c>
      <c r="AJ90">
        <v>89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4">
      <c r="A91">
        <f>ROW(Source!A53)</f>
        <v>53</v>
      </c>
      <c r="B91">
        <v>68190206</v>
      </c>
      <c r="C91">
        <v>68190198</v>
      </c>
      <c r="D91">
        <v>64810131</v>
      </c>
      <c r="E91">
        <v>1</v>
      </c>
      <c r="F91">
        <v>1</v>
      </c>
      <c r="G91">
        <v>1</v>
      </c>
      <c r="H91">
        <v>3</v>
      </c>
      <c r="I91" t="s">
        <v>819</v>
      </c>
      <c r="J91" t="s">
        <v>820</v>
      </c>
      <c r="K91" t="s">
        <v>821</v>
      </c>
      <c r="L91">
        <v>1348</v>
      </c>
      <c r="N91">
        <v>1009</v>
      </c>
      <c r="O91" t="s">
        <v>133</v>
      </c>
      <c r="P91" t="s">
        <v>133</v>
      </c>
      <c r="Q91">
        <v>1000</v>
      </c>
      <c r="X91">
        <v>5.0000000000000001E-3</v>
      </c>
      <c r="Y91">
        <v>11927.49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5.0000000000000001E-3</v>
      </c>
      <c r="AH91">
        <v>2</v>
      </c>
      <c r="AI91">
        <v>68190206</v>
      </c>
      <c r="AJ91">
        <v>90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4">
      <c r="A92">
        <f>ROW(Source!A53)</f>
        <v>53</v>
      </c>
      <c r="B92">
        <v>68190207</v>
      </c>
      <c r="C92">
        <v>68190198</v>
      </c>
      <c r="D92">
        <v>64810636</v>
      </c>
      <c r="E92">
        <v>1</v>
      </c>
      <c r="F92">
        <v>1</v>
      </c>
      <c r="G92">
        <v>1</v>
      </c>
      <c r="H92">
        <v>3</v>
      </c>
      <c r="I92" t="s">
        <v>822</v>
      </c>
      <c r="J92" t="s">
        <v>823</v>
      </c>
      <c r="K92" t="s">
        <v>824</v>
      </c>
      <c r="L92">
        <v>1346</v>
      </c>
      <c r="N92">
        <v>1009</v>
      </c>
      <c r="O92" t="s">
        <v>120</v>
      </c>
      <c r="P92" t="s">
        <v>120</v>
      </c>
      <c r="Q92">
        <v>1</v>
      </c>
      <c r="X92">
        <v>20</v>
      </c>
      <c r="Y92">
        <v>15.26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20</v>
      </c>
      <c r="AH92">
        <v>2</v>
      </c>
      <c r="AI92">
        <v>68190207</v>
      </c>
      <c r="AJ92">
        <v>91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4">
      <c r="A93">
        <f>ROW(Source!A54)</f>
        <v>54</v>
      </c>
      <c r="B93">
        <v>68190209</v>
      </c>
      <c r="C93">
        <v>68190208</v>
      </c>
      <c r="D93">
        <v>18413230</v>
      </c>
      <c r="E93">
        <v>1</v>
      </c>
      <c r="F93">
        <v>1</v>
      </c>
      <c r="G93">
        <v>1</v>
      </c>
      <c r="H93">
        <v>1</v>
      </c>
      <c r="I93" t="s">
        <v>825</v>
      </c>
      <c r="J93" t="s">
        <v>3</v>
      </c>
      <c r="K93" t="s">
        <v>826</v>
      </c>
      <c r="L93">
        <v>1369</v>
      </c>
      <c r="N93">
        <v>1013</v>
      </c>
      <c r="O93" t="s">
        <v>665</v>
      </c>
      <c r="P93" t="s">
        <v>665</v>
      </c>
      <c r="Q93">
        <v>1</v>
      </c>
      <c r="X93">
        <v>228</v>
      </c>
      <c r="Y93">
        <v>0</v>
      </c>
      <c r="Z93">
        <v>0</v>
      </c>
      <c r="AA93">
        <v>0</v>
      </c>
      <c r="AB93">
        <v>9.18</v>
      </c>
      <c r="AC93">
        <v>0</v>
      </c>
      <c r="AD93">
        <v>1</v>
      </c>
      <c r="AE93">
        <v>1</v>
      </c>
      <c r="AF93" t="s">
        <v>21</v>
      </c>
      <c r="AG93">
        <v>262.2</v>
      </c>
      <c r="AH93">
        <v>2</v>
      </c>
      <c r="AI93">
        <v>68190209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4">
      <c r="A94">
        <f>ROW(Source!A54)</f>
        <v>54</v>
      </c>
      <c r="B94">
        <v>68190210</v>
      </c>
      <c r="C94">
        <v>68190208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44</v>
      </c>
      <c r="J94" t="s">
        <v>3</v>
      </c>
      <c r="K94" t="s">
        <v>723</v>
      </c>
      <c r="L94">
        <v>608254</v>
      </c>
      <c r="N94">
        <v>1013</v>
      </c>
      <c r="O94" t="s">
        <v>724</v>
      </c>
      <c r="P94" t="s">
        <v>724</v>
      </c>
      <c r="Q94">
        <v>1</v>
      </c>
      <c r="X94">
        <v>0.86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20</v>
      </c>
      <c r="AG94">
        <v>1.075</v>
      </c>
      <c r="AH94">
        <v>2</v>
      </c>
      <c r="AI94">
        <v>68190210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4">
      <c r="A95">
        <f>ROW(Source!A54)</f>
        <v>54</v>
      </c>
      <c r="B95">
        <v>68190211</v>
      </c>
      <c r="C95">
        <v>68190208</v>
      </c>
      <c r="D95">
        <v>64871349</v>
      </c>
      <c r="E95">
        <v>1</v>
      </c>
      <c r="F95">
        <v>1</v>
      </c>
      <c r="G95">
        <v>1</v>
      </c>
      <c r="H95">
        <v>2</v>
      </c>
      <c r="I95" t="s">
        <v>827</v>
      </c>
      <c r="J95" t="s">
        <v>828</v>
      </c>
      <c r="K95" t="s">
        <v>829</v>
      </c>
      <c r="L95">
        <v>1368</v>
      </c>
      <c r="N95">
        <v>1011</v>
      </c>
      <c r="O95" t="s">
        <v>669</v>
      </c>
      <c r="P95" t="s">
        <v>669</v>
      </c>
      <c r="Q95">
        <v>1</v>
      </c>
      <c r="X95">
        <v>0.05</v>
      </c>
      <c r="Y95">
        <v>0</v>
      </c>
      <c r="Z95">
        <v>99.89</v>
      </c>
      <c r="AA95">
        <v>10.06</v>
      </c>
      <c r="AB95">
        <v>0</v>
      </c>
      <c r="AC95">
        <v>0</v>
      </c>
      <c r="AD95">
        <v>1</v>
      </c>
      <c r="AE95">
        <v>0</v>
      </c>
      <c r="AF95" t="s">
        <v>20</v>
      </c>
      <c r="AG95">
        <v>6.25E-2</v>
      </c>
      <c r="AH95">
        <v>2</v>
      </c>
      <c r="AI95">
        <v>68190211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4">
      <c r="A96">
        <f>ROW(Source!A54)</f>
        <v>54</v>
      </c>
      <c r="B96">
        <v>68190212</v>
      </c>
      <c r="C96">
        <v>68190208</v>
      </c>
      <c r="D96">
        <v>64871408</v>
      </c>
      <c r="E96">
        <v>1</v>
      </c>
      <c r="F96">
        <v>1</v>
      </c>
      <c r="G96">
        <v>1</v>
      </c>
      <c r="H96">
        <v>2</v>
      </c>
      <c r="I96" t="s">
        <v>789</v>
      </c>
      <c r="J96" t="s">
        <v>790</v>
      </c>
      <c r="K96" t="s">
        <v>791</v>
      </c>
      <c r="L96">
        <v>1368</v>
      </c>
      <c r="N96">
        <v>1011</v>
      </c>
      <c r="O96" t="s">
        <v>669</v>
      </c>
      <c r="P96" t="s">
        <v>669</v>
      </c>
      <c r="Q96">
        <v>1</v>
      </c>
      <c r="X96">
        <v>0.81</v>
      </c>
      <c r="Y96">
        <v>0</v>
      </c>
      <c r="Z96">
        <v>31.26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20</v>
      </c>
      <c r="AG96">
        <v>1.0125</v>
      </c>
      <c r="AH96">
        <v>2</v>
      </c>
      <c r="AI96">
        <v>68190212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4">
      <c r="A97">
        <f>ROW(Source!A54)</f>
        <v>54</v>
      </c>
      <c r="B97">
        <v>68190213</v>
      </c>
      <c r="C97">
        <v>68190208</v>
      </c>
      <c r="D97">
        <v>64807476</v>
      </c>
      <c r="E97">
        <v>1</v>
      </c>
      <c r="F97">
        <v>1</v>
      </c>
      <c r="G97">
        <v>1</v>
      </c>
      <c r="H97">
        <v>3</v>
      </c>
      <c r="I97" t="s">
        <v>830</v>
      </c>
      <c r="J97" t="s">
        <v>831</v>
      </c>
      <c r="K97" t="s">
        <v>832</v>
      </c>
      <c r="L97">
        <v>1327</v>
      </c>
      <c r="N97">
        <v>1005</v>
      </c>
      <c r="O97" t="s">
        <v>31</v>
      </c>
      <c r="P97" t="s">
        <v>31</v>
      </c>
      <c r="Q97">
        <v>1</v>
      </c>
      <c r="X97">
        <v>100</v>
      </c>
      <c r="Y97">
        <v>71.180000000000007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100</v>
      </c>
      <c r="AH97">
        <v>2</v>
      </c>
      <c r="AI97">
        <v>68190213</v>
      </c>
      <c r="AJ97">
        <v>96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4">
      <c r="A98">
        <f>ROW(Source!A54)</f>
        <v>54</v>
      </c>
      <c r="B98">
        <v>68190214</v>
      </c>
      <c r="C98">
        <v>68190208</v>
      </c>
      <c r="D98">
        <v>64807750</v>
      </c>
      <c r="E98">
        <v>1</v>
      </c>
      <c r="F98">
        <v>1</v>
      </c>
      <c r="G98">
        <v>1</v>
      </c>
      <c r="H98">
        <v>3</v>
      </c>
      <c r="I98" t="s">
        <v>833</v>
      </c>
      <c r="J98" t="s">
        <v>834</v>
      </c>
      <c r="K98" t="s">
        <v>835</v>
      </c>
      <c r="L98">
        <v>1339</v>
      </c>
      <c r="N98">
        <v>1007</v>
      </c>
      <c r="O98" t="s">
        <v>712</v>
      </c>
      <c r="P98" t="s">
        <v>712</v>
      </c>
      <c r="Q98">
        <v>1</v>
      </c>
      <c r="X98">
        <v>0.1</v>
      </c>
      <c r="Y98">
        <v>34.92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0.1</v>
      </c>
      <c r="AH98">
        <v>2</v>
      </c>
      <c r="AI98">
        <v>68190214</v>
      </c>
      <c r="AJ98">
        <v>97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4">
      <c r="A99">
        <f>ROW(Source!A54)</f>
        <v>54</v>
      </c>
      <c r="B99">
        <v>68190215</v>
      </c>
      <c r="C99">
        <v>68190208</v>
      </c>
      <c r="D99">
        <v>64808247</v>
      </c>
      <c r="E99">
        <v>1</v>
      </c>
      <c r="F99">
        <v>1</v>
      </c>
      <c r="G99">
        <v>1</v>
      </c>
      <c r="H99">
        <v>3</v>
      </c>
      <c r="I99" t="s">
        <v>836</v>
      </c>
      <c r="J99" t="s">
        <v>837</v>
      </c>
      <c r="K99" t="s">
        <v>838</v>
      </c>
      <c r="L99">
        <v>1348</v>
      </c>
      <c r="N99">
        <v>1009</v>
      </c>
      <c r="O99" t="s">
        <v>133</v>
      </c>
      <c r="P99" t="s">
        <v>133</v>
      </c>
      <c r="Q99">
        <v>1000</v>
      </c>
      <c r="X99">
        <v>0.04</v>
      </c>
      <c r="Y99">
        <v>412.01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0.04</v>
      </c>
      <c r="AH99">
        <v>2</v>
      </c>
      <c r="AI99">
        <v>68190215</v>
      </c>
      <c r="AJ99">
        <v>98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4">
      <c r="A100">
        <f>ROW(Source!A54)</f>
        <v>54</v>
      </c>
      <c r="B100">
        <v>68190216</v>
      </c>
      <c r="C100">
        <v>68190208</v>
      </c>
      <c r="D100">
        <v>64808665</v>
      </c>
      <c r="E100">
        <v>1</v>
      </c>
      <c r="F100">
        <v>1</v>
      </c>
      <c r="G100">
        <v>1</v>
      </c>
      <c r="H100">
        <v>3</v>
      </c>
      <c r="I100" t="s">
        <v>798</v>
      </c>
      <c r="J100" t="s">
        <v>799</v>
      </c>
      <c r="K100" t="s">
        <v>800</v>
      </c>
      <c r="L100">
        <v>1346</v>
      </c>
      <c r="N100">
        <v>1009</v>
      </c>
      <c r="O100" t="s">
        <v>120</v>
      </c>
      <c r="P100" t="s">
        <v>120</v>
      </c>
      <c r="Q100">
        <v>1</v>
      </c>
      <c r="X100">
        <v>0.5</v>
      </c>
      <c r="Y100">
        <v>1.81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0.5</v>
      </c>
      <c r="AH100">
        <v>2</v>
      </c>
      <c r="AI100">
        <v>68190216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4">
      <c r="A101">
        <f>ROW(Source!A54)</f>
        <v>54</v>
      </c>
      <c r="B101">
        <v>68190217</v>
      </c>
      <c r="C101">
        <v>68190208</v>
      </c>
      <c r="D101">
        <v>64842795</v>
      </c>
      <c r="E101">
        <v>1</v>
      </c>
      <c r="F101">
        <v>1</v>
      </c>
      <c r="G101">
        <v>1</v>
      </c>
      <c r="H101">
        <v>3</v>
      </c>
      <c r="I101" t="s">
        <v>839</v>
      </c>
      <c r="J101" t="s">
        <v>840</v>
      </c>
      <c r="K101" t="s">
        <v>841</v>
      </c>
      <c r="L101">
        <v>1339</v>
      </c>
      <c r="N101">
        <v>1007</v>
      </c>
      <c r="O101" t="s">
        <v>712</v>
      </c>
      <c r="P101" t="s">
        <v>712</v>
      </c>
      <c r="Q101">
        <v>1</v>
      </c>
      <c r="X101">
        <v>1.5</v>
      </c>
      <c r="Y101">
        <v>497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1.5</v>
      </c>
      <c r="AH101">
        <v>2</v>
      </c>
      <c r="AI101">
        <v>68190217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4">
      <c r="A102">
        <f>ROW(Source!A54)</f>
        <v>54</v>
      </c>
      <c r="B102">
        <v>68190218</v>
      </c>
      <c r="C102">
        <v>68190208</v>
      </c>
      <c r="D102">
        <v>64847311</v>
      </c>
      <c r="E102">
        <v>1</v>
      </c>
      <c r="F102">
        <v>1</v>
      </c>
      <c r="G102">
        <v>1</v>
      </c>
      <c r="H102">
        <v>3</v>
      </c>
      <c r="I102" t="s">
        <v>709</v>
      </c>
      <c r="J102" t="s">
        <v>710</v>
      </c>
      <c r="K102" t="s">
        <v>711</v>
      </c>
      <c r="L102">
        <v>1339</v>
      </c>
      <c r="N102">
        <v>1007</v>
      </c>
      <c r="O102" t="s">
        <v>712</v>
      </c>
      <c r="P102" t="s">
        <v>712</v>
      </c>
      <c r="Q102">
        <v>1</v>
      </c>
      <c r="X102">
        <v>0.46500000000000002</v>
      </c>
      <c r="Y102">
        <v>2.44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0.46500000000000002</v>
      </c>
      <c r="AH102">
        <v>2</v>
      </c>
      <c r="AI102">
        <v>68190218</v>
      </c>
      <c r="AJ102">
        <v>101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4">
      <c r="A103">
        <f>ROW(Source!A55)</f>
        <v>55</v>
      </c>
      <c r="B103">
        <v>68190220</v>
      </c>
      <c r="C103">
        <v>68190219</v>
      </c>
      <c r="D103">
        <v>18409850</v>
      </c>
      <c r="E103">
        <v>1</v>
      </c>
      <c r="F103">
        <v>1</v>
      </c>
      <c r="G103">
        <v>1</v>
      </c>
      <c r="H103">
        <v>1</v>
      </c>
      <c r="I103" t="s">
        <v>663</v>
      </c>
      <c r="J103" t="s">
        <v>3</v>
      </c>
      <c r="K103" t="s">
        <v>664</v>
      </c>
      <c r="L103">
        <v>1369</v>
      </c>
      <c r="N103">
        <v>1013</v>
      </c>
      <c r="O103" t="s">
        <v>665</v>
      </c>
      <c r="P103" t="s">
        <v>665</v>
      </c>
      <c r="Q103">
        <v>1</v>
      </c>
      <c r="X103">
        <v>98</v>
      </c>
      <c r="Y103">
        <v>0</v>
      </c>
      <c r="Z103">
        <v>0</v>
      </c>
      <c r="AA103">
        <v>0</v>
      </c>
      <c r="AB103">
        <v>9.07</v>
      </c>
      <c r="AC103">
        <v>0</v>
      </c>
      <c r="AD103">
        <v>1</v>
      </c>
      <c r="AE103">
        <v>1</v>
      </c>
      <c r="AF103" t="s">
        <v>21</v>
      </c>
      <c r="AG103">
        <v>112.7</v>
      </c>
      <c r="AH103">
        <v>2</v>
      </c>
      <c r="AI103">
        <v>68190220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4">
      <c r="A104">
        <f>ROW(Source!A55)</f>
        <v>55</v>
      </c>
      <c r="B104">
        <v>68190221</v>
      </c>
      <c r="C104">
        <v>68190219</v>
      </c>
      <c r="D104">
        <v>64872081</v>
      </c>
      <c r="E104">
        <v>1</v>
      </c>
      <c r="F104">
        <v>1</v>
      </c>
      <c r="G104">
        <v>1</v>
      </c>
      <c r="H104">
        <v>2</v>
      </c>
      <c r="I104" t="s">
        <v>666</v>
      </c>
      <c r="J104" t="s">
        <v>667</v>
      </c>
      <c r="K104" t="s">
        <v>668</v>
      </c>
      <c r="L104">
        <v>1368</v>
      </c>
      <c r="N104">
        <v>1011</v>
      </c>
      <c r="O104" t="s">
        <v>669</v>
      </c>
      <c r="P104" t="s">
        <v>669</v>
      </c>
      <c r="Q104">
        <v>1</v>
      </c>
      <c r="X104">
        <v>2.9</v>
      </c>
      <c r="Y104">
        <v>0</v>
      </c>
      <c r="Z104">
        <v>3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20</v>
      </c>
      <c r="AG104">
        <v>3.625</v>
      </c>
      <c r="AH104">
        <v>2</v>
      </c>
      <c r="AI104">
        <v>68190221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4">
      <c r="A105">
        <f>ROW(Source!A55)</f>
        <v>55</v>
      </c>
      <c r="B105">
        <v>68190222</v>
      </c>
      <c r="C105">
        <v>68190219</v>
      </c>
      <c r="D105">
        <v>64872832</v>
      </c>
      <c r="E105">
        <v>1</v>
      </c>
      <c r="F105">
        <v>1</v>
      </c>
      <c r="G105">
        <v>1</v>
      </c>
      <c r="H105">
        <v>2</v>
      </c>
      <c r="I105" t="s">
        <v>670</v>
      </c>
      <c r="J105" t="s">
        <v>671</v>
      </c>
      <c r="K105" t="s">
        <v>672</v>
      </c>
      <c r="L105">
        <v>1368</v>
      </c>
      <c r="N105">
        <v>1011</v>
      </c>
      <c r="O105" t="s">
        <v>669</v>
      </c>
      <c r="P105" t="s">
        <v>669</v>
      </c>
      <c r="Q105">
        <v>1</v>
      </c>
      <c r="X105">
        <v>0.56000000000000005</v>
      </c>
      <c r="Y105">
        <v>0</v>
      </c>
      <c r="Z105">
        <v>33.590000000000003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20</v>
      </c>
      <c r="AG105">
        <v>0.7</v>
      </c>
      <c r="AH105">
        <v>2</v>
      </c>
      <c r="AI105">
        <v>68190222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4">
      <c r="A106">
        <f>ROW(Source!A55)</f>
        <v>55</v>
      </c>
      <c r="B106">
        <v>68190223</v>
      </c>
      <c r="C106">
        <v>68190219</v>
      </c>
      <c r="D106">
        <v>64872869</v>
      </c>
      <c r="E106">
        <v>1</v>
      </c>
      <c r="F106">
        <v>1</v>
      </c>
      <c r="G106">
        <v>1</v>
      </c>
      <c r="H106">
        <v>2</v>
      </c>
      <c r="I106" t="s">
        <v>673</v>
      </c>
      <c r="J106" t="s">
        <v>674</v>
      </c>
      <c r="K106" t="s">
        <v>675</v>
      </c>
      <c r="L106">
        <v>1368</v>
      </c>
      <c r="N106">
        <v>1011</v>
      </c>
      <c r="O106" t="s">
        <v>669</v>
      </c>
      <c r="P106" t="s">
        <v>669</v>
      </c>
      <c r="Q106">
        <v>1</v>
      </c>
      <c r="X106">
        <v>0.6</v>
      </c>
      <c r="Y106">
        <v>0</v>
      </c>
      <c r="Z106">
        <v>2.08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20</v>
      </c>
      <c r="AG106">
        <v>0.75</v>
      </c>
      <c r="AH106">
        <v>2</v>
      </c>
      <c r="AI106">
        <v>68190223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4">
      <c r="A107">
        <f>ROW(Source!A55)</f>
        <v>55</v>
      </c>
      <c r="B107">
        <v>68190224</v>
      </c>
      <c r="C107">
        <v>68190219</v>
      </c>
      <c r="D107">
        <v>64809235</v>
      </c>
      <c r="E107">
        <v>1</v>
      </c>
      <c r="F107">
        <v>1</v>
      </c>
      <c r="G107">
        <v>1</v>
      </c>
      <c r="H107">
        <v>3</v>
      </c>
      <c r="I107" t="s">
        <v>676</v>
      </c>
      <c r="J107" t="s">
        <v>677</v>
      </c>
      <c r="K107" t="s">
        <v>678</v>
      </c>
      <c r="L107">
        <v>1346</v>
      </c>
      <c r="N107">
        <v>1009</v>
      </c>
      <c r="O107" t="s">
        <v>120</v>
      </c>
      <c r="P107" t="s">
        <v>120</v>
      </c>
      <c r="Q107">
        <v>1</v>
      </c>
      <c r="X107">
        <v>20</v>
      </c>
      <c r="Y107">
        <v>46.72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20</v>
      </c>
      <c r="AH107">
        <v>2</v>
      </c>
      <c r="AI107">
        <v>68190224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4">
      <c r="A108">
        <f>ROW(Source!A55)</f>
        <v>55</v>
      </c>
      <c r="B108">
        <v>68190225</v>
      </c>
      <c r="C108">
        <v>68190219</v>
      </c>
      <c r="D108">
        <v>64809242</v>
      </c>
      <c r="E108">
        <v>1</v>
      </c>
      <c r="F108">
        <v>1</v>
      </c>
      <c r="G108">
        <v>1</v>
      </c>
      <c r="H108">
        <v>3</v>
      </c>
      <c r="I108" t="s">
        <v>679</v>
      </c>
      <c r="J108" t="s">
        <v>680</v>
      </c>
      <c r="K108" t="s">
        <v>681</v>
      </c>
      <c r="L108">
        <v>1346</v>
      </c>
      <c r="N108">
        <v>1009</v>
      </c>
      <c r="O108" t="s">
        <v>120</v>
      </c>
      <c r="P108" t="s">
        <v>120</v>
      </c>
      <c r="Q108">
        <v>1</v>
      </c>
      <c r="X108">
        <v>10</v>
      </c>
      <c r="Y108">
        <v>11.12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10</v>
      </c>
      <c r="AH108">
        <v>2</v>
      </c>
      <c r="AI108">
        <v>68190225</v>
      </c>
      <c r="AJ108">
        <v>107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4">
      <c r="A109">
        <f>ROW(Source!A55)</f>
        <v>55</v>
      </c>
      <c r="B109">
        <v>68190226</v>
      </c>
      <c r="C109">
        <v>68190219</v>
      </c>
      <c r="D109">
        <v>64809243</v>
      </c>
      <c r="E109">
        <v>1</v>
      </c>
      <c r="F109">
        <v>1</v>
      </c>
      <c r="G109">
        <v>1</v>
      </c>
      <c r="H109">
        <v>3</v>
      </c>
      <c r="I109" t="s">
        <v>682</v>
      </c>
      <c r="J109" t="s">
        <v>683</v>
      </c>
      <c r="K109" t="s">
        <v>684</v>
      </c>
      <c r="L109">
        <v>1346</v>
      </c>
      <c r="N109">
        <v>1009</v>
      </c>
      <c r="O109" t="s">
        <v>120</v>
      </c>
      <c r="P109" t="s">
        <v>120</v>
      </c>
      <c r="Q109">
        <v>1</v>
      </c>
      <c r="X109">
        <v>77</v>
      </c>
      <c r="Y109">
        <v>4.3600000000000003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77</v>
      </c>
      <c r="AH109">
        <v>2</v>
      </c>
      <c r="AI109">
        <v>68190226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4">
      <c r="A110">
        <f>ROW(Source!A55)</f>
        <v>55</v>
      </c>
      <c r="B110">
        <v>68190227</v>
      </c>
      <c r="C110">
        <v>68190219</v>
      </c>
      <c r="D110">
        <v>64809267</v>
      </c>
      <c r="E110">
        <v>1</v>
      </c>
      <c r="F110">
        <v>1</v>
      </c>
      <c r="G110">
        <v>1</v>
      </c>
      <c r="H110">
        <v>3</v>
      </c>
      <c r="I110" t="s">
        <v>685</v>
      </c>
      <c r="J110" t="s">
        <v>686</v>
      </c>
      <c r="K110" t="s">
        <v>687</v>
      </c>
      <c r="L110">
        <v>1301</v>
      </c>
      <c r="N110">
        <v>1003</v>
      </c>
      <c r="O110" t="s">
        <v>507</v>
      </c>
      <c r="P110" t="s">
        <v>507</v>
      </c>
      <c r="Q110">
        <v>1</v>
      </c>
      <c r="X110">
        <v>152</v>
      </c>
      <c r="Y110">
        <v>0.17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152</v>
      </c>
      <c r="AH110">
        <v>2</v>
      </c>
      <c r="AI110">
        <v>68190227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4">
      <c r="A111">
        <f>ROW(Source!A55)</f>
        <v>55</v>
      </c>
      <c r="B111">
        <v>68190228</v>
      </c>
      <c r="C111">
        <v>68190219</v>
      </c>
      <c r="D111">
        <v>64809273</v>
      </c>
      <c r="E111">
        <v>1</v>
      </c>
      <c r="F111">
        <v>1</v>
      </c>
      <c r="G111">
        <v>1</v>
      </c>
      <c r="H111">
        <v>3</v>
      </c>
      <c r="I111" t="s">
        <v>688</v>
      </c>
      <c r="J111" t="s">
        <v>689</v>
      </c>
      <c r="K111" t="s">
        <v>690</v>
      </c>
      <c r="L111">
        <v>1308</v>
      </c>
      <c r="N111">
        <v>1003</v>
      </c>
      <c r="O111" t="s">
        <v>259</v>
      </c>
      <c r="P111" t="s">
        <v>259</v>
      </c>
      <c r="Q111">
        <v>100</v>
      </c>
      <c r="X111">
        <v>1.77</v>
      </c>
      <c r="Y111">
        <v>174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1.77</v>
      </c>
      <c r="AH111">
        <v>2</v>
      </c>
      <c r="AI111">
        <v>68190228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4">
      <c r="A112">
        <f>ROW(Source!A55)</f>
        <v>55</v>
      </c>
      <c r="B112">
        <v>68190229</v>
      </c>
      <c r="C112">
        <v>68190219</v>
      </c>
      <c r="D112">
        <v>64809278</v>
      </c>
      <c r="E112">
        <v>1</v>
      </c>
      <c r="F112">
        <v>1</v>
      </c>
      <c r="G112">
        <v>1</v>
      </c>
      <c r="H112">
        <v>3</v>
      </c>
      <c r="I112" t="s">
        <v>691</v>
      </c>
      <c r="J112" t="s">
        <v>692</v>
      </c>
      <c r="K112" t="s">
        <v>693</v>
      </c>
      <c r="L112">
        <v>1301</v>
      </c>
      <c r="N112">
        <v>1003</v>
      </c>
      <c r="O112" t="s">
        <v>507</v>
      </c>
      <c r="P112" t="s">
        <v>507</v>
      </c>
      <c r="Q112">
        <v>1</v>
      </c>
      <c r="X112">
        <v>126</v>
      </c>
      <c r="Y112">
        <v>0.6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126</v>
      </c>
      <c r="AH112">
        <v>2</v>
      </c>
      <c r="AI112">
        <v>68190229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4">
      <c r="A113">
        <f>ROW(Source!A55)</f>
        <v>55</v>
      </c>
      <c r="B113">
        <v>68190230</v>
      </c>
      <c r="C113">
        <v>68190219</v>
      </c>
      <c r="D113">
        <v>64809300</v>
      </c>
      <c r="E113">
        <v>1</v>
      </c>
      <c r="F113">
        <v>1</v>
      </c>
      <c r="G113">
        <v>1</v>
      </c>
      <c r="H113">
        <v>3</v>
      </c>
      <c r="I113" t="s">
        <v>37</v>
      </c>
      <c r="J113" t="s">
        <v>39</v>
      </c>
      <c r="K113" t="s">
        <v>38</v>
      </c>
      <c r="L113">
        <v>1327</v>
      </c>
      <c r="N113">
        <v>1005</v>
      </c>
      <c r="O113" t="s">
        <v>31</v>
      </c>
      <c r="P113" t="s">
        <v>31</v>
      </c>
      <c r="Q113">
        <v>1</v>
      </c>
      <c r="X113">
        <v>210</v>
      </c>
      <c r="Y113">
        <v>15.06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210</v>
      </c>
      <c r="AH113">
        <v>2</v>
      </c>
      <c r="AI113">
        <v>68190230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4">
      <c r="A114">
        <f>ROW(Source!A55)</f>
        <v>55</v>
      </c>
      <c r="B114">
        <v>68190231</v>
      </c>
      <c r="C114">
        <v>68190219</v>
      </c>
      <c r="D114">
        <v>64809368</v>
      </c>
      <c r="E114">
        <v>1</v>
      </c>
      <c r="F114">
        <v>1</v>
      </c>
      <c r="G114">
        <v>1</v>
      </c>
      <c r="H114">
        <v>3</v>
      </c>
      <c r="I114" t="s">
        <v>694</v>
      </c>
      <c r="J114" t="s">
        <v>695</v>
      </c>
      <c r="K114" t="s">
        <v>696</v>
      </c>
      <c r="L114">
        <v>1355</v>
      </c>
      <c r="N114">
        <v>1010</v>
      </c>
      <c r="O114" t="s">
        <v>235</v>
      </c>
      <c r="P114" t="s">
        <v>235</v>
      </c>
      <c r="Q114">
        <v>100</v>
      </c>
      <c r="X114">
        <v>35.33</v>
      </c>
      <c r="Y114">
        <v>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35.33</v>
      </c>
      <c r="AH114">
        <v>2</v>
      </c>
      <c r="AI114">
        <v>68190231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4">
      <c r="A115">
        <f>ROW(Source!A55)</f>
        <v>55</v>
      </c>
      <c r="B115">
        <v>68190232</v>
      </c>
      <c r="C115">
        <v>68190219</v>
      </c>
      <c r="D115">
        <v>64809375</v>
      </c>
      <c r="E115">
        <v>1</v>
      </c>
      <c r="F115">
        <v>1</v>
      </c>
      <c r="G115">
        <v>1</v>
      </c>
      <c r="H115">
        <v>3</v>
      </c>
      <c r="I115" t="s">
        <v>700</v>
      </c>
      <c r="J115" t="s">
        <v>701</v>
      </c>
      <c r="K115" t="s">
        <v>702</v>
      </c>
      <c r="L115">
        <v>1355</v>
      </c>
      <c r="N115">
        <v>1010</v>
      </c>
      <c r="O115" t="s">
        <v>235</v>
      </c>
      <c r="P115" t="s">
        <v>235</v>
      </c>
      <c r="Q115">
        <v>100</v>
      </c>
      <c r="X115">
        <v>1.69</v>
      </c>
      <c r="Y115">
        <v>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1.69</v>
      </c>
      <c r="AH115">
        <v>2</v>
      </c>
      <c r="AI115">
        <v>68190232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4">
      <c r="A116">
        <f>ROW(Source!A55)</f>
        <v>55</v>
      </c>
      <c r="B116">
        <v>68190233</v>
      </c>
      <c r="C116">
        <v>68190219</v>
      </c>
      <c r="D116">
        <v>64819972</v>
      </c>
      <c r="E116">
        <v>1</v>
      </c>
      <c r="F116">
        <v>1</v>
      </c>
      <c r="G116">
        <v>1</v>
      </c>
      <c r="H116">
        <v>3</v>
      </c>
      <c r="I116" t="s">
        <v>1169</v>
      </c>
      <c r="J116" t="s">
        <v>1170</v>
      </c>
      <c r="K116" t="s">
        <v>1171</v>
      </c>
      <c r="L116">
        <v>1327</v>
      </c>
      <c r="N116">
        <v>1005</v>
      </c>
      <c r="O116" t="s">
        <v>31</v>
      </c>
      <c r="P116" t="s">
        <v>31</v>
      </c>
      <c r="Q116">
        <v>1</v>
      </c>
      <c r="X116">
        <v>103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3</v>
      </c>
      <c r="AG116">
        <v>103</v>
      </c>
      <c r="AH116">
        <v>3</v>
      </c>
      <c r="AI116">
        <v>-1</v>
      </c>
      <c r="AJ116" t="s">
        <v>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4">
      <c r="A117">
        <f>ROW(Source!A55)</f>
        <v>55</v>
      </c>
      <c r="B117">
        <v>68190234</v>
      </c>
      <c r="C117">
        <v>68190219</v>
      </c>
      <c r="D117">
        <v>64827606</v>
      </c>
      <c r="E117">
        <v>1</v>
      </c>
      <c r="F117">
        <v>1</v>
      </c>
      <c r="G117">
        <v>1</v>
      </c>
      <c r="H117">
        <v>3</v>
      </c>
      <c r="I117" t="s">
        <v>703</v>
      </c>
      <c r="J117" t="s">
        <v>704</v>
      </c>
      <c r="K117" t="s">
        <v>705</v>
      </c>
      <c r="L117">
        <v>1301</v>
      </c>
      <c r="N117">
        <v>1003</v>
      </c>
      <c r="O117" t="s">
        <v>507</v>
      </c>
      <c r="P117" t="s">
        <v>507</v>
      </c>
      <c r="Q117">
        <v>1</v>
      </c>
      <c r="X117">
        <v>151</v>
      </c>
      <c r="Y117">
        <v>6.44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151</v>
      </c>
      <c r="AH117">
        <v>2</v>
      </c>
      <c r="AI117">
        <v>68190234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4">
      <c r="A118">
        <f>ROW(Source!A55)</f>
        <v>55</v>
      </c>
      <c r="B118">
        <v>68190235</v>
      </c>
      <c r="C118">
        <v>68190219</v>
      </c>
      <c r="D118">
        <v>64827621</v>
      </c>
      <c r="E118">
        <v>1</v>
      </c>
      <c r="F118">
        <v>1</v>
      </c>
      <c r="G118">
        <v>1</v>
      </c>
      <c r="H118">
        <v>3</v>
      </c>
      <c r="I118" t="s">
        <v>706</v>
      </c>
      <c r="J118" t="s">
        <v>707</v>
      </c>
      <c r="K118" t="s">
        <v>708</v>
      </c>
      <c r="L118">
        <v>1301</v>
      </c>
      <c r="N118">
        <v>1003</v>
      </c>
      <c r="O118" t="s">
        <v>507</v>
      </c>
      <c r="P118" t="s">
        <v>507</v>
      </c>
      <c r="Q118">
        <v>1</v>
      </c>
      <c r="X118">
        <v>204</v>
      </c>
      <c r="Y118">
        <v>7.18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204</v>
      </c>
      <c r="AH118">
        <v>2</v>
      </c>
      <c r="AI118">
        <v>68190235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4">
      <c r="A119">
        <f>ROW(Source!A55)</f>
        <v>55</v>
      </c>
      <c r="B119">
        <v>68190236</v>
      </c>
      <c r="C119">
        <v>68190219</v>
      </c>
      <c r="D119">
        <v>64847311</v>
      </c>
      <c r="E119">
        <v>1</v>
      </c>
      <c r="F119">
        <v>1</v>
      </c>
      <c r="G119">
        <v>1</v>
      </c>
      <c r="H119">
        <v>3</v>
      </c>
      <c r="I119" t="s">
        <v>709</v>
      </c>
      <c r="J119" t="s">
        <v>710</v>
      </c>
      <c r="K119" t="s">
        <v>711</v>
      </c>
      <c r="L119">
        <v>1339</v>
      </c>
      <c r="N119">
        <v>1007</v>
      </c>
      <c r="O119" t="s">
        <v>712</v>
      </c>
      <c r="P119" t="s">
        <v>712</v>
      </c>
      <c r="Q119">
        <v>1</v>
      </c>
      <c r="X119">
        <v>6.7000000000000004E-2</v>
      </c>
      <c r="Y119">
        <v>2.44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6.7000000000000004E-2</v>
      </c>
      <c r="AH119">
        <v>2</v>
      </c>
      <c r="AI119">
        <v>68190236</v>
      </c>
      <c r="AJ119">
        <v>117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4">
      <c r="A120">
        <f>ROW(Source!A90)</f>
        <v>90</v>
      </c>
      <c r="B120">
        <v>68190352</v>
      </c>
      <c r="C120">
        <v>68190351</v>
      </c>
      <c r="D120">
        <v>18413627</v>
      </c>
      <c r="E120">
        <v>1</v>
      </c>
      <c r="F120">
        <v>1</v>
      </c>
      <c r="G120">
        <v>1</v>
      </c>
      <c r="H120">
        <v>1</v>
      </c>
      <c r="I120" t="s">
        <v>773</v>
      </c>
      <c r="J120" t="s">
        <v>3</v>
      </c>
      <c r="K120" t="s">
        <v>774</v>
      </c>
      <c r="L120">
        <v>1369</v>
      </c>
      <c r="N120">
        <v>1013</v>
      </c>
      <c r="O120" t="s">
        <v>665</v>
      </c>
      <c r="P120" t="s">
        <v>665</v>
      </c>
      <c r="Q120">
        <v>1</v>
      </c>
      <c r="X120">
        <v>75.56</v>
      </c>
      <c r="Y120">
        <v>0</v>
      </c>
      <c r="Z120">
        <v>0</v>
      </c>
      <c r="AA120">
        <v>0</v>
      </c>
      <c r="AB120">
        <v>9.92</v>
      </c>
      <c r="AC120">
        <v>0</v>
      </c>
      <c r="AD120">
        <v>1</v>
      </c>
      <c r="AE120">
        <v>1</v>
      </c>
      <c r="AF120" t="s">
        <v>21</v>
      </c>
      <c r="AG120">
        <v>86.894000000000005</v>
      </c>
      <c r="AH120">
        <v>2</v>
      </c>
      <c r="AI120">
        <v>68190352</v>
      </c>
      <c r="AJ120">
        <v>118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4">
      <c r="A121">
        <f>ROW(Source!A90)</f>
        <v>90</v>
      </c>
      <c r="B121">
        <v>68190353</v>
      </c>
      <c r="C121">
        <v>68190351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44</v>
      </c>
      <c r="J121" t="s">
        <v>3</v>
      </c>
      <c r="K121" t="s">
        <v>723</v>
      </c>
      <c r="L121">
        <v>608254</v>
      </c>
      <c r="N121">
        <v>1013</v>
      </c>
      <c r="O121" t="s">
        <v>724</v>
      </c>
      <c r="P121" t="s">
        <v>724</v>
      </c>
      <c r="Q121">
        <v>1</v>
      </c>
      <c r="X121">
        <v>0.67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20</v>
      </c>
      <c r="AG121">
        <v>0.83750000000000002</v>
      </c>
      <c r="AH121">
        <v>2</v>
      </c>
      <c r="AI121">
        <v>68190353</v>
      </c>
      <c r="AJ121">
        <v>119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4">
      <c r="A122">
        <f>ROW(Source!A90)</f>
        <v>90</v>
      </c>
      <c r="B122">
        <v>68190354</v>
      </c>
      <c r="C122">
        <v>68190351</v>
      </c>
      <c r="D122">
        <v>64871209</v>
      </c>
      <c r="E122">
        <v>1</v>
      </c>
      <c r="F122">
        <v>1</v>
      </c>
      <c r="G122">
        <v>1</v>
      </c>
      <c r="H122">
        <v>2</v>
      </c>
      <c r="I122" t="s">
        <v>842</v>
      </c>
      <c r="J122" t="s">
        <v>843</v>
      </c>
      <c r="K122" t="s">
        <v>844</v>
      </c>
      <c r="L122">
        <v>1368</v>
      </c>
      <c r="N122">
        <v>1011</v>
      </c>
      <c r="O122" t="s">
        <v>669</v>
      </c>
      <c r="P122" t="s">
        <v>669</v>
      </c>
      <c r="Q122">
        <v>1</v>
      </c>
      <c r="X122">
        <v>0.55000000000000004</v>
      </c>
      <c r="Y122">
        <v>0</v>
      </c>
      <c r="Z122">
        <v>120.52</v>
      </c>
      <c r="AA122">
        <v>15.42</v>
      </c>
      <c r="AB122">
        <v>0</v>
      </c>
      <c r="AC122">
        <v>0</v>
      </c>
      <c r="AD122">
        <v>1</v>
      </c>
      <c r="AE122">
        <v>0</v>
      </c>
      <c r="AF122" t="s">
        <v>20</v>
      </c>
      <c r="AG122">
        <v>0.6875</v>
      </c>
      <c r="AH122">
        <v>2</v>
      </c>
      <c r="AI122">
        <v>68190354</v>
      </c>
      <c r="AJ122">
        <v>120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4">
      <c r="A123">
        <f>ROW(Source!A90)</f>
        <v>90</v>
      </c>
      <c r="B123">
        <v>68190355</v>
      </c>
      <c r="C123">
        <v>68190351</v>
      </c>
      <c r="D123">
        <v>64871277</v>
      </c>
      <c r="E123">
        <v>1</v>
      </c>
      <c r="F123">
        <v>1</v>
      </c>
      <c r="G123">
        <v>1</v>
      </c>
      <c r="H123">
        <v>2</v>
      </c>
      <c r="I123" t="s">
        <v>725</v>
      </c>
      <c r="J123" t="s">
        <v>726</v>
      </c>
      <c r="K123" t="s">
        <v>727</v>
      </c>
      <c r="L123">
        <v>1368</v>
      </c>
      <c r="N123">
        <v>1011</v>
      </c>
      <c r="O123" t="s">
        <v>669</v>
      </c>
      <c r="P123" t="s">
        <v>669</v>
      </c>
      <c r="Q123">
        <v>1</v>
      </c>
      <c r="X123">
        <v>0.12</v>
      </c>
      <c r="Y123">
        <v>0</v>
      </c>
      <c r="Z123">
        <v>112</v>
      </c>
      <c r="AA123">
        <v>13.5</v>
      </c>
      <c r="AB123">
        <v>0</v>
      </c>
      <c r="AC123">
        <v>0</v>
      </c>
      <c r="AD123">
        <v>1</v>
      </c>
      <c r="AE123">
        <v>0</v>
      </c>
      <c r="AF123" t="s">
        <v>20</v>
      </c>
      <c r="AG123">
        <v>0.15</v>
      </c>
      <c r="AH123">
        <v>2</v>
      </c>
      <c r="AI123">
        <v>68190355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4">
      <c r="A124">
        <f>ROW(Source!A90)</f>
        <v>90</v>
      </c>
      <c r="B124">
        <v>68190356</v>
      </c>
      <c r="C124">
        <v>68190351</v>
      </c>
      <c r="D124">
        <v>64871362</v>
      </c>
      <c r="E124">
        <v>1</v>
      </c>
      <c r="F124">
        <v>1</v>
      </c>
      <c r="G124">
        <v>1</v>
      </c>
      <c r="H124">
        <v>2</v>
      </c>
      <c r="I124" t="s">
        <v>845</v>
      </c>
      <c r="J124" t="s">
        <v>846</v>
      </c>
      <c r="K124" t="s">
        <v>847</v>
      </c>
      <c r="L124">
        <v>1368</v>
      </c>
      <c r="N124">
        <v>1011</v>
      </c>
      <c r="O124" t="s">
        <v>669</v>
      </c>
      <c r="P124" t="s">
        <v>669</v>
      </c>
      <c r="Q124">
        <v>1</v>
      </c>
      <c r="X124">
        <v>1.51</v>
      </c>
      <c r="Y124">
        <v>0</v>
      </c>
      <c r="Z124">
        <v>2.37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20</v>
      </c>
      <c r="AG124">
        <v>1.8875</v>
      </c>
      <c r="AH124">
        <v>2</v>
      </c>
      <c r="AI124">
        <v>68190356</v>
      </c>
      <c r="AJ124">
        <v>122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4">
      <c r="A125">
        <f>ROW(Source!A90)</f>
        <v>90</v>
      </c>
      <c r="B125">
        <v>68190357</v>
      </c>
      <c r="C125">
        <v>68190351</v>
      </c>
      <c r="D125">
        <v>64871373</v>
      </c>
      <c r="E125">
        <v>1</v>
      </c>
      <c r="F125">
        <v>1</v>
      </c>
      <c r="G125">
        <v>1</v>
      </c>
      <c r="H125">
        <v>2</v>
      </c>
      <c r="I125" t="s">
        <v>848</v>
      </c>
      <c r="J125" t="s">
        <v>849</v>
      </c>
      <c r="K125" t="s">
        <v>850</v>
      </c>
      <c r="L125">
        <v>1368</v>
      </c>
      <c r="N125">
        <v>1011</v>
      </c>
      <c r="O125" t="s">
        <v>669</v>
      </c>
      <c r="P125" t="s">
        <v>669</v>
      </c>
      <c r="Q125">
        <v>1</v>
      </c>
      <c r="X125">
        <v>5.36</v>
      </c>
      <c r="Y125">
        <v>0</v>
      </c>
      <c r="Z125">
        <v>1.7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20</v>
      </c>
      <c r="AG125">
        <v>6.7</v>
      </c>
      <c r="AH125">
        <v>2</v>
      </c>
      <c r="AI125">
        <v>68190357</v>
      </c>
      <c r="AJ125">
        <v>123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4">
      <c r="A126">
        <f>ROW(Source!A90)</f>
        <v>90</v>
      </c>
      <c r="B126">
        <v>68190358</v>
      </c>
      <c r="C126">
        <v>68190351</v>
      </c>
      <c r="D126">
        <v>64871483</v>
      </c>
      <c r="E126">
        <v>1</v>
      </c>
      <c r="F126">
        <v>1</v>
      </c>
      <c r="G126">
        <v>1</v>
      </c>
      <c r="H126">
        <v>2</v>
      </c>
      <c r="I126" t="s">
        <v>851</v>
      </c>
      <c r="J126" t="s">
        <v>852</v>
      </c>
      <c r="K126" t="s">
        <v>853</v>
      </c>
      <c r="L126">
        <v>1368</v>
      </c>
      <c r="N126">
        <v>1011</v>
      </c>
      <c r="O126" t="s">
        <v>669</v>
      </c>
      <c r="P126" t="s">
        <v>669</v>
      </c>
      <c r="Q126">
        <v>1</v>
      </c>
      <c r="X126">
        <v>1.1599999999999999</v>
      </c>
      <c r="Y126">
        <v>0</v>
      </c>
      <c r="Z126">
        <v>1.2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20</v>
      </c>
      <c r="AG126">
        <v>1.45</v>
      </c>
      <c r="AH126">
        <v>2</v>
      </c>
      <c r="AI126">
        <v>68190358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4">
      <c r="A127">
        <f>ROW(Source!A90)</f>
        <v>90</v>
      </c>
      <c r="B127">
        <v>68190359</v>
      </c>
      <c r="C127">
        <v>68190351</v>
      </c>
      <c r="D127">
        <v>64871491</v>
      </c>
      <c r="E127">
        <v>1</v>
      </c>
      <c r="F127">
        <v>1</v>
      </c>
      <c r="G127">
        <v>1</v>
      </c>
      <c r="H127">
        <v>2</v>
      </c>
      <c r="I127" t="s">
        <v>854</v>
      </c>
      <c r="J127" t="s">
        <v>855</v>
      </c>
      <c r="K127" t="s">
        <v>856</v>
      </c>
      <c r="L127">
        <v>1368</v>
      </c>
      <c r="N127">
        <v>1011</v>
      </c>
      <c r="O127" t="s">
        <v>669</v>
      </c>
      <c r="P127" t="s">
        <v>669</v>
      </c>
      <c r="Q127">
        <v>1</v>
      </c>
      <c r="X127">
        <v>29.81</v>
      </c>
      <c r="Y127">
        <v>0</v>
      </c>
      <c r="Z127">
        <v>12.31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20</v>
      </c>
      <c r="AG127">
        <v>37.262500000000003</v>
      </c>
      <c r="AH127">
        <v>2</v>
      </c>
      <c r="AI127">
        <v>68190359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4">
      <c r="A128">
        <f>ROW(Source!A90)</f>
        <v>90</v>
      </c>
      <c r="B128">
        <v>68190360</v>
      </c>
      <c r="C128">
        <v>68190351</v>
      </c>
      <c r="D128">
        <v>64871498</v>
      </c>
      <c r="E128">
        <v>1</v>
      </c>
      <c r="F128">
        <v>1</v>
      </c>
      <c r="G128">
        <v>1</v>
      </c>
      <c r="H128">
        <v>2</v>
      </c>
      <c r="I128" t="s">
        <v>857</v>
      </c>
      <c r="J128" t="s">
        <v>858</v>
      </c>
      <c r="K128" t="s">
        <v>859</v>
      </c>
      <c r="L128">
        <v>1368</v>
      </c>
      <c r="N128">
        <v>1011</v>
      </c>
      <c r="O128" t="s">
        <v>669</v>
      </c>
      <c r="P128" t="s">
        <v>669</v>
      </c>
      <c r="Q128">
        <v>1</v>
      </c>
      <c r="X128">
        <v>2.78</v>
      </c>
      <c r="Y128">
        <v>0</v>
      </c>
      <c r="Z128">
        <v>6.7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20</v>
      </c>
      <c r="AG128">
        <v>3.4750000000000001</v>
      </c>
      <c r="AH128">
        <v>2</v>
      </c>
      <c r="AI128">
        <v>68190360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4">
      <c r="A129">
        <f>ROW(Source!A90)</f>
        <v>90</v>
      </c>
      <c r="B129">
        <v>68190361</v>
      </c>
      <c r="C129">
        <v>68190351</v>
      </c>
      <c r="D129">
        <v>64873129</v>
      </c>
      <c r="E129">
        <v>1</v>
      </c>
      <c r="F129">
        <v>1</v>
      </c>
      <c r="G129">
        <v>1</v>
      </c>
      <c r="H129">
        <v>2</v>
      </c>
      <c r="I129" t="s">
        <v>715</v>
      </c>
      <c r="J129" t="s">
        <v>716</v>
      </c>
      <c r="K129" t="s">
        <v>717</v>
      </c>
      <c r="L129">
        <v>1368</v>
      </c>
      <c r="N129">
        <v>1011</v>
      </c>
      <c r="O129" t="s">
        <v>669</v>
      </c>
      <c r="P129" t="s">
        <v>669</v>
      </c>
      <c r="Q129">
        <v>1</v>
      </c>
      <c r="X129">
        <v>0.2</v>
      </c>
      <c r="Y129">
        <v>0</v>
      </c>
      <c r="Z129">
        <v>87.17</v>
      </c>
      <c r="AA129">
        <v>11.6</v>
      </c>
      <c r="AB129">
        <v>0</v>
      </c>
      <c r="AC129">
        <v>0</v>
      </c>
      <c r="AD129">
        <v>1</v>
      </c>
      <c r="AE129">
        <v>0</v>
      </c>
      <c r="AF129" t="s">
        <v>20</v>
      </c>
      <c r="AG129">
        <v>0.25</v>
      </c>
      <c r="AH129">
        <v>2</v>
      </c>
      <c r="AI129">
        <v>68190361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4">
      <c r="A130">
        <f>ROW(Source!A90)</f>
        <v>90</v>
      </c>
      <c r="B130">
        <v>68190362</v>
      </c>
      <c r="C130">
        <v>68190351</v>
      </c>
      <c r="D130">
        <v>64807528</v>
      </c>
      <c r="E130">
        <v>1</v>
      </c>
      <c r="F130">
        <v>1</v>
      </c>
      <c r="G130">
        <v>1</v>
      </c>
      <c r="H130">
        <v>3</v>
      </c>
      <c r="I130" t="s">
        <v>731</v>
      </c>
      <c r="J130" t="s">
        <v>732</v>
      </c>
      <c r="K130" t="s">
        <v>733</v>
      </c>
      <c r="L130">
        <v>1348</v>
      </c>
      <c r="N130">
        <v>1009</v>
      </c>
      <c r="O130" t="s">
        <v>133</v>
      </c>
      <c r="P130" t="s">
        <v>133</v>
      </c>
      <c r="Q130">
        <v>1000</v>
      </c>
      <c r="X130">
        <v>1E-4</v>
      </c>
      <c r="Y130">
        <v>37900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1E-4</v>
      </c>
      <c r="AH130">
        <v>2</v>
      </c>
      <c r="AI130">
        <v>68190362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4">
      <c r="A131">
        <f>ROW(Source!A90)</f>
        <v>90</v>
      </c>
      <c r="B131">
        <v>68190363</v>
      </c>
      <c r="C131">
        <v>68190351</v>
      </c>
      <c r="D131">
        <v>64807543</v>
      </c>
      <c r="E131">
        <v>1</v>
      </c>
      <c r="F131">
        <v>1</v>
      </c>
      <c r="G131">
        <v>1</v>
      </c>
      <c r="H131">
        <v>3</v>
      </c>
      <c r="I131" t="s">
        <v>860</v>
      </c>
      <c r="J131" t="s">
        <v>861</v>
      </c>
      <c r="K131" t="s">
        <v>862</v>
      </c>
      <c r="L131">
        <v>1339</v>
      </c>
      <c r="N131">
        <v>1007</v>
      </c>
      <c r="O131" t="s">
        <v>712</v>
      </c>
      <c r="P131" t="s">
        <v>712</v>
      </c>
      <c r="Q131">
        <v>1</v>
      </c>
      <c r="X131">
        <v>0.9</v>
      </c>
      <c r="Y131">
        <v>6.23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0.9</v>
      </c>
      <c r="AH131">
        <v>2</v>
      </c>
      <c r="AI131">
        <v>68190363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4">
      <c r="A132">
        <f>ROW(Source!A90)</f>
        <v>90</v>
      </c>
      <c r="B132">
        <v>68190364</v>
      </c>
      <c r="C132">
        <v>68190351</v>
      </c>
      <c r="D132">
        <v>64807848</v>
      </c>
      <c r="E132">
        <v>1</v>
      </c>
      <c r="F132">
        <v>1</v>
      </c>
      <c r="G132">
        <v>1</v>
      </c>
      <c r="H132">
        <v>3</v>
      </c>
      <c r="I132" t="s">
        <v>863</v>
      </c>
      <c r="J132" t="s">
        <v>864</v>
      </c>
      <c r="K132" t="s">
        <v>865</v>
      </c>
      <c r="L132">
        <v>1348</v>
      </c>
      <c r="N132">
        <v>1009</v>
      </c>
      <c r="O132" t="s">
        <v>133</v>
      </c>
      <c r="P132" t="s">
        <v>133</v>
      </c>
      <c r="Q132">
        <v>1000</v>
      </c>
      <c r="X132">
        <v>3.0000000000000001E-5</v>
      </c>
      <c r="Y132">
        <v>4455.2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3.0000000000000001E-5</v>
      </c>
      <c r="AH132">
        <v>2</v>
      </c>
      <c r="AI132">
        <v>68190364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4">
      <c r="A133">
        <f>ROW(Source!A90)</f>
        <v>90</v>
      </c>
      <c r="B133">
        <v>68190365</v>
      </c>
      <c r="C133">
        <v>68190351</v>
      </c>
      <c r="D133">
        <v>64808054</v>
      </c>
      <c r="E133">
        <v>1</v>
      </c>
      <c r="F133">
        <v>1</v>
      </c>
      <c r="G133">
        <v>1</v>
      </c>
      <c r="H133">
        <v>3</v>
      </c>
      <c r="I133" t="s">
        <v>866</v>
      </c>
      <c r="J133" t="s">
        <v>867</v>
      </c>
      <c r="K133" t="s">
        <v>868</v>
      </c>
      <c r="L133">
        <v>1348</v>
      </c>
      <c r="N133">
        <v>1009</v>
      </c>
      <c r="O133" t="s">
        <v>133</v>
      </c>
      <c r="P133" t="s">
        <v>133</v>
      </c>
      <c r="Q133">
        <v>1000</v>
      </c>
      <c r="X133">
        <v>1.9400000000000001E-3</v>
      </c>
      <c r="Y133">
        <v>4920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1.9400000000000001E-3</v>
      </c>
      <c r="AH133">
        <v>2</v>
      </c>
      <c r="AI133">
        <v>68190365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4">
      <c r="A134">
        <f>ROW(Source!A90)</f>
        <v>90</v>
      </c>
      <c r="B134">
        <v>68190366</v>
      </c>
      <c r="C134">
        <v>68190351</v>
      </c>
      <c r="D134">
        <v>64808450</v>
      </c>
      <c r="E134">
        <v>1</v>
      </c>
      <c r="F134">
        <v>1</v>
      </c>
      <c r="G134">
        <v>1</v>
      </c>
      <c r="H134">
        <v>3</v>
      </c>
      <c r="I134" t="s">
        <v>869</v>
      </c>
      <c r="J134" t="s">
        <v>870</v>
      </c>
      <c r="K134" t="s">
        <v>871</v>
      </c>
      <c r="L134">
        <v>1348</v>
      </c>
      <c r="N134">
        <v>1009</v>
      </c>
      <c r="O134" t="s">
        <v>133</v>
      </c>
      <c r="P134" t="s">
        <v>133</v>
      </c>
      <c r="Q134">
        <v>1000</v>
      </c>
      <c r="X134">
        <v>0.03</v>
      </c>
      <c r="Y134">
        <v>10169.99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2</v>
      </c>
      <c r="AI134">
        <v>68190366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4">
      <c r="A135">
        <f>ROW(Source!A90)</f>
        <v>90</v>
      </c>
      <c r="B135">
        <v>68190367</v>
      </c>
      <c r="C135">
        <v>68190351</v>
      </c>
      <c r="D135">
        <v>64808704</v>
      </c>
      <c r="E135">
        <v>1</v>
      </c>
      <c r="F135">
        <v>1</v>
      </c>
      <c r="G135">
        <v>1</v>
      </c>
      <c r="H135">
        <v>3</v>
      </c>
      <c r="I135" t="s">
        <v>764</v>
      </c>
      <c r="J135" t="s">
        <v>765</v>
      </c>
      <c r="K135" t="s">
        <v>766</v>
      </c>
      <c r="L135">
        <v>1348</v>
      </c>
      <c r="N135">
        <v>1009</v>
      </c>
      <c r="O135" t="s">
        <v>133</v>
      </c>
      <c r="P135" t="s">
        <v>133</v>
      </c>
      <c r="Q135">
        <v>1000</v>
      </c>
      <c r="X135">
        <v>1.0000000000000001E-5</v>
      </c>
      <c r="Y135">
        <v>11978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1.0000000000000001E-5</v>
      </c>
      <c r="AH135">
        <v>2</v>
      </c>
      <c r="AI135">
        <v>68190367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4">
      <c r="A136">
        <f>ROW(Source!A90)</f>
        <v>90</v>
      </c>
      <c r="B136">
        <v>68190368</v>
      </c>
      <c r="C136">
        <v>68190351</v>
      </c>
      <c r="D136">
        <v>64809102</v>
      </c>
      <c r="E136">
        <v>1</v>
      </c>
      <c r="F136">
        <v>1</v>
      </c>
      <c r="G136">
        <v>1</v>
      </c>
      <c r="H136">
        <v>3</v>
      </c>
      <c r="I136" t="s">
        <v>872</v>
      </c>
      <c r="J136" t="s">
        <v>873</v>
      </c>
      <c r="K136" t="s">
        <v>874</v>
      </c>
      <c r="L136">
        <v>1346</v>
      </c>
      <c r="N136">
        <v>1009</v>
      </c>
      <c r="O136" t="s">
        <v>120</v>
      </c>
      <c r="P136" t="s">
        <v>120</v>
      </c>
      <c r="Q136">
        <v>1</v>
      </c>
      <c r="X136">
        <v>0.3</v>
      </c>
      <c r="Y136">
        <v>6.09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0.3</v>
      </c>
      <c r="AH136">
        <v>2</v>
      </c>
      <c r="AI136">
        <v>68190368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4">
      <c r="A137">
        <f>ROW(Source!A90)</f>
        <v>90</v>
      </c>
      <c r="B137">
        <v>68190369</v>
      </c>
      <c r="C137">
        <v>68190351</v>
      </c>
      <c r="D137">
        <v>64809260</v>
      </c>
      <c r="E137">
        <v>1</v>
      </c>
      <c r="F137">
        <v>1</v>
      </c>
      <c r="G137">
        <v>1</v>
      </c>
      <c r="H137">
        <v>3</v>
      </c>
      <c r="I137" t="s">
        <v>875</v>
      </c>
      <c r="J137" t="s">
        <v>876</v>
      </c>
      <c r="K137" t="s">
        <v>877</v>
      </c>
      <c r="L137">
        <v>1348</v>
      </c>
      <c r="N137">
        <v>1009</v>
      </c>
      <c r="O137" t="s">
        <v>133</v>
      </c>
      <c r="P137" t="s">
        <v>133</v>
      </c>
      <c r="Q137">
        <v>1000</v>
      </c>
      <c r="X137">
        <v>5.9999999999999995E-4</v>
      </c>
      <c r="Y137">
        <v>9420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5.9999999999999995E-4</v>
      </c>
      <c r="AH137">
        <v>2</v>
      </c>
      <c r="AI137">
        <v>68190369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4">
      <c r="A138">
        <f>ROW(Source!A90)</f>
        <v>90</v>
      </c>
      <c r="B138">
        <v>68190370</v>
      </c>
      <c r="C138">
        <v>68190351</v>
      </c>
      <c r="D138">
        <v>64814679</v>
      </c>
      <c r="E138">
        <v>1</v>
      </c>
      <c r="F138">
        <v>1</v>
      </c>
      <c r="G138">
        <v>1</v>
      </c>
      <c r="H138">
        <v>3</v>
      </c>
      <c r="I138" t="s">
        <v>734</v>
      </c>
      <c r="J138" t="s">
        <v>735</v>
      </c>
      <c r="K138" t="s">
        <v>736</v>
      </c>
      <c r="L138">
        <v>1339</v>
      </c>
      <c r="N138">
        <v>1007</v>
      </c>
      <c r="O138" t="s">
        <v>712</v>
      </c>
      <c r="P138" t="s">
        <v>712</v>
      </c>
      <c r="Q138">
        <v>1</v>
      </c>
      <c r="X138">
        <v>1E-3</v>
      </c>
      <c r="Y138">
        <v>1699.99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1E-3</v>
      </c>
      <c r="AH138">
        <v>2</v>
      </c>
      <c r="AI138">
        <v>68190370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4">
      <c r="A139">
        <f>ROW(Source!A90)</f>
        <v>90</v>
      </c>
      <c r="B139">
        <v>68190371</v>
      </c>
      <c r="C139">
        <v>68190351</v>
      </c>
      <c r="D139">
        <v>64821585</v>
      </c>
      <c r="E139">
        <v>1</v>
      </c>
      <c r="F139">
        <v>1</v>
      </c>
      <c r="G139">
        <v>1</v>
      </c>
      <c r="H139">
        <v>3</v>
      </c>
      <c r="I139" t="s">
        <v>878</v>
      </c>
      <c r="J139" t="s">
        <v>879</v>
      </c>
      <c r="K139" t="s">
        <v>880</v>
      </c>
      <c r="L139">
        <v>1348</v>
      </c>
      <c r="N139">
        <v>1009</v>
      </c>
      <c r="O139" t="s">
        <v>133</v>
      </c>
      <c r="P139" t="s">
        <v>133</v>
      </c>
      <c r="Q139">
        <v>1000</v>
      </c>
      <c r="X139">
        <v>3.1E-4</v>
      </c>
      <c r="Y139">
        <v>15620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3.1E-4</v>
      </c>
      <c r="AH139">
        <v>2</v>
      </c>
      <c r="AI139">
        <v>68190371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4">
      <c r="A140">
        <f>ROW(Source!A90)</f>
        <v>90</v>
      </c>
      <c r="B140">
        <v>68190372</v>
      </c>
      <c r="C140">
        <v>68190351</v>
      </c>
      <c r="D140">
        <v>64827577</v>
      </c>
      <c r="E140">
        <v>1</v>
      </c>
      <c r="F140">
        <v>1</v>
      </c>
      <c r="G140">
        <v>1</v>
      </c>
      <c r="H140">
        <v>3</v>
      </c>
      <c r="I140" t="s">
        <v>737</v>
      </c>
      <c r="J140" t="s">
        <v>738</v>
      </c>
      <c r="K140" t="s">
        <v>739</v>
      </c>
      <c r="L140">
        <v>1348</v>
      </c>
      <c r="N140">
        <v>1009</v>
      </c>
      <c r="O140" t="s">
        <v>133</v>
      </c>
      <c r="P140" t="s">
        <v>133</v>
      </c>
      <c r="Q140">
        <v>1000</v>
      </c>
      <c r="X140">
        <v>1.4E-2</v>
      </c>
      <c r="Y140">
        <v>7712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1.4E-2</v>
      </c>
      <c r="AH140">
        <v>2</v>
      </c>
      <c r="AI140">
        <v>68190372</v>
      </c>
      <c r="AJ140">
        <v>139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4">
      <c r="A141">
        <f>ROW(Source!A90)</f>
        <v>90</v>
      </c>
      <c r="B141">
        <v>68190373</v>
      </c>
      <c r="C141">
        <v>68190351</v>
      </c>
      <c r="D141">
        <v>64828822</v>
      </c>
      <c r="E141">
        <v>1</v>
      </c>
      <c r="F141">
        <v>1</v>
      </c>
      <c r="G141">
        <v>1</v>
      </c>
      <c r="H141">
        <v>3</v>
      </c>
      <c r="I141" t="s">
        <v>1199</v>
      </c>
      <c r="J141" t="s">
        <v>1200</v>
      </c>
      <c r="K141" t="s">
        <v>1201</v>
      </c>
      <c r="L141">
        <v>1348</v>
      </c>
      <c r="N141">
        <v>1009</v>
      </c>
      <c r="O141" t="s">
        <v>133</v>
      </c>
      <c r="P141" t="s">
        <v>133</v>
      </c>
      <c r="Q141">
        <v>1000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1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4">
      <c r="A142">
        <f>ROW(Source!A90)</f>
        <v>90</v>
      </c>
      <c r="B142">
        <v>68190374</v>
      </c>
      <c r="C142">
        <v>68190351</v>
      </c>
      <c r="D142">
        <v>64861666</v>
      </c>
      <c r="E142">
        <v>1</v>
      </c>
      <c r="F142">
        <v>1</v>
      </c>
      <c r="G142">
        <v>1</v>
      </c>
      <c r="H142">
        <v>3</v>
      </c>
      <c r="I142" t="s">
        <v>740</v>
      </c>
      <c r="J142" t="s">
        <v>741</v>
      </c>
      <c r="K142" t="s">
        <v>742</v>
      </c>
      <c r="L142">
        <v>1302</v>
      </c>
      <c r="N142">
        <v>1003</v>
      </c>
      <c r="O142" t="s">
        <v>288</v>
      </c>
      <c r="P142" t="s">
        <v>288</v>
      </c>
      <c r="Q142">
        <v>10</v>
      </c>
      <c r="X142">
        <v>1.8700000000000001E-2</v>
      </c>
      <c r="Y142">
        <v>71.489999999999995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1.8700000000000001E-2</v>
      </c>
      <c r="AH142">
        <v>2</v>
      </c>
      <c r="AI142">
        <v>68190374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4">
      <c r="A143">
        <f>ROW(Source!A92)</f>
        <v>92</v>
      </c>
      <c r="B143">
        <v>68190377</v>
      </c>
      <c r="C143">
        <v>68190376</v>
      </c>
      <c r="D143">
        <v>18407546</v>
      </c>
      <c r="E143">
        <v>1</v>
      </c>
      <c r="F143">
        <v>1</v>
      </c>
      <c r="G143">
        <v>1</v>
      </c>
      <c r="H143">
        <v>1</v>
      </c>
      <c r="I143" t="s">
        <v>881</v>
      </c>
      <c r="J143" t="s">
        <v>3</v>
      </c>
      <c r="K143" t="s">
        <v>882</v>
      </c>
      <c r="L143">
        <v>1369</v>
      </c>
      <c r="N143">
        <v>1013</v>
      </c>
      <c r="O143" t="s">
        <v>665</v>
      </c>
      <c r="P143" t="s">
        <v>665</v>
      </c>
      <c r="Q143">
        <v>1</v>
      </c>
      <c r="X143">
        <v>102.46</v>
      </c>
      <c r="Y143">
        <v>0</v>
      </c>
      <c r="Z143">
        <v>0</v>
      </c>
      <c r="AA143">
        <v>0</v>
      </c>
      <c r="AB143">
        <v>9.4</v>
      </c>
      <c r="AC143">
        <v>0</v>
      </c>
      <c r="AD143">
        <v>1</v>
      </c>
      <c r="AE143">
        <v>1</v>
      </c>
      <c r="AF143" t="s">
        <v>21</v>
      </c>
      <c r="AG143">
        <v>117.82899999999999</v>
      </c>
      <c r="AH143">
        <v>2</v>
      </c>
      <c r="AI143">
        <v>68190377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4">
      <c r="A144">
        <f>ROW(Source!A92)</f>
        <v>92</v>
      </c>
      <c r="B144">
        <v>68190378</v>
      </c>
      <c r="C144">
        <v>68190376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44</v>
      </c>
      <c r="J144" t="s">
        <v>3</v>
      </c>
      <c r="K144" t="s">
        <v>723</v>
      </c>
      <c r="L144">
        <v>608254</v>
      </c>
      <c r="N144">
        <v>1013</v>
      </c>
      <c r="O144" t="s">
        <v>724</v>
      </c>
      <c r="P144" t="s">
        <v>724</v>
      </c>
      <c r="Q144">
        <v>1</v>
      </c>
      <c r="X144">
        <v>0.76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F144" t="s">
        <v>20</v>
      </c>
      <c r="AG144">
        <v>0.95</v>
      </c>
      <c r="AH144">
        <v>2</v>
      </c>
      <c r="AI144">
        <v>68190378</v>
      </c>
      <c r="AJ144">
        <v>142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4">
      <c r="A145">
        <f>ROW(Source!A92)</f>
        <v>92</v>
      </c>
      <c r="B145">
        <v>68190379</v>
      </c>
      <c r="C145">
        <v>68190376</v>
      </c>
      <c r="D145">
        <v>64871408</v>
      </c>
      <c r="E145">
        <v>1</v>
      </c>
      <c r="F145">
        <v>1</v>
      </c>
      <c r="G145">
        <v>1</v>
      </c>
      <c r="H145">
        <v>2</v>
      </c>
      <c r="I145" t="s">
        <v>789</v>
      </c>
      <c r="J145" t="s">
        <v>790</v>
      </c>
      <c r="K145" t="s">
        <v>791</v>
      </c>
      <c r="L145">
        <v>1368</v>
      </c>
      <c r="N145">
        <v>1011</v>
      </c>
      <c r="O145" t="s">
        <v>669</v>
      </c>
      <c r="P145" t="s">
        <v>669</v>
      </c>
      <c r="Q145">
        <v>1</v>
      </c>
      <c r="X145">
        <v>0.76</v>
      </c>
      <c r="Y145">
        <v>0</v>
      </c>
      <c r="Z145">
        <v>31.26</v>
      </c>
      <c r="AA145">
        <v>13.5</v>
      </c>
      <c r="AB145">
        <v>0</v>
      </c>
      <c r="AC145">
        <v>0</v>
      </c>
      <c r="AD145">
        <v>1</v>
      </c>
      <c r="AE145">
        <v>0</v>
      </c>
      <c r="AF145" t="s">
        <v>20</v>
      </c>
      <c r="AG145">
        <v>0.95</v>
      </c>
      <c r="AH145">
        <v>2</v>
      </c>
      <c r="AI145">
        <v>68190379</v>
      </c>
      <c r="AJ145">
        <v>143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4">
      <c r="A146">
        <f>ROW(Source!A92)</f>
        <v>92</v>
      </c>
      <c r="B146">
        <v>68190380</v>
      </c>
      <c r="C146">
        <v>68190376</v>
      </c>
      <c r="D146">
        <v>64872800</v>
      </c>
      <c r="E146">
        <v>1</v>
      </c>
      <c r="F146">
        <v>1</v>
      </c>
      <c r="G146">
        <v>1</v>
      </c>
      <c r="H146">
        <v>2</v>
      </c>
      <c r="I146" t="s">
        <v>746</v>
      </c>
      <c r="J146" t="s">
        <v>747</v>
      </c>
      <c r="K146" t="s">
        <v>748</v>
      </c>
      <c r="L146">
        <v>1368</v>
      </c>
      <c r="N146">
        <v>1011</v>
      </c>
      <c r="O146" t="s">
        <v>669</v>
      </c>
      <c r="P146" t="s">
        <v>669</v>
      </c>
      <c r="Q146">
        <v>1</v>
      </c>
      <c r="X146">
        <v>5.35</v>
      </c>
      <c r="Y146">
        <v>0</v>
      </c>
      <c r="Z146">
        <v>1.95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20</v>
      </c>
      <c r="AG146">
        <v>6.6875</v>
      </c>
      <c r="AH146">
        <v>2</v>
      </c>
      <c r="AI146">
        <v>68190380</v>
      </c>
      <c r="AJ146">
        <v>144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4">
      <c r="A147">
        <f>ROW(Source!A92)</f>
        <v>92</v>
      </c>
      <c r="B147">
        <v>68190381</v>
      </c>
      <c r="C147">
        <v>68190376</v>
      </c>
      <c r="D147">
        <v>64873129</v>
      </c>
      <c r="E147">
        <v>1</v>
      </c>
      <c r="F147">
        <v>1</v>
      </c>
      <c r="G147">
        <v>1</v>
      </c>
      <c r="H147">
        <v>2</v>
      </c>
      <c r="I147" t="s">
        <v>715</v>
      </c>
      <c r="J147" t="s">
        <v>716</v>
      </c>
      <c r="K147" t="s">
        <v>717</v>
      </c>
      <c r="L147">
        <v>1368</v>
      </c>
      <c r="N147">
        <v>1011</v>
      </c>
      <c r="O147" t="s">
        <v>669</v>
      </c>
      <c r="P147" t="s">
        <v>669</v>
      </c>
      <c r="Q147">
        <v>1</v>
      </c>
      <c r="X147">
        <v>4.58</v>
      </c>
      <c r="Y147">
        <v>0</v>
      </c>
      <c r="Z147">
        <v>87.17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20</v>
      </c>
      <c r="AG147">
        <v>5.7249999999999996</v>
      </c>
      <c r="AH147">
        <v>2</v>
      </c>
      <c r="AI147">
        <v>68190381</v>
      </c>
      <c r="AJ147">
        <v>145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4">
      <c r="A148">
        <f>ROW(Source!A92)</f>
        <v>92</v>
      </c>
      <c r="B148">
        <v>68190382</v>
      </c>
      <c r="C148">
        <v>68190376</v>
      </c>
      <c r="D148">
        <v>64809222</v>
      </c>
      <c r="E148">
        <v>1</v>
      </c>
      <c r="F148">
        <v>1</v>
      </c>
      <c r="G148">
        <v>1</v>
      </c>
      <c r="H148">
        <v>3</v>
      </c>
      <c r="I148" t="s">
        <v>217</v>
      </c>
      <c r="J148" t="s">
        <v>219</v>
      </c>
      <c r="K148" t="s">
        <v>218</v>
      </c>
      <c r="L148">
        <v>1327</v>
      </c>
      <c r="N148">
        <v>1005</v>
      </c>
      <c r="O148" t="s">
        <v>31</v>
      </c>
      <c r="P148" t="s">
        <v>31</v>
      </c>
      <c r="Q148">
        <v>1</v>
      </c>
      <c r="X148">
        <v>103</v>
      </c>
      <c r="Y148">
        <v>51.95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103</v>
      </c>
      <c r="AH148">
        <v>2</v>
      </c>
      <c r="AI148">
        <v>68190382</v>
      </c>
      <c r="AJ148">
        <v>146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4">
      <c r="A149">
        <f>ROW(Source!A93)</f>
        <v>93</v>
      </c>
      <c r="B149">
        <v>68190397</v>
      </c>
      <c r="C149">
        <v>68190396</v>
      </c>
      <c r="D149">
        <v>18407546</v>
      </c>
      <c r="E149">
        <v>1</v>
      </c>
      <c r="F149">
        <v>1</v>
      </c>
      <c r="G149">
        <v>1</v>
      </c>
      <c r="H149">
        <v>1</v>
      </c>
      <c r="I149" t="s">
        <v>881</v>
      </c>
      <c r="J149" t="s">
        <v>3</v>
      </c>
      <c r="K149" t="s">
        <v>882</v>
      </c>
      <c r="L149">
        <v>1369</v>
      </c>
      <c r="N149">
        <v>1013</v>
      </c>
      <c r="O149" t="s">
        <v>665</v>
      </c>
      <c r="P149" t="s">
        <v>665</v>
      </c>
      <c r="Q149">
        <v>1</v>
      </c>
      <c r="X149">
        <v>102.46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21</v>
      </c>
      <c r="AG149">
        <v>117.82899999999999</v>
      </c>
      <c r="AH149">
        <v>2</v>
      </c>
      <c r="AI149">
        <v>68190397</v>
      </c>
      <c r="AJ149">
        <v>147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4">
      <c r="A150">
        <f>ROW(Source!A93)</f>
        <v>93</v>
      </c>
      <c r="B150">
        <v>68190398</v>
      </c>
      <c r="C150">
        <v>68190396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44</v>
      </c>
      <c r="J150" t="s">
        <v>3</v>
      </c>
      <c r="K150" t="s">
        <v>723</v>
      </c>
      <c r="L150">
        <v>608254</v>
      </c>
      <c r="N150">
        <v>1013</v>
      </c>
      <c r="O150" t="s">
        <v>724</v>
      </c>
      <c r="P150" t="s">
        <v>724</v>
      </c>
      <c r="Q150">
        <v>1</v>
      </c>
      <c r="X150">
        <v>0.76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20</v>
      </c>
      <c r="AG150">
        <v>0.95</v>
      </c>
      <c r="AH150">
        <v>2</v>
      </c>
      <c r="AI150">
        <v>68190398</v>
      </c>
      <c r="AJ150">
        <v>148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4">
      <c r="A151">
        <f>ROW(Source!A93)</f>
        <v>93</v>
      </c>
      <c r="B151">
        <v>68190399</v>
      </c>
      <c r="C151">
        <v>68190396</v>
      </c>
      <c r="D151">
        <v>64871408</v>
      </c>
      <c r="E151">
        <v>1</v>
      </c>
      <c r="F151">
        <v>1</v>
      </c>
      <c r="G151">
        <v>1</v>
      </c>
      <c r="H151">
        <v>2</v>
      </c>
      <c r="I151" t="s">
        <v>789</v>
      </c>
      <c r="J151" t="s">
        <v>790</v>
      </c>
      <c r="K151" t="s">
        <v>791</v>
      </c>
      <c r="L151">
        <v>1368</v>
      </c>
      <c r="N151">
        <v>1011</v>
      </c>
      <c r="O151" t="s">
        <v>669</v>
      </c>
      <c r="P151" t="s">
        <v>669</v>
      </c>
      <c r="Q151">
        <v>1</v>
      </c>
      <c r="X151">
        <v>0.76</v>
      </c>
      <c r="Y151">
        <v>0</v>
      </c>
      <c r="Z151">
        <v>31.26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20</v>
      </c>
      <c r="AG151">
        <v>0.95</v>
      </c>
      <c r="AH151">
        <v>2</v>
      </c>
      <c r="AI151">
        <v>68190399</v>
      </c>
      <c r="AJ151">
        <v>149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4">
      <c r="A152">
        <f>ROW(Source!A93)</f>
        <v>93</v>
      </c>
      <c r="B152">
        <v>68190400</v>
      </c>
      <c r="C152">
        <v>68190396</v>
      </c>
      <c r="D152">
        <v>64872800</v>
      </c>
      <c r="E152">
        <v>1</v>
      </c>
      <c r="F152">
        <v>1</v>
      </c>
      <c r="G152">
        <v>1</v>
      </c>
      <c r="H152">
        <v>2</v>
      </c>
      <c r="I152" t="s">
        <v>746</v>
      </c>
      <c r="J152" t="s">
        <v>747</v>
      </c>
      <c r="K152" t="s">
        <v>748</v>
      </c>
      <c r="L152">
        <v>1368</v>
      </c>
      <c r="N152">
        <v>1011</v>
      </c>
      <c r="O152" t="s">
        <v>669</v>
      </c>
      <c r="P152" t="s">
        <v>669</v>
      </c>
      <c r="Q152">
        <v>1</v>
      </c>
      <c r="X152">
        <v>5.35</v>
      </c>
      <c r="Y152">
        <v>0</v>
      </c>
      <c r="Z152">
        <v>1.95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20</v>
      </c>
      <c r="AG152">
        <v>6.6875</v>
      </c>
      <c r="AH152">
        <v>2</v>
      </c>
      <c r="AI152">
        <v>68190400</v>
      </c>
      <c r="AJ152">
        <v>150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4">
      <c r="A153">
        <f>ROW(Source!A93)</f>
        <v>93</v>
      </c>
      <c r="B153">
        <v>68190401</v>
      </c>
      <c r="C153">
        <v>68190396</v>
      </c>
      <c r="D153">
        <v>64873129</v>
      </c>
      <c r="E153">
        <v>1</v>
      </c>
      <c r="F153">
        <v>1</v>
      </c>
      <c r="G153">
        <v>1</v>
      </c>
      <c r="H153">
        <v>2</v>
      </c>
      <c r="I153" t="s">
        <v>715</v>
      </c>
      <c r="J153" t="s">
        <v>716</v>
      </c>
      <c r="K153" t="s">
        <v>717</v>
      </c>
      <c r="L153">
        <v>1368</v>
      </c>
      <c r="N153">
        <v>1011</v>
      </c>
      <c r="O153" t="s">
        <v>669</v>
      </c>
      <c r="P153" t="s">
        <v>669</v>
      </c>
      <c r="Q153">
        <v>1</v>
      </c>
      <c r="X153">
        <v>4.58</v>
      </c>
      <c r="Y153">
        <v>0</v>
      </c>
      <c r="Z153">
        <v>87.17</v>
      </c>
      <c r="AA153">
        <v>11.6</v>
      </c>
      <c r="AB153">
        <v>0</v>
      </c>
      <c r="AC153">
        <v>0</v>
      </c>
      <c r="AD153">
        <v>1</v>
      </c>
      <c r="AE153">
        <v>0</v>
      </c>
      <c r="AF153" t="s">
        <v>20</v>
      </c>
      <c r="AG153">
        <v>5.7249999999999996</v>
      </c>
      <c r="AH153">
        <v>2</v>
      </c>
      <c r="AI153">
        <v>68190401</v>
      </c>
      <c r="AJ153">
        <v>151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4">
      <c r="A154">
        <f>ROW(Source!A93)</f>
        <v>93</v>
      </c>
      <c r="B154">
        <v>68190402</v>
      </c>
      <c r="C154">
        <v>68190396</v>
      </c>
      <c r="D154">
        <v>64809222</v>
      </c>
      <c r="E154">
        <v>1</v>
      </c>
      <c r="F154">
        <v>1</v>
      </c>
      <c r="G154">
        <v>1</v>
      </c>
      <c r="H154">
        <v>3</v>
      </c>
      <c r="I154" t="s">
        <v>217</v>
      </c>
      <c r="J154" t="s">
        <v>219</v>
      </c>
      <c r="K154" t="s">
        <v>218</v>
      </c>
      <c r="L154">
        <v>1327</v>
      </c>
      <c r="N154">
        <v>1005</v>
      </c>
      <c r="O154" t="s">
        <v>31</v>
      </c>
      <c r="P154" t="s">
        <v>31</v>
      </c>
      <c r="Q154">
        <v>1</v>
      </c>
      <c r="X154">
        <v>103</v>
      </c>
      <c r="Y154">
        <v>51.95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103</v>
      </c>
      <c r="AH154">
        <v>2</v>
      </c>
      <c r="AI154">
        <v>68190402</v>
      </c>
      <c r="AJ154">
        <v>152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4">
      <c r="A155">
        <f>ROW(Source!A96)</f>
        <v>96</v>
      </c>
      <c r="B155">
        <v>68190408</v>
      </c>
      <c r="C155">
        <v>68190407</v>
      </c>
      <c r="D155">
        <v>18409850</v>
      </c>
      <c r="E155">
        <v>1</v>
      </c>
      <c r="F155">
        <v>1</v>
      </c>
      <c r="G155">
        <v>1</v>
      </c>
      <c r="H155">
        <v>1</v>
      </c>
      <c r="I155" t="s">
        <v>663</v>
      </c>
      <c r="J155" t="s">
        <v>3</v>
      </c>
      <c r="K155" t="s">
        <v>664</v>
      </c>
      <c r="L155">
        <v>1369</v>
      </c>
      <c r="N155">
        <v>1013</v>
      </c>
      <c r="O155" t="s">
        <v>665</v>
      </c>
      <c r="P155" t="s">
        <v>665</v>
      </c>
      <c r="Q155">
        <v>1</v>
      </c>
      <c r="X155">
        <v>92</v>
      </c>
      <c r="Y155">
        <v>0</v>
      </c>
      <c r="Z155">
        <v>0</v>
      </c>
      <c r="AA155">
        <v>0</v>
      </c>
      <c r="AB155">
        <v>9.07</v>
      </c>
      <c r="AC155">
        <v>0</v>
      </c>
      <c r="AD155">
        <v>1</v>
      </c>
      <c r="AE155">
        <v>1</v>
      </c>
      <c r="AF155" t="s">
        <v>21</v>
      </c>
      <c r="AG155">
        <v>105.8</v>
      </c>
      <c r="AH155">
        <v>2</v>
      </c>
      <c r="AI155">
        <v>68190408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4">
      <c r="A156">
        <f>ROW(Source!A96)</f>
        <v>96</v>
      </c>
      <c r="B156">
        <v>68190409</v>
      </c>
      <c r="C156">
        <v>68190407</v>
      </c>
      <c r="D156">
        <v>64872081</v>
      </c>
      <c r="E156">
        <v>1</v>
      </c>
      <c r="F156">
        <v>1</v>
      </c>
      <c r="G156">
        <v>1</v>
      </c>
      <c r="H156">
        <v>2</v>
      </c>
      <c r="I156" t="s">
        <v>666</v>
      </c>
      <c r="J156" t="s">
        <v>667</v>
      </c>
      <c r="K156" t="s">
        <v>668</v>
      </c>
      <c r="L156">
        <v>1368</v>
      </c>
      <c r="N156">
        <v>1011</v>
      </c>
      <c r="O156" t="s">
        <v>669</v>
      </c>
      <c r="P156" t="s">
        <v>669</v>
      </c>
      <c r="Q156">
        <v>1</v>
      </c>
      <c r="X156">
        <v>2</v>
      </c>
      <c r="Y156">
        <v>0</v>
      </c>
      <c r="Z156">
        <v>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20</v>
      </c>
      <c r="AG156">
        <v>2.5</v>
      </c>
      <c r="AH156">
        <v>2</v>
      </c>
      <c r="AI156">
        <v>68190409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4">
      <c r="A157">
        <f>ROW(Source!A96)</f>
        <v>96</v>
      </c>
      <c r="B157">
        <v>68190410</v>
      </c>
      <c r="C157">
        <v>68190407</v>
      </c>
      <c r="D157">
        <v>64872832</v>
      </c>
      <c r="E157">
        <v>1</v>
      </c>
      <c r="F157">
        <v>1</v>
      </c>
      <c r="G157">
        <v>1</v>
      </c>
      <c r="H157">
        <v>2</v>
      </c>
      <c r="I157" t="s">
        <v>670</v>
      </c>
      <c r="J157" t="s">
        <v>671</v>
      </c>
      <c r="K157" t="s">
        <v>672</v>
      </c>
      <c r="L157">
        <v>1368</v>
      </c>
      <c r="N157">
        <v>1011</v>
      </c>
      <c r="O157" t="s">
        <v>669</v>
      </c>
      <c r="P157" t="s">
        <v>669</v>
      </c>
      <c r="Q157">
        <v>1</v>
      </c>
      <c r="X157">
        <v>0.14000000000000001</v>
      </c>
      <c r="Y157">
        <v>0</v>
      </c>
      <c r="Z157">
        <v>33.590000000000003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20</v>
      </c>
      <c r="AG157">
        <v>0.17499999999999999</v>
      </c>
      <c r="AH157">
        <v>2</v>
      </c>
      <c r="AI157">
        <v>68190410</v>
      </c>
      <c r="AJ157">
        <v>156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4">
      <c r="A158">
        <f>ROW(Source!A96)</f>
        <v>96</v>
      </c>
      <c r="B158">
        <v>68190411</v>
      </c>
      <c r="C158">
        <v>68190407</v>
      </c>
      <c r="D158">
        <v>64872869</v>
      </c>
      <c r="E158">
        <v>1</v>
      </c>
      <c r="F158">
        <v>1</v>
      </c>
      <c r="G158">
        <v>1</v>
      </c>
      <c r="H158">
        <v>2</v>
      </c>
      <c r="I158" t="s">
        <v>673</v>
      </c>
      <c r="J158" t="s">
        <v>674</v>
      </c>
      <c r="K158" t="s">
        <v>675</v>
      </c>
      <c r="L158">
        <v>1368</v>
      </c>
      <c r="N158">
        <v>1011</v>
      </c>
      <c r="O158" t="s">
        <v>669</v>
      </c>
      <c r="P158" t="s">
        <v>669</v>
      </c>
      <c r="Q158">
        <v>1</v>
      </c>
      <c r="X158">
        <v>0.61</v>
      </c>
      <c r="Y158">
        <v>0</v>
      </c>
      <c r="Z158">
        <v>2.08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20</v>
      </c>
      <c r="AG158">
        <v>0.76249999999999996</v>
      </c>
      <c r="AH158">
        <v>2</v>
      </c>
      <c r="AI158">
        <v>68190411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4">
      <c r="A159">
        <f>ROW(Source!A96)</f>
        <v>96</v>
      </c>
      <c r="B159">
        <v>68190412</v>
      </c>
      <c r="C159">
        <v>68190407</v>
      </c>
      <c r="D159">
        <v>64809235</v>
      </c>
      <c r="E159">
        <v>1</v>
      </c>
      <c r="F159">
        <v>1</v>
      </c>
      <c r="G159">
        <v>1</v>
      </c>
      <c r="H159">
        <v>3</v>
      </c>
      <c r="I159" t="s">
        <v>676</v>
      </c>
      <c r="J159" t="s">
        <v>677</v>
      </c>
      <c r="K159" t="s">
        <v>678</v>
      </c>
      <c r="L159">
        <v>1346</v>
      </c>
      <c r="N159">
        <v>1009</v>
      </c>
      <c r="O159" t="s">
        <v>120</v>
      </c>
      <c r="P159" t="s">
        <v>120</v>
      </c>
      <c r="Q159">
        <v>1</v>
      </c>
      <c r="X159">
        <v>10</v>
      </c>
      <c r="Y159">
        <v>46.72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10</v>
      </c>
      <c r="AH159">
        <v>2</v>
      </c>
      <c r="AI159">
        <v>68190412</v>
      </c>
      <c r="AJ159">
        <v>158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4">
      <c r="A160">
        <f>ROW(Source!A96)</f>
        <v>96</v>
      </c>
      <c r="B160">
        <v>68190413</v>
      </c>
      <c r="C160">
        <v>68190407</v>
      </c>
      <c r="D160">
        <v>64809242</v>
      </c>
      <c r="E160">
        <v>1</v>
      </c>
      <c r="F160">
        <v>1</v>
      </c>
      <c r="G160">
        <v>1</v>
      </c>
      <c r="H160">
        <v>3</v>
      </c>
      <c r="I160" t="s">
        <v>679</v>
      </c>
      <c r="J160" t="s">
        <v>680</v>
      </c>
      <c r="K160" t="s">
        <v>681</v>
      </c>
      <c r="L160">
        <v>1346</v>
      </c>
      <c r="N160">
        <v>1009</v>
      </c>
      <c r="O160" t="s">
        <v>120</v>
      </c>
      <c r="P160" t="s">
        <v>120</v>
      </c>
      <c r="Q160">
        <v>1</v>
      </c>
      <c r="X160">
        <v>4</v>
      </c>
      <c r="Y160">
        <v>11.12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4</v>
      </c>
      <c r="AH160">
        <v>2</v>
      </c>
      <c r="AI160">
        <v>68190413</v>
      </c>
      <c r="AJ160">
        <v>159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4">
      <c r="A161">
        <f>ROW(Source!A96)</f>
        <v>96</v>
      </c>
      <c r="B161">
        <v>68190414</v>
      </c>
      <c r="C161">
        <v>68190407</v>
      </c>
      <c r="D161">
        <v>64809243</v>
      </c>
      <c r="E161">
        <v>1</v>
      </c>
      <c r="F161">
        <v>1</v>
      </c>
      <c r="G161">
        <v>1</v>
      </c>
      <c r="H161">
        <v>3</v>
      </c>
      <c r="I161" t="s">
        <v>682</v>
      </c>
      <c r="J161" t="s">
        <v>683</v>
      </c>
      <c r="K161" t="s">
        <v>684</v>
      </c>
      <c r="L161">
        <v>1346</v>
      </c>
      <c r="N161">
        <v>1009</v>
      </c>
      <c r="O161" t="s">
        <v>120</v>
      </c>
      <c r="P161" t="s">
        <v>120</v>
      </c>
      <c r="Q161">
        <v>1</v>
      </c>
      <c r="X161">
        <v>42</v>
      </c>
      <c r="Y161">
        <v>4.3600000000000003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42</v>
      </c>
      <c r="AH161">
        <v>2</v>
      </c>
      <c r="AI161">
        <v>68190414</v>
      </c>
      <c r="AJ161">
        <v>160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4">
      <c r="A162">
        <f>ROW(Source!A96)</f>
        <v>96</v>
      </c>
      <c r="B162">
        <v>68190415</v>
      </c>
      <c r="C162">
        <v>68190407</v>
      </c>
      <c r="D162">
        <v>64809267</v>
      </c>
      <c r="E162">
        <v>1</v>
      </c>
      <c r="F162">
        <v>1</v>
      </c>
      <c r="G162">
        <v>1</v>
      </c>
      <c r="H162">
        <v>3</v>
      </c>
      <c r="I162" t="s">
        <v>685</v>
      </c>
      <c r="J162" t="s">
        <v>686</v>
      </c>
      <c r="K162" t="s">
        <v>687</v>
      </c>
      <c r="L162">
        <v>1301</v>
      </c>
      <c r="N162">
        <v>1003</v>
      </c>
      <c r="O162" t="s">
        <v>507</v>
      </c>
      <c r="P162" t="s">
        <v>507</v>
      </c>
      <c r="Q162">
        <v>1</v>
      </c>
      <c r="X162">
        <v>68</v>
      </c>
      <c r="Y162">
        <v>0.17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68</v>
      </c>
      <c r="AH162">
        <v>2</v>
      </c>
      <c r="AI162">
        <v>68190415</v>
      </c>
      <c r="AJ162">
        <v>161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4">
      <c r="A163">
        <f>ROW(Source!A96)</f>
        <v>96</v>
      </c>
      <c r="B163">
        <v>68190416</v>
      </c>
      <c r="C163">
        <v>68190407</v>
      </c>
      <c r="D163">
        <v>64809273</v>
      </c>
      <c r="E163">
        <v>1</v>
      </c>
      <c r="F163">
        <v>1</v>
      </c>
      <c r="G163">
        <v>1</v>
      </c>
      <c r="H163">
        <v>3</v>
      </c>
      <c r="I163" t="s">
        <v>688</v>
      </c>
      <c r="J163" t="s">
        <v>689</v>
      </c>
      <c r="K163" t="s">
        <v>690</v>
      </c>
      <c r="L163">
        <v>1308</v>
      </c>
      <c r="N163">
        <v>1003</v>
      </c>
      <c r="O163" t="s">
        <v>259</v>
      </c>
      <c r="P163" t="s">
        <v>259</v>
      </c>
      <c r="Q163">
        <v>100</v>
      </c>
      <c r="X163">
        <v>1.35</v>
      </c>
      <c r="Y163">
        <v>174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1.35</v>
      </c>
      <c r="AH163">
        <v>2</v>
      </c>
      <c r="AI163">
        <v>68190416</v>
      </c>
      <c r="AJ163">
        <v>162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4">
      <c r="A164">
        <f>ROW(Source!A96)</f>
        <v>96</v>
      </c>
      <c r="B164">
        <v>68190417</v>
      </c>
      <c r="C164">
        <v>68190407</v>
      </c>
      <c r="D164">
        <v>64809300</v>
      </c>
      <c r="E164">
        <v>1</v>
      </c>
      <c r="F164">
        <v>1</v>
      </c>
      <c r="G164">
        <v>1</v>
      </c>
      <c r="H164">
        <v>3</v>
      </c>
      <c r="I164" t="s">
        <v>37</v>
      </c>
      <c r="J164" t="s">
        <v>39</v>
      </c>
      <c r="K164" t="s">
        <v>38</v>
      </c>
      <c r="L164">
        <v>1327</v>
      </c>
      <c r="N164">
        <v>1005</v>
      </c>
      <c r="O164" t="s">
        <v>31</v>
      </c>
      <c r="P164" t="s">
        <v>31</v>
      </c>
      <c r="Q164">
        <v>1</v>
      </c>
      <c r="X164">
        <v>112</v>
      </c>
      <c r="Y164">
        <v>15.06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112</v>
      </c>
      <c r="AH164">
        <v>2</v>
      </c>
      <c r="AI164">
        <v>68190417</v>
      </c>
      <c r="AJ164">
        <v>163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4">
      <c r="A165">
        <f>ROW(Source!A96)</f>
        <v>96</v>
      </c>
      <c r="B165">
        <v>68190418</v>
      </c>
      <c r="C165">
        <v>68190407</v>
      </c>
      <c r="D165">
        <v>64809367</v>
      </c>
      <c r="E165">
        <v>1</v>
      </c>
      <c r="F165">
        <v>1</v>
      </c>
      <c r="G165">
        <v>1</v>
      </c>
      <c r="H165">
        <v>3</v>
      </c>
      <c r="I165" t="s">
        <v>883</v>
      </c>
      <c r="J165" t="s">
        <v>884</v>
      </c>
      <c r="K165" t="s">
        <v>885</v>
      </c>
      <c r="L165">
        <v>1355</v>
      </c>
      <c r="N165">
        <v>1010</v>
      </c>
      <c r="O165" t="s">
        <v>235</v>
      </c>
      <c r="P165" t="s">
        <v>235</v>
      </c>
      <c r="Q165">
        <v>100</v>
      </c>
      <c r="X165">
        <v>4.26</v>
      </c>
      <c r="Y165">
        <v>2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4.26</v>
      </c>
      <c r="AH165">
        <v>2</v>
      </c>
      <c r="AI165">
        <v>68190418</v>
      </c>
      <c r="AJ165">
        <v>164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4">
      <c r="A166">
        <f>ROW(Source!A96)</f>
        <v>96</v>
      </c>
      <c r="B166">
        <v>68190419</v>
      </c>
      <c r="C166">
        <v>68190407</v>
      </c>
      <c r="D166">
        <v>64809368</v>
      </c>
      <c r="E166">
        <v>1</v>
      </c>
      <c r="F166">
        <v>1</v>
      </c>
      <c r="G166">
        <v>1</v>
      </c>
      <c r="H166">
        <v>3</v>
      </c>
      <c r="I166" t="s">
        <v>694</v>
      </c>
      <c r="J166" t="s">
        <v>695</v>
      </c>
      <c r="K166" t="s">
        <v>696</v>
      </c>
      <c r="L166">
        <v>1355</v>
      </c>
      <c r="N166">
        <v>1010</v>
      </c>
      <c r="O166" t="s">
        <v>235</v>
      </c>
      <c r="P166" t="s">
        <v>235</v>
      </c>
      <c r="Q166">
        <v>100</v>
      </c>
      <c r="X166">
        <v>20.14</v>
      </c>
      <c r="Y166">
        <v>2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20.14</v>
      </c>
      <c r="AH166">
        <v>2</v>
      </c>
      <c r="AI166">
        <v>68190419</v>
      </c>
      <c r="AJ166">
        <v>165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4">
      <c r="A167">
        <f>ROW(Source!A96)</f>
        <v>96</v>
      </c>
      <c r="B167">
        <v>68190420</v>
      </c>
      <c r="C167">
        <v>68190407</v>
      </c>
      <c r="D167">
        <v>64809374</v>
      </c>
      <c r="E167">
        <v>1</v>
      </c>
      <c r="F167">
        <v>1</v>
      </c>
      <c r="G167">
        <v>1</v>
      </c>
      <c r="H167">
        <v>3</v>
      </c>
      <c r="I167" t="s">
        <v>886</v>
      </c>
      <c r="J167" t="s">
        <v>887</v>
      </c>
      <c r="K167" t="s">
        <v>888</v>
      </c>
      <c r="L167">
        <v>1355</v>
      </c>
      <c r="N167">
        <v>1010</v>
      </c>
      <c r="O167" t="s">
        <v>235</v>
      </c>
      <c r="P167" t="s">
        <v>235</v>
      </c>
      <c r="Q167">
        <v>100</v>
      </c>
      <c r="X167">
        <v>1.83</v>
      </c>
      <c r="Y167">
        <v>68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1.83</v>
      </c>
      <c r="AH167">
        <v>2</v>
      </c>
      <c r="AI167">
        <v>68190420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4">
      <c r="A168">
        <f>ROW(Source!A96)</f>
        <v>96</v>
      </c>
      <c r="B168">
        <v>68190421</v>
      </c>
      <c r="C168">
        <v>68190407</v>
      </c>
      <c r="D168">
        <v>64827618</v>
      </c>
      <c r="E168">
        <v>1</v>
      </c>
      <c r="F168">
        <v>1</v>
      </c>
      <c r="G168">
        <v>1</v>
      </c>
      <c r="H168">
        <v>3</v>
      </c>
      <c r="I168" t="s">
        <v>889</v>
      </c>
      <c r="J168" t="s">
        <v>890</v>
      </c>
      <c r="K168" t="s">
        <v>891</v>
      </c>
      <c r="L168">
        <v>1301</v>
      </c>
      <c r="N168">
        <v>1003</v>
      </c>
      <c r="O168" t="s">
        <v>507</v>
      </c>
      <c r="P168" t="s">
        <v>507</v>
      </c>
      <c r="Q168">
        <v>1</v>
      </c>
      <c r="X168">
        <v>390</v>
      </c>
      <c r="Y168">
        <v>5.74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390</v>
      </c>
      <c r="AH168">
        <v>2</v>
      </c>
      <c r="AI168">
        <v>68190421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4">
      <c r="A169">
        <f>ROW(Source!A96)</f>
        <v>96</v>
      </c>
      <c r="B169">
        <v>68190422</v>
      </c>
      <c r="C169">
        <v>68190407</v>
      </c>
      <c r="D169">
        <v>64827630</v>
      </c>
      <c r="E169">
        <v>1</v>
      </c>
      <c r="F169">
        <v>1</v>
      </c>
      <c r="G169">
        <v>1</v>
      </c>
      <c r="H169">
        <v>3</v>
      </c>
      <c r="I169" t="s">
        <v>892</v>
      </c>
      <c r="J169" t="s">
        <v>893</v>
      </c>
      <c r="K169" t="s">
        <v>894</v>
      </c>
      <c r="L169">
        <v>1355</v>
      </c>
      <c r="N169">
        <v>1010</v>
      </c>
      <c r="O169" t="s">
        <v>235</v>
      </c>
      <c r="P169" t="s">
        <v>235</v>
      </c>
      <c r="Q169">
        <v>100</v>
      </c>
      <c r="X169">
        <v>1.83</v>
      </c>
      <c r="Y169">
        <v>132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1.83</v>
      </c>
      <c r="AH169">
        <v>2</v>
      </c>
      <c r="AI169">
        <v>68190422</v>
      </c>
      <c r="AJ169">
        <v>168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4">
      <c r="A170">
        <f>ROW(Source!A96)</f>
        <v>96</v>
      </c>
      <c r="B170">
        <v>68190423</v>
      </c>
      <c r="C170">
        <v>68190407</v>
      </c>
      <c r="D170">
        <v>64827637</v>
      </c>
      <c r="E170">
        <v>1</v>
      </c>
      <c r="F170">
        <v>1</v>
      </c>
      <c r="G170">
        <v>1</v>
      </c>
      <c r="H170">
        <v>3</v>
      </c>
      <c r="I170" t="s">
        <v>895</v>
      </c>
      <c r="J170" t="s">
        <v>896</v>
      </c>
      <c r="K170" t="s">
        <v>897</v>
      </c>
      <c r="L170">
        <v>1355</v>
      </c>
      <c r="N170">
        <v>1010</v>
      </c>
      <c r="O170" t="s">
        <v>235</v>
      </c>
      <c r="P170" t="s">
        <v>235</v>
      </c>
      <c r="Q170">
        <v>100</v>
      </c>
      <c r="X170">
        <v>3.68</v>
      </c>
      <c r="Y170">
        <v>69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3.68</v>
      </c>
      <c r="AH170">
        <v>2</v>
      </c>
      <c r="AI170">
        <v>68190423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4">
      <c r="A171">
        <f>ROW(Source!A96)</f>
        <v>96</v>
      </c>
      <c r="B171">
        <v>68190424</v>
      </c>
      <c r="C171">
        <v>68190407</v>
      </c>
      <c r="D171">
        <v>64827641</v>
      </c>
      <c r="E171">
        <v>1</v>
      </c>
      <c r="F171">
        <v>1</v>
      </c>
      <c r="G171">
        <v>1</v>
      </c>
      <c r="H171">
        <v>3</v>
      </c>
      <c r="I171" t="s">
        <v>898</v>
      </c>
      <c r="J171" t="s">
        <v>899</v>
      </c>
      <c r="K171" t="s">
        <v>900</v>
      </c>
      <c r="L171">
        <v>1355</v>
      </c>
      <c r="N171">
        <v>1010</v>
      </c>
      <c r="O171" t="s">
        <v>235</v>
      </c>
      <c r="P171" t="s">
        <v>235</v>
      </c>
      <c r="Q171">
        <v>100</v>
      </c>
      <c r="X171">
        <v>0.69</v>
      </c>
      <c r="Y171">
        <v>62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0.69</v>
      </c>
      <c r="AH171">
        <v>2</v>
      </c>
      <c r="AI171">
        <v>68190424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4">
      <c r="A172">
        <f>ROW(Source!A96)</f>
        <v>96</v>
      </c>
      <c r="B172">
        <v>68190425</v>
      </c>
      <c r="C172">
        <v>68190407</v>
      </c>
      <c r="D172">
        <v>64828830</v>
      </c>
      <c r="E172">
        <v>1</v>
      </c>
      <c r="F172">
        <v>1</v>
      </c>
      <c r="G172">
        <v>1</v>
      </c>
      <c r="H172">
        <v>3</v>
      </c>
      <c r="I172" t="s">
        <v>1202</v>
      </c>
      <c r="J172" t="s">
        <v>1203</v>
      </c>
      <c r="K172" t="s">
        <v>1204</v>
      </c>
      <c r="L172">
        <v>1354</v>
      </c>
      <c r="N172">
        <v>1010</v>
      </c>
      <c r="O172" t="s">
        <v>72</v>
      </c>
      <c r="P172" t="s">
        <v>72</v>
      </c>
      <c r="Q172">
        <v>1</v>
      </c>
      <c r="X172">
        <v>183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 t="s">
        <v>3</v>
      </c>
      <c r="AG172">
        <v>183</v>
      </c>
      <c r="AH172">
        <v>3</v>
      </c>
      <c r="AI172">
        <v>-1</v>
      </c>
      <c r="AJ172" t="s">
        <v>3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4">
      <c r="A173">
        <f>ROW(Source!A96)</f>
        <v>96</v>
      </c>
      <c r="B173">
        <v>68190426</v>
      </c>
      <c r="C173">
        <v>68190407</v>
      </c>
      <c r="D173">
        <v>64847311</v>
      </c>
      <c r="E173">
        <v>1</v>
      </c>
      <c r="F173">
        <v>1</v>
      </c>
      <c r="G173">
        <v>1</v>
      </c>
      <c r="H173">
        <v>3</v>
      </c>
      <c r="I173" t="s">
        <v>709</v>
      </c>
      <c r="J173" t="s">
        <v>710</v>
      </c>
      <c r="K173" t="s">
        <v>711</v>
      </c>
      <c r="L173">
        <v>1339</v>
      </c>
      <c r="N173">
        <v>1007</v>
      </c>
      <c r="O173" t="s">
        <v>712</v>
      </c>
      <c r="P173" t="s">
        <v>712</v>
      </c>
      <c r="Q173">
        <v>1</v>
      </c>
      <c r="X173">
        <v>3.5999999999999997E-2</v>
      </c>
      <c r="Y173">
        <v>2.44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3.5999999999999997E-2</v>
      </c>
      <c r="AH173">
        <v>2</v>
      </c>
      <c r="AI173">
        <v>68190426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4">
      <c r="A174">
        <f>ROW(Source!A98)</f>
        <v>98</v>
      </c>
      <c r="B174">
        <v>68190439</v>
      </c>
      <c r="C174">
        <v>68190438</v>
      </c>
      <c r="D174">
        <v>18406785</v>
      </c>
      <c r="E174">
        <v>1</v>
      </c>
      <c r="F174">
        <v>1</v>
      </c>
      <c r="G174">
        <v>1</v>
      </c>
      <c r="H174">
        <v>1</v>
      </c>
      <c r="I174" t="s">
        <v>811</v>
      </c>
      <c r="J174" t="s">
        <v>3</v>
      </c>
      <c r="K174" t="s">
        <v>812</v>
      </c>
      <c r="L174">
        <v>1369</v>
      </c>
      <c r="N174">
        <v>1013</v>
      </c>
      <c r="O174" t="s">
        <v>665</v>
      </c>
      <c r="P174" t="s">
        <v>665</v>
      </c>
      <c r="Q174">
        <v>1</v>
      </c>
      <c r="X174">
        <v>39.979999999999997</v>
      </c>
      <c r="Y174">
        <v>0</v>
      </c>
      <c r="Z174">
        <v>0</v>
      </c>
      <c r="AA174">
        <v>0</v>
      </c>
      <c r="AB174">
        <v>8.86</v>
      </c>
      <c r="AC174">
        <v>0</v>
      </c>
      <c r="AD174">
        <v>1</v>
      </c>
      <c r="AE174">
        <v>1</v>
      </c>
      <c r="AF174" t="s">
        <v>21</v>
      </c>
      <c r="AG174">
        <v>45.976999999999997</v>
      </c>
      <c r="AH174">
        <v>2</v>
      </c>
      <c r="AI174">
        <v>68190439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4">
      <c r="A175">
        <f>ROW(Source!A98)</f>
        <v>98</v>
      </c>
      <c r="B175">
        <v>68190440</v>
      </c>
      <c r="C175">
        <v>68190438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44</v>
      </c>
      <c r="J175" t="s">
        <v>3</v>
      </c>
      <c r="K175" t="s">
        <v>723</v>
      </c>
      <c r="L175">
        <v>608254</v>
      </c>
      <c r="N175">
        <v>1013</v>
      </c>
      <c r="O175" t="s">
        <v>724</v>
      </c>
      <c r="P175" t="s">
        <v>724</v>
      </c>
      <c r="Q175">
        <v>1</v>
      </c>
      <c r="X175">
        <v>0.01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2</v>
      </c>
      <c r="AF175" t="s">
        <v>20</v>
      </c>
      <c r="AG175">
        <v>1.2500000000000001E-2</v>
      </c>
      <c r="AH175">
        <v>2</v>
      </c>
      <c r="AI175">
        <v>68190440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4">
      <c r="A176">
        <f>ROW(Source!A98)</f>
        <v>98</v>
      </c>
      <c r="B176">
        <v>68190441</v>
      </c>
      <c r="C176">
        <v>68190438</v>
      </c>
      <c r="D176">
        <v>64871406</v>
      </c>
      <c r="E176">
        <v>1</v>
      </c>
      <c r="F176">
        <v>1</v>
      </c>
      <c r="G176">
        <v>1</v>
      </c>
      <c r="H176">
        <v>2</v>
      </c>
      <c r="I176" t="s">
        <v>813</v>
      </c>
      <c r="J176" t="s">
        <v>814</v>
      </c>
      <c r="K176" t="s">
        <v>815</v>
      </c>
      <c r="L176">
        <v>1368</v>
      </c>
      <c r="N176">
        <v>1011</v>
      </c>
      <c r="O176" t="s">
        <v>669</v>
      </c>
      <c r="P176" t="s">
        <v>669</v>
      </c>
      <c r="Q176">
        <v>1</v>
      </c>
      <c r="X176">
        <v>0.01</v>
      </c>
      <c r="Y176">
        <v>0</v>
      </c>
      <c r="Z176">
        <v>27.66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20</v>
      </c>
      <c r="AG176">
        <v>1.2500000000000001E-2</v>
      </c>
      <c r="AH176">
        <v>2</v>
      </c>
      <c r="AI176">
        <v>68190441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4">
      <c r="A177">
        <f>ROW(Source!A98)</f>
        <v>98</v>
      </c>
      <c r="B177">
        <v>68190442</v>
      </c>
      <c r="C177">
        <v>68190438</v>
      </c>
      <c r="D177">
        <v>64873129</v>
      </c>
      <c r="E177">
        <v>1</v>
      </c>
      <c r="F177">
        <v>1</v>
      </c>
      <c r="G177">
        <v>1</v>
      </c>
      <c r="H177">
        <v>2</v>
      </c>
      <c r="I177" t="s">
        <v>715</v>
      </c>
      <c r="J177" t="s">
        <v>716</v>
      </c>
      <c r="K177" t="s">
        <v>717</v>
      </c>
      <c r="L177">
        <v>1368</v>
      </c>
      <c r="N177">
        <v>1011</v>
      </c>
      <c r="O177" t="s">
        <v>669</v>
      </c>
      <c r="P177" t="s">
        <v>669</v>
      </c>
      <c r="Q177">
        <v>1</v>
      </c>
      <c r="X177">
        <v>0.1</v>
      </c>
      <c r="Y177">
        <v>0</v>
      </c>
      <c r="Z177">
        <v>87.17</v>
      </c>
      <c r="AA177">
        <v>11.6</v>
      </c>
      <c r="AB177">
        <v>0</v>
      </c>
      <c r="AC177">
        <v>0</v>
      </c>
      <c r="AD177">
        <v>1</v>
      </c>
      <c r="AE177">
        <v>0</v>
      </c>
      <c r="AF177" t="s">
        <v>20</v>
      </c>
      <c r="AG177">
        <v>0.125</v>
      </c>
      <c r="AH177">
        <v>2</v>
      </c>
      <c r="AI177">
        <v>68190442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4">
      <c r="A178">
        <f>ROW(Source!A98)</f>
        <v>98</v>
      </c>
      <c r="B178">
        <v>68190443</v>
      </c>
      <c r="C178">
        <v>68190438</v>
      </c>
      <c r="D178">
        <v>64808516</v>
      </c>
      <c r="E178">
        <v>1</v>
      </c>
      <c r="F178">
        <v>1</v>
      </c>
      <c r="G178">
        <v>1</v>
      </c>
      <c r="H178">
        <v>3</v>
      </c>
      <c r="I178" t="s">
        <v>792</v>
      </c>
      <c r="J178" t="s">
        <v>793</v>
      </c>
      <c r="K178" t="s">
        <v>794</v>
      </c>
      <c r="L178">
        <v>1327</v>
      </c>
      <c r="N178">
        <v>1005</v>
      </c>
      <c r="O178" t="s">
        <v>31</v>
      </c>
      <c r="P178" t="s">
        <v>31</v>
      </c>
      <c r="Q178">
        <v>1</v>
      </c>
      <c r="X178">
        <v>0.84</v>
      </c>
      <c r="Y178">
        <v>72.31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0.84</v>
      </c>
      <c r="AH178">
        <v>2</v>
      </c>
      <c r="AI178">
        <v>68190443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4">
      <c r="A179">
        <f>ROW(Source!A98)</f>
        <v>98</v>
      </c>
      <c r="B179">
        <v>68190444</v>
      </c>
      <c r="C179">
        <v>68190438</v>
      </c>
      <c r="D179">
        <v>64808665</v>
      </c>
      <c r="E179">
        <v>1</v>
      </c>
      <c r="F179">
        <v>1</v>
      </c>
      <c r="G179">
        <v>1</v>
      </c>
      <c r="H179">
        <v>3</v>
      </c>
      <c r="I179" t="s">
        <v>798</v>
      </c>
      <c r="J179" t="s">
        <v>799</v>
      </c>
      <c r="K179" t="s">
        <v>800</v>
      </c>
      <c r="L179">
        <v>1346</v>
      </c>
      <c r="N179">
        <v>1009</v>
      </c>
      <c r="O179" t="s">
        <v>120</v>
      </c>
      <c r="P179" t="s">
        <v>120</v>
      </c>
      <c r="Q179">
        <v>1</v>
      </c>
      <c r="X179">
        <v>0.31</v>
      </c>
      <c r="Y179">
        <v>1.81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0.31</v>
      </c>
      <c r="AH179">
        <v>2</v>
      </c>
      <c r="AI179">
        <v>68190444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4">
      <c r="A180">
        <f>ROW(Source!A98)</f>
        <v>98</v>
      </c>
      <c r="B180">
        <v>68190445</v>
      </c>
      <c r="C180">
        <v>68190438</v>
      </c>
      <c r="D180">
        <v>64810078</v>
      </c>
      <c r="E180">
        <v>1</v>
      </c>
      <c r="F180">
        <v>1</v>
      </c>
      <c r="G180">
        <v>1</v>
      </c>
      <c r="H180">
        <v>3</v>
      </c>
      <c r="I180" t="s">
        <v>816</v>
      </c>
      <c r="J180" t="s">
        <v>817</v>
      </c>
      <c r="K180" t="s">
        <v>818</v>
      </c>
      <c r="L180">
        <v>1348</v>
      </c>
      <c r="N180">
        <v>1009</v>
      </c>
      <c r="O180" t="s">
        <v>133</v>
      </c>
      <c r="P180" t="s">
        <v>133</v>
      </c>
      <c r="Q180">
        <v>1000</v>
      </c>
      <c r="X180">
        <v>3.3000000000000002E-2</v>
      </c>
      <c r="Y180">
        <v>4615.9399999999996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3.3000000000000002E-2</v>
      </c>
      <c r="AH180">
        <v>2</v>
      </c>
      <c r="AI180">
        <v>68190445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4">
      <c r="A181">
        <f>ROW(Source!A98)</f>
        <v>98</v>
      </c>
      <c r="B181">
        <v>68190446</v>
      </c>
      <c r="C181">
        <v>68190438</v>
      </c>
      <c r="D181">
        <v>64810131</v>
      </c>
      <c r="E181">
        <v>1</v>
      </c>
      <c r="F181">
        <v>1</v>
      </c>
      <c r="G181">
        <v>1</v>
      </c>
      <c r="H181">
        <v>3</v>
      </c>
      <c r="I181" t="s">
        <v>819</v>
      </c>
      <c r="J181" t="s">
        <v>820</v>
      </c>
      <c r="K181" t="s">
        <v>821</v>
      </c>
      <c r="L181">
        <v>1348</v>
      </c>
      <c r="N181">
        <v>1009</v>
      </c>
      <c r="O181" t="s">
        <v>133</v>
      </c>
      <c r="P181" t="s">
        <v>133</v>
      </c>
      <c r="Q181">
        <v>1000</v>
      </c>
      <c r="X181">
        <v>5.4999999999999997E-3</v>
      </c>
      <c r="Y181">
        <v>11927.49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5.4999999999999997E-3</v>
      </c>
      <c r="AH181">
        <v>2</v>
      </c>
      <c r="AI181">
        <v>68190446</v>
      </c>
      <c r="AJ181">
        <v>180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4">
      <c r="A182">
        <f>ROW(Source!A98)</f>
        <v>98</v>
      </c>
      <c r="B182">
        <v>68190447</v>
      </c>
      <c r="C182">
        <v>68190438</v>
      </c>
      <c r="D182">
        <v>64810636</v>
      </c>
      <c r="E182">
        <v>1</v>
      </c>
      <c r="F182">
        <v>1</v>
      </c>
      <c r="G182">
        <v>1</v>
      </c>
      <c r="H182">
        <v>3</v>
      </c>
      <c r="I182" t="s">
        <v>822</v>
      </c>
      <c r="J182" t="s">
        <v>823</v>
      </c>
      <c r="K182" t="s">
        <v>824</v>
      </c>
      <c r="L182">
        <v>1346</v>
      </c>
      <c r="N182">
        <v>1009</v>
      </c>
      <c r="O182" t="s">
        <v>120</v>
      </c>
      <c r="P182" t="s">
        <v>120</v>
      </c>
      <c r="Q182">
        <v>1</v>
      </c>
      <c r="X182">
        <v>22</v>
      </c>
      <c r="Y182">
        <v>15.26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22</v>
      </c>
      <c r="AH182">
        <v>2</v>
      </c>
      <c r="AI182">
        <v>68190447</v>
      </c>
      <c r="AJ182">
        <v>181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4">
      <c r="A183">
        <f>ROW(Source!A133)</f>
        <v>133</v>
      </c>
      <c r="B183">
        <v>68190506</v>
      </c>
      <c r="C183">
        <v>68190505</v>
      </c>
      <c r="D183">
        <v>18407150</v>
      </c>
      <c r="E183">
        <v>1</v>
      </c>
      <c r="F183">
        <v>1</v>
      </c>
      <c r="G183">
        <v>1</v>
      </c>
      <c r="H183">
        <v>1</v>
      </c>
      <c r="I183" t="s">
        <v>901</v>
      </c>
      <c r="J183" t="s">
        <v>3</v>
      </c>
      <c r="K183" t="s">
        <v>902</v>
      </c>
      <c r="L183">
        <v>1369</v>
      </c>
      <c r="N183">
        <v>1013</v>
      </c>
      <c r="O183" t="s">
        <v>665</v>
      </c>
      <c r="P183" t="s">
        <v>665</v>
      </c>
      <c r="Q183">
        <v>1</v>
      </c>
      <c r="X183">
        <v>71.8</v>
      </c>
      <c r="Y183">
        <v>0</v>
      </c>
      <c r="Z183">
        <v>0</v>
      </c>
      <c r="AA183">
        <v>0</v>
      </c>
      <c r="AB183">
        <v>8.5299999999999994</v>
      </c>
      <c r="AC183">
        <v>0</v>
      </c>
      <c r="AD183">
        <v>1</v>
      </c>
      <c r="AE183">
        <v>1</v>
      </c>
      <c r="AF183" t="s">
        <v>3</v>
      </c>
      <c r="AG183">
        <v>71.8</v>
      </c>
      <c r="AH183">
        <v>2</v>
      </c>
      <c r="AI183">
        <v>68190506</v>
      </c>
      <c r="AJ183">
        <v>182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4">
      <c r="A184">
        <f>ROW(Source!A133)</f>
        <v>133</v>
      </c>
      <c r="B184">
        <v>68190507</v>
      </c>
      <c r="C184">
        <v>68190505</v>
      </c>
      <c r="D184">
        <v>64872877</v>
      </c>
      <c r="E184">
        <v>1</v>
      </c>
      <c r="F184">
        <v>1</v>
      </c>
      <c r="G184">
        <v>1</v>
      </c>
      <c r="H184">
        <v>2</v>
      </c>
      <c r="I184" t="s">
        <v>903</v>
      </c>
      <c r="J184" t="s">
        <v>904</v>
      </c>
      <c r="K184" t="s">
        <v>905</v>
      </c>
      <c r="L184">
        <v>1368</v>
      </c>
      <c r="N184">
        <v>1011</v>
      </c>
      <c r="O184" t="s">
        <v>669</v>
      </c>
      <c r="P184" t="s">
        <v>669</v>
      </c>
      <c r="Q184">
        <v>1</v>
      </c>
      <c r="X184">
        <v>63.5</v>
      </c>
      <c r="Y184">
        <v>0</v>
      </c>
      <c r="Z184">
        <v>3.27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63.5</v>
      </c>
      <c r="AH184">
        <v>2</v>
      </c>
      <c r="AI184">
        <v>68190507</v>
      </c>
      <c r="AJ184">
        <v>183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4">
      <c r="A185">
        <f>ROW(Source!A133)</f>
        <v>133</v>
      </c>
      <c r="B185">
        <v>68190508</v>
      </c>
      <c r="C185">
        <v>68190505</v>
      </c>
      <c r="D185">
        <v>64870747</v>
      </c>
      <c r="E185">
        <v>1</v>
      </c>
      <c r="F185">
        <v>1</v>
      </c>
      <c r="G185">
        <v>1</v>
      </c>
      <c r="H185">
        <v>3</v>
      </c>
      <c r="I185" t="s">
        <v>250</v>
      </c>
      <c r="J185" t="s">
        <v>252</v>
      </c>
      <c r="K185" t="s">
        <v>251</v>
      </c>
      <c r="L185">
        <v>1348</v>
      </c>
      <c r="N185">
        <v>1009</v>
      </c>
      <c r="O185" t="s">
        <v>133</v>
      </c>
      <c r="P185" t="s">
        <v>133</v>
      </c>
      <c r="Q185">
        <v>1000</v>
      </c>
      <c r="X185">
        <v>0.4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 t="s">
        <v>3</v>
      </c>
      <c r="AG185">
        <v>0.4</v>
      </c>
      <c r="AH185">
        <v>2</v>
      </c>
      <c r="AI185">
        <v>68190508</v>
      </c>
      <c r="AJ185">
        <v>184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4">
      <c r="A186">
        <f>ROW(Source!A135)</f>
        <v>135</v>
      </c>
      <c r="B186">
        <v>68190512</v>
      </c>
      <c r="C186">
        <v>68190511</v>
      </c>
      <c r="D186">
        <v>18410280</v>
      </c>
      <c r="E186">
        <v>1</v>
      </c>
      <c r="F186">
        <v>1</v>
      </c>
      <c r="G186">
        <v>1</v>
      </c>
      <c r="H186">
        <v>1</v>
      </c>
      <c r="I186" t="s">
        <v>787</v>
      </c>
      <c r="J186" t="s">
        <v>3</v>
      </c>
      <c r="K186" t="s">
        <v>788</v>
      </c>
      <c r="L186">
        <v>1369</v>
      </c>
      <c r="N186">
        <v>1013</v>
      </c>
      <c r="O186" t="s">
        <v>665</v>
      </c>
      <c r="P186" t="s">
        <v>665</v>
      </c>
      <c r="Q186">
        <v>1</v>
      </c>
      <c r="X186">
        <v>18.39</v>
      </c>
      <c r="Y186">
        <v>0</v>
      </c>
      <c r="Z186">
        <v>0</v>
      </c>
      <c r="AA186">
        <v>0</v>
      </c>
      <c r="AB186">
        <v>9.51</v>
      </c>
      <c r="AC186">
        <v>0</v>
      </c>
      <c r="AD186">
        <v>1</v>
      </c>
      <c r="AE186">
        <v>1</v>
      </c>
      <c r="AF186" t="s">
        <v>3</v>
      </c>
      <c r="AG186">
        <v>18.39</v>
      </c>
      <c r="AH186">
        <v>2</v>
      </c>
      <c r="AI186">
        <v>68190512</v>
      </c>
      <c r="AJ186">
        <v>185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4">
      <c r="A187">
        <f>ROW(Source!A135)</f>
        <v>135</v>
      </c>
      <c r="B187">
        <v>68190513</v>
      </c>
      <c r="C187">
        <v>68190511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44</v>
      </c>
      <c r="J187" t="s">
        <v>3</v>
      </c>
      <c r="K187" t="s">
        <v>723</v>
      </c>
      <c r="L187">
        <v>608254</v>
      </c>
      <c r="N187">
        <v>1013</v>
      </c>
      <c r="O187" t="s">
        <v>724</v>
      </c>
      <c r="P187" t="s">
        <v>724</v>
      </c>
      <c r="Q187">
        <v>1</v>
      </c>
      <c r="X187">
        <v>0.01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3</v>
      </c>
      <c r="AG187">
        <v>0.01</v>
      </c>
      <c r="AH187">
        <v>2</v>
      </c>
      <c r="AI187">
        <v>68190513</v>
      </c>
      <c r="AJ187">
        <v>186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4">
      <c r="A188">
        <f>ROW(Source!A135)</f>
        <v>135</v>
      </c>
      <c r="B188">
        <v>68190514</v>
      </c>
      <c r="C188">
        <v>68190511</v>
      </c>
      <c r="D188">
        <v>64871408</v>
      </c>
      <c r="E188">
        <v>1</v>
      </c>
      <c r="F188">
        <v>1</v>
      </c>
      <c r="G188">
        <v>1</v>
      </c>
      <c r="H188">
        <v>2</v>
      </c>
      <c r="I188" t="s">
        <v>789</v>
      </c>
      <c r="J188" t="s">
        <v>790</v>
      </c>
      <c r="K188" t="s">
        <v>791</v>
      </c>
      <c r="L188">
        <v>1368</v>
      </c>
      <c r="N188">
        <v>1011</v>
      </c>
      <c r="O188" t="s">
        <v>669</v>
      </c>
      <c r="P188" t="s">
        <v>669</v>
      </c>
      <c r="Q188">
        <v>1</v>
      </c>
      <c r="X188">
        <v>0.01</v>
      </c>
      <c r="Y188">
        <v>0</v>
      </c>
      <c r="Z188">
        <v>31.26</v>
      </c>
      <c r="AA188">
        <v>13.5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0.01</v>
      </c>
      <c r="AH188">
        <v>2</v>
      </c>
      <c r="AI188">
        <v>68190514</v>
      </c>
      <c r="AJ188">
        <v>187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4">
      <c r="A189">
        <f>ROW(Source!A135)</f>
        <v>135</v>
      </c>
      <c r="B189">
        <v>68190515</v>
      </c>
      <c r="C189">
        <v>68190511</v>
      </c>
      <c r="D189">
        <v>64872081</v>
      </c>
      <c r="E189">
        <v>1</v>
      </c>
      <c r="F189">
        <v>1</v>
      </c>
      <c r="G189">
        <v>1</v>
      </c>
      <c r="H189">
        <v>2</v>
      </c>
      <c r="I189" t="s">
        <v>666</v>
      </c>
      <c r="J189" t="s">
        <v>667</v>
      </c>
      <c r="K189" t="s">
        <v>668</v>
      </c>
      <c r="L189">
        <v>1368</v>
      </c>
      <c r="N189">
        <v>1011</v>
      </c>
      <c r="O189" t="s">
        <v>669</v>
      </c>
      <c r="P189" t="s">
        <v>669</v>
      </c>
      <c r="Q189">
        <v>1</v>
      </c>
      <c r="X189">
        <v>6.88</v>
      </c>
      <c r="Y189">
        <v>0</v>
      </c>
      <c r="Z189">
        <v>3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6.88</v>
      </c>
      <c r="AH189">
        <v>2</v>
      </c>
      <c r="AI189">
        <v>68190515</v>
      </c>
      <c r="AJ189">
        <v>188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4">
      <c r="A190">
        <f>ROW(Source!A135)</f>
        <v>135</v>
      </c>
      <c r="B190">
        <v>68190516</v>
      </c>
      <c r="C190">
        <v>68190511</v>
      </c>
      <c r="D190">
        <v>64872869</v>
      </c>
      <c r="E190">
        <v>1</v>
      </c>
      <c r="F190">
        <v>1</v>
      </c>
      <c r="G190">
        <v>1</v>
      </c>
      <c r="H190">
        <v>2</v>
      </c>
      <c r="I190" t="s">
        <v>673</v>
      </c>
      <c r="J190" t="s">
        <v>674</v>
      </c>
      <c r="K190" t="s">
        <v>675</v>
      </c>
      <c r="L190">
        <v>1368</v>
      </c>
      <c r="N190">
        <v>1011</v>
      </c>
      <c r="O190" t="s">
        <v>669</v>
      </c>
      <c r="P190" t="s">
        <v>669</v>
      </c>
      <c r="Q190">
        <v>1</v>
      </c>
      <c r="X190">
        <v>6.88</v>
      </c>
      <c r="Y190">
        <v>0</v>
      </c>
      <c r="Z190">
        <v>2.08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3</v>
      </c>
      <c r="AG190">
        <v>6.88</v>
      </c>
      <c r="AH190">
        <v>2</v>
      </c>
      <c r="AI190">
        <v>68190516</v>
      </c>
      <c r="AJ190">
        <v>189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4">
      <c r="A191">
        <f>ROW(Source!A135)</f>
        <v>135</v>
      </c>
      <c r="B191">
        <v>68190517</v>
      </c>
      <c r="C191">
        <v>68190511</v>
      </c>
      <c r="D191">
        <v>64808418</v>
      </c>
      <c r="E191">
        <v>1</v>
      </c>
      <c r="F191">
        <v>1</v>
      </c>
      <c r="G191">
        <v>1</v>
      </c>
      <c r="H191">
        <v>3</v>
      </c>
      <c r="I191" t="s">
        <v>906</v>
      </c>
      <c r="J191" t="s">
        <v>907</v>
      </c>
      <c r="K191" t="s">
        <v>908</v>
      </c>
      <c r="L191">
        <v>1348</v>
      </c>
      <c r="N191">
        <v>1009</v>
      </c>
      <c r="O191" t="s">
        <v>133</v>
      </c>
      <c r="P191" t="s">
        <v>133</v>
      </c>
      <c r="Q191">
        <v>1000</v>
      </c>
      <c r="X191">
        <v>1E-3</v>
      </c>
      <c r="Y191">
        <v>12430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3</v>
      </c>
      <c r="AG191">
        <v>1E-3</v>
      </c>
      <c r="AH191">
        <v>2</v>
      </c>
      <c r="AI191">
        <v>68190517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4">
      <c r="A192">
        <f>ROW(Source!A135)</f>
        <v>135</v>
      </c>
      <c r="B192">
        <v>68190518</v>
      </c>
      <c r="C192">
        <v>68190511</v>
      </c>
      <c r="D192">
        <v>64809036</v>
      </c>
      <c r="E192">
        <v>1</v>
      </c>
      <c r="F192">
        <v>1</v>
      </c>
      <c r="G192">
        <v>1</v>
      </c>
      <c r="H192">
        <v>3</v>
      </c>
      <c r="I192" t="s">
        <v>909</v>
      </c>
      <c r="J192" t="s">
        <v>910</v>
      </c>
      <c r="K192" t="s">
        <v>911</v>
      </c>
      <c r="L192">
        <v>1356</v>
      </c>
      <c r="N192">
        <v>1010</v>
      </c>
      <c r="O192" t="s">
        <v>271</v>
      </c>
      <c r="P192" t="s">
        <v>271</v>
      </c>
      <c r="Q192">
        <v>1000</v>
      </c>
      <c r="X192">
        <v>0.3</v>
      </c>
      <c r="Y192">
        <v>179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0.3</v>
      </c>
      <c r="AH192">
        <v>2</v>
      </c>
      <c r="AI192">
        <v>68190518</v>
      </c>
      <c r="AJ192">
        <v>191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4">
      <c r="A193">
        <f>ROW(Source!A135)</f>
        <v>135</v>
      </c>
      <c r="B193">
        <v>68190519</v>
      </c>
      <c r="C193">
        <v>68190511</v>
      </c>
      <c r="D193">
        <v>64870754</v>
      </c>
      <c r="E193">
        <v>1</v>
      </c>
      <c r="F193">
        <v>1</v>
      </c>
      <c r="G193">
        <v>1</v>
      </c>
      <c r="H193">
        <v>3</v>
      </c>
      <c r="I193" t="s">
        <v>912</v>
      </c>
      <c r="J193" t="s">
        <v>913</v>
      </c>
      <c r="K193" t="s">
        <v>914</v>
      </c>
      <c r="L193">
        <v>1374</v>
      </c>
      <c r="N193">
        <v>1013</v>
      </c>
      <c r="O193" t="s">
        <v>915</v>
      </c>
      <c r="P193" t="s">
        <v>915</v>
      </c>
      <c r="Q193">
        <v>1</v>
      </c>
      <c r="X193">
        <v>3.5</v>
      </c>
      <c r="Y193">
        <v>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3.5</v>
      </c>
      <c r="AH193">
        <v>2</v>
      </c>
      <c r="AI193">
        <v>68190519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4">
      <c r="A194">
        <f>ROW(Source!A138)</f>
        <v>138</v>
      </c>
      <c r="B194">
        <v>68190649</v>
      </c>
      <c r="C194">
        <v>68190648</v>
      </c>
      <c r="D194">
        <v>18410280</v>
      </c>
      <c r="E194">
        <v>1</v>
      </c>
      <c r="F194">
        <v>1</v>
      </c>
      <c r="G194">
        <v>1</v>
      </c>
      <c r="H194">
        <v>1</v>
      </c>
      <c r="I194" t="s">
        <v>787</v>
      </c>
      <c r="J194" t="s">
        <v>3</v>
      </c>
      <c r="K194" t="s">
        <v>788</v>
      </c>
      <c r="L194">
        <v>1369</v>
      </c>
      <c r="N194">
        <v>1013</v>
      </c>
      <c r="O194" t="s">
        <v>665</v>
      </c>
      <c r="P194" t="s">
        <v>665</v>
      </c>
      <c r="Q194">
        <v>1</v>
      </c>
      <c r="X194">
        <v>16.29</v>
      </c>
      <c r="Y194">
        <v>0</v>
      </c>
      <c r="Z194">
        <v>0</v>
      </c>
      <c r="AA194">
        <v>0</v>
      </c>
      <c r="AB194">
        <v>9.51</v>
      </c>
      <c r="AC194">
        <v>0</v>
      </c>
      <c r="AD194">
        <v>1</v>
      </c>
      <c r="AE194">
        <v>1</v>
      </c>
      <c r="AF194" t="s">
        <v>3</v>
      </c>
      <c r="AG194">
        <v>16.29</v>
      </c>
      <c r="AH194">
        <v>2</v>
      </c>
      <c r="AI194">
        <v>68190649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4">
      <c r="A195">
        <f>ROW(Source!A138)</f>
        <v>138</v>
      </c>
      <c r="B195">
        <v>68190650</v>
      </c>
      <c r="C195">
        <v>68190648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44</v>
      </c>
      <c r="J195" t="s">
        <v>3</v>
      </c>
      <c r="K195" t="s">
        <v>723</v>
      </c>
      <c r="L195">
        <v>608254</v>
      </c>
      <c r="N195">
        <v>1013</v>
      </c>
      <c r="O195" t="s">
        <v>724</v>
      </c>
      <c r="P195" t="s">
        <v>724</v>
      </c>
      <c r="Q195">
        <v>1</v>
      </c>
      <c r="X195">
        <v>0.01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3</v>
      </c>
      <c r="AG195">
        <v>0.01</v>
      </c>
      <c r="AH195">
        <v>2</v>
      </c>
      <c r="AI195">
        <v>68190650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4">
      <c r="A196">
        <f>ROW(Source!A138)</f>
        <v>138</v>
      </c>
      <c r="B196">
        <v>68190651</v>
      </c>
      <c r="C196">
        <v>68190648</v>
      </c>
      <c r="D196">
        <v>64871408</v>
      </c>
      <c r="E196">
        <v>1</v>
      </c>
      <c r="F196">
        <v>1</v>
      </c>
      <c r="G196">
        <v>1</v>
      </c>
      <c r="H196">
        <v>2</v>
      </c>
      <c r="I196" t="s">
        <v>789</v>
      </c>
      <c r="J196" t="s">
        <v>790</v>
      </c>
      <c r="K196" t="s">
        <v>791</v>
      </c>
      <c r="L196">
        <v>1368</v>
      </c>
      <c r="N196">
        <v>1011</v>
      </c>
      <c r="O196" t="s">
        <v>669</v>
      </c>
      <c r="P196" t="s">
        <v>669</v>
      </c>
      <c r="Q196">
        <v>1</v>
      </c>
      <c r="X196">
        <v>0.01</v>
      </c>
      <c r="Y196">
        <v>0</v>
      </c>
      <c r="Z196">
        <v>31.26</v>
      </c>
      <c r="AA196">
        <v>13.5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0.01</v>
      </c>
      <c r="AH196">
        <v>2</v>
      </c>
      <c r="AI196">
        <v>68190651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4">
      <c r="A197">
        <f>ROW(Source!A138)</f>
        <v>138</v>
      </c>
      <c r="B197">
        <v>68190652</v>
      </c>
      <c r="C197">
        <v>68190648</v>
      </c>
      <c r="D197">
        <v>64872081</v>
      </c>
      <c r="E197">
        <v>1</v>
      </c>
      <c r="F197">
        <v>1</v>
      </c>
      <c r="G197">
        <v>1</v>
      </c>
      <c r="H197">
        <v>2</v>
      </c>
      <c r="I197" t="s">
        <v>666</v>
      </c>
      <c r="J197" t="s">
        <v>667</v>
      </c>
      <c r="K197" t="s">
        <v>668</v>
      </c>
      <c r="L197">
        <v>1368</v>
      </c>
      <c r="N197">
        <v>1011</v>
      </c>
      <c r="O197" t="s">
        <v>669</v>
      </c>
      <c r="P197" t="s">
        <v>669</v>
      </c>
      <c r="Q197">
        <v>1</v>
      </c>
      <c r="X197">
        <v>6.08</v>
      </c>
      <c r="Y197">
        <v>0</v>
      </c>
      <c r="Z197">
        <v>3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6.08</v>
      </c>
      <c r="AH197">
        <v>2</v>
      </c>
      <c r="AI197">
        <v>68190652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4">
      <c r="A198">
        <f>ROW(Source!A138)</f>
        <v>138</v>
      </c>
      <c r="B198">
        <v>68190653</v>
      </c>
      <c r="C198">
        <v>68190648</v>
      </c>
      <c r="D198">
        <v>64872869</v>
      </c>
      <c r="E198">
        <v>1</v>
      </c>
      <c r="F198">
        <v>1</v>
      </c>
      <c r="G198">
        <v>1</v>
      </c>
      <c r="H198">
        <v>2</v>
      </c>
      <c r="I198" t="s">
        <v>673</v>
      </c>
      <c r="J198" t="s">
        <v>674</v>
      </c>
      <c r="K198" t="s">
        <v>675</v>
      </c>
      <c r="L198">
        <v>1368</v>
      </c>
      <c r="N198">
        <v>1011</v>
      </c>
      <c r="O198" t="s">
        <v>669</v>
      </c>
      <c r="P198" t="s">
        <v>669</v>
      </c>
      <c r="Q198">
        <v>1</v>
      </c>
      <c r="X198">
        <v>6.08</v>
      </c>
      <c r="Y198">
        <v>0</v>
      </c>
      <c r="Z198">
        <v>2.08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6.08</v>
      </c>
      <c r="AH198">
        <v>2</v>
      </c>
      <c r="AI198">
        <v>68190653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4">
      <c r="A199">
        <f>ROW(Source!A138)</f>
        <v>138</v>
      </c>
      <c r="B199">
        <v>68190654</v>
      </c>
      <c r="C199">
        <v>68190648</v>
      </c>
      <c r="D199">
        <v>64808418</v>
      </c>
      <c r="E199">
        <v>1</v>
      </c>
      <c r="F199">
        <v>1</v>
      </c>
      <c r="G199">
        <v>1</v>
      </c>
      <c r="H199">
        <v>3</v>
      </c>
      <c r="I199" t="s">
        <v>906</v>
      </c>
      <c r="J199" t="s">
        <v>907</v>
      </c>
      <c r="K199" t="s">
        <v>908</v>
      </c>
      <c r="L199">
        <v>1348</v>
      </c>
      <c r="N199">
        <v>1009</v>
      </c>
      <c r="O199" t="s">
        <v>133</v>
      </c>
      <c r="P199" t="s">
        <v>133</v>
      </c>
      <c r="Q199">
        <v>1000</v>
      </c>
      <c r="X199">
        <v>1E-3</v>
      </c>
      <c r="Y199">
        <v>12430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1E-3</v>
      </c>
      <c r="AH199">
        <v>2</v>
      </c>
      <c r="AI199">
        <v>68190654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4">
      <c r="A200">
        <f>ROW(Source!A138)</f>
        <v>138</v>
      </c>
      <c r="B200">
        <v>68190655</v>
      </c>
      <c r="C200">
        <v>68190648</v>
      </c>
      <c r="D200">
        <v>64809036</v>
      </c>
      <c r="E200">
        <v>1</v>
      </c>
      <c r="F200">
        <v>1</v>
      </c>
      <c r="G200">
        <v>1</v>
      </c>
      <c r="H200">
        <v>3</v>
      </c>
      <c r="I200" t="s">
        <v>909</v>
      </c>
      <c r="J200" t="s">
        <v>910</v>
      </c>
      <c r="K200" t="s">
        <v>911</v>
      </c>
      <c r="L200">
        <v>1356</v>
      </c>
      <c r="N200">
        <v>1010</v>
      </c>
      <c r="O200" t="s">
        <v>271</v>
      </c>
      <c r="P200" t="s">
        <v>271</v>
      </c>
      <c r="Q200">
        <v>1000</v>
      </c>
      <c r="X200">
        <v>0.2</v>
      </c>
      <c r="Y200">
        <v>179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0.2</v>
      </c>
      <c r="AH200">
        <v>2</v>
      </c>
      <c r="AI200">
        <v>68190655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4">
      <c r="A201">
        <f>ROW(Source!A138)</f>
        <v>138</v>
      </c>
      <c r="B201">
        <v>68190656</v>
      </c>
      <c r="C201">
        <v>68190648</v>
      </c>
      <c r="D201">
        <v>64870754</v>
      </c>
      <c r="E201">
        <v>1</v>
      </c>
      <c r="F201">
        <v>1</v>
      </c>
      <c r="G201">
        <v>1</v>
      </c>
      <c r="H201">
        <v>3</v>
      </c>
      <c r="I201" t="s">
        <v>912</v>
      </c>
      <c r="J201" t="s">
        <v>913</v>
      </c>
      <c r="K201" t="s">
        <v>914</v>
      </c>
      <c r="L201">
        <v>1374</v>
      </c>
      <c r="N201">
        <v>1013</v>
      </c>
      <c r="O201" t="s">
        <v>915</v>
      </c>
      <c r="P201" t="s">
        <v>915</v>
      </c>
      <c r="Q201">
        <v>1</v>
      </c>
      <c r="X201">
        <v>3.1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3.1</v>
      </c>
      <c r="AH201">
        <v>2</v>
      </c>
      <c r="AI201">
        <v>68190656</v>
      </c>
      <c r="AJ201">
        <v>202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4">
      <c r="A202">
        <f>ROW(Source!A140)</f>
        <v>140</v>
      </c>
      <c r="B202">
        <v>68191315</v>
      </c>
      <c r="C202">
        <v>68191314</v>
      </c>
      <c r="D202">
        <v>29361034</v>
      </c>
      <c r="E202">
        <v>1</v>
      </c>
      <c r="F202">
        <v>1</v>
      </c>
      <c r="G202">
        <v>1</v>
      </c>
      <c r="H202">
        <v>1</v>
      </c>
      <c r="I202" t="s">
        <v>916</v>
      </c>
      <c r="J202" t="s">
        <v>3</v>
      </c>
      <c r="K202" t="s">
        <v>917</v>
      </c>
      <c r="L202">
        <v>1369</v>
      </c>
      <c r="N202">
        <v>1013</v>
      </c>
      <c r="O202" t="s">
        <v>665</v>
      </c>
      <c r="P202" t="s">
        <v>665</v>
      </c>
      <c r="Q202">
        <v>1</v>
      </c>
      <c r="X202">
        <v>19.04</v>
      </c>
      <c r="Y202">
        <v>0</v>
      </c>
      <c r="Z202">
        <v>0</v>
      </c>
      <c r="AA202">
        <v>0</v>
      </c>
      <c r="AB202">
        <v>9.4</v>
      </c>
      <c r="AC202">
        <v>0</v>
      </c>
      <c r="AD202">
        <v>1</v>
      </c>
      <c r="AE202">
        <v>1</v>
      </c>
      <c r="AF202" t="s">
        <v>3</v>
      </c>
      <c r="AG202">
        <v>19.04</v>
      </c>
      <c r="AH202">
        <v>2</v>
      </c>
      <c r="AI202">
        <v>68191315</v>
      </c>
      <c r="AJ202">
        <v>203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4">
      <c r="A203">
        <f>ROW(Source!A140)</f>
        <v>140</v>
      </c>
      <c r="B203">
        <v>68191316</v>
      </c>
      <c r="C203">
        <v>68191314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44</v>
      </c>
      <c r="J203" t="s">
        <v>3</v>
      </c>
      <c r="K203" t="s">
        <v>723</v>
      </c>
      <c r="L203">
        <v>608254</v>
      </c>
      <c r="N203">
        <v>1013</v>
      </c>
      <c r="O203" t="s">
        <v>724</v>
      </c>
      <c r="P203" t="s">
        <v>724</v>
      </c>
      <c r="Q203">
        <v>1</v>
      </c>
      <c r="X203">
        <v>0.09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3</v>
      </c>
      <c r="AG203">
        <v>0.09</v>
      </c>
      <c r="AH203">
        <v>2</v>
      </c>
      <c r="AI203">
        <v>68191316</v>
      </c>
      <c r="AJ203">
        <v>204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4">
      <c r="A204">
        <f>ROW(Source!A140)</f>
        <v>140</v>
      </c>
      <c r="B204">
        <v>68191317</v>
      </c>
      <c r="C204">
        <v>68191314</v>
      </c>
      <c r="D204">
        <v>64871266</v>
      </c>
      <c r="E204">
        <v>1</v>
      </c>
      <c r="F204">
        <v>1</v>
      </c>
      <c r="G204">
        <v>1</v>
      </c>
      <c r="H204">
        <v>2</v>
      </c>
      <c r="I204" t="s">
        <v>918</v>
      </c>
      <c r="J204" t="s">
        <v>919</v>
      </c>
      <c r="K204" t="s">
        <v>920</v>
      </c>
      <c r="L204">
        <v>1368</v>
      </c>
      <c r="N204">
        <v>1011</v>
      </c>
      <c r="O204" t="s">
        <v>669</v>
      </c>
      <c r="P204" t="s">
        <v>669</v>
      </c>
      <c r="Q204">
        <v>1</v>
      </c>
      <c r="X204">
        <v>0.09</v>
      </c>
      <c r="Y204">
        <v>0</v>
      </c>
      <c r="Z204">
        <v>134.65</v>
      </c>
      <c r="AA204">
        <v>13.5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0.09</v>
      </c>
      <c r="AH204">
        <v>2</v>
      </c>
      <c r="AI204">
        <v>68191317</v>
      </c>
      <c r="AJ204">
        <v>205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4">
      <c r="A205">
        <f>ROW(Source!A140)</f>
        <v>140</v>
      </c>
      <c r="B205">
        <v>68191318</v>
      </c>
      <c r="C205">
        <v>68191314</v>
      </c>
      <c r="D205">
        <v>64871481</v>
      </c>
      <c r="E205">
        <v>1</v>
      </c>
      <c r="F205">
        <v>1</v>
      </c>
      <c r="G205">
        <v>1</v>
      </c>
      <c r="H205">
        <v>2</v>
      </c>
      <c r="I205" t="s">
        <v>743</v>
      </c>
      <c r="J205" t="s">
        <v>744</v>
      </c>
      <c r="K205" t="s">
        <v>745</v>
      </c>
      <c r="L205">
        <v>1368</v>
      </c>
      <c r="N205">
        <v>1011</v>
      </c>
      <c r="O205" t="s">
        <v>669</v>
      </c>
      <c r="P205" t="s">
        <v>669</v>
      </c>
      <c r="Q205">
        <v>1</v>
      </c>
      <c r="X205">
        <v>2.16</v>
      </c>
      <c r="Y205">
        <v>0</v>
      </c>
      <c r="Z205">
        <v>8.1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2.16</v>
      </c>
      <c r="AH205">
        <v>2</v>
      </c>
      <c r="AI205">
        <v>68191318</v>
      </c>
      <c r="AJ205">
        <v>206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4">
      <c r="A206">
        <f>ROW(Source!A140)</f>
        <v>140</v>
      </c>
      <c r="B206">
        <v>68191319</v>
      </c>
      <c r="C206">
        <v>68191314</v>
      </c>
      <c r="D206">
        <v>64872869</v>
      </c>
      <c r="E206">
        <v>1</v>
      </c>
      <c r="F206">
        <v>1</v>
      </c>
      <c r="G206">
        <v>1</v>
      </c>
      <c r="H206">
        <v>2</v>
      </c>
      <c r="I206" t="s">
        <v>673</v>
      </c>
      <c r="J206" t="s">
        <v>674</v>
      </c>
      <c r="K206" t="s">
        <v>675</v>
      </c>
      <c r="L206">
        <v>1368</v>
      </c>
      <c r="N206">
        <v>1011</v>
      </c>
      <c r="O206" t="s">
        <v>669</v>
      </c>
      <c r="P206" t="s">
        <v>669</v>
      </c>
      <c r="Q206">
        <v>1</v>
      </c>
      <c r="X206">
        <v>3.87</v>
      </c>
      <c r="Y206">
        <v>0</v>
      </c>
      <c r="Z206">
        <v>2.08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3.87</v>
      </c>
      <c r="AH206">
        <v>2</v>
      </c>
      <c r="AI206">
        <v>68191319</v>
      </c>
      <c r="AJ206">
        <v>207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4">
      <c r="A207">
        <f>ROW(Source!A140)</f>
        <v>140</v>
      </c>
      <c r="B207">
        <v>68191320</v>
      </c>
      <c r="C207">
        <v>68191314</v>
      </c>
      <c r="D207">
        <v>64873129</v>
      </c>
      <c r="E207">
        <v>1</v>
      </c>
      <c r="F207">
        <v>1</v>
      </c>
      <c r="G207">
        <v>1</v>
      </c>
      <c r="H207">
        <v>2</v>
      </c>
      <c r="I207" t="s">
        <v>715</v>
      </c>
      <c r="J207" t="s">
        <v>716</v>
      </c>
      <c r="K207" t="s">
        <v>717</v>
      </c>
      <c r="L207">
        <v>1368</v>
      </c>
      <c r="N207">
        <v>1011</v>
      </c>
      <c r="O207" t="s">
        <v>669</v>
      </c>
      <c r="P207" t="s">
        <v>669</v>
      </c>
      <c r="Q207">
        <v>1</v>
      </c>
      <c r="X207">
        <v>0.09</v>
      </c>
      <c r="Y207">
        <v>0</v>
      </c>
      <c r="Z207">
        <v>87.17</v>
      </c>
      <c r="AA207">
        <v>11.6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0.09</v>
      </c>
      <c r="AH207">
        <v>2</v>
      </c>
      <c r="AI207">
        <v>68191320</v>
      </c>
      <c r="AJ207">
        <v>208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4">
      <c r="A208">
        <f>ROW(Source!A140)</f>
        <v>140</v>
      </c>
      <c r="B208">
        <v>68191321</v>
      </c>
      <c r="C208">
        <v>68191314</v>
      </c>
      <c r="D208">
        <v>64808809</v>
      </c>
      <c r="E208">
        <v>1</v>
      </c>
      <c r="F208">
        <v>1</v>
      </c>
      <c r="G208">
        <v>1</v>
      </c>
      <c r="H208">
        <v>3</v>
      </c>
      <c r="I208" t="s">
        <v>921</v>
      </c>
      <c r="J208" t="s">
        <v>922</v>
      </c>
      <c r="K208" t="s">
        <v>923</v>
      </c>
      <c r="L208">
        <v>1346</v>
      </c>
      <c r="N208">
        <v>1009</v>
      </c>
      <c r="O208" t="s">
        <v>120</v>
      </c>
      <c r="P208" t="s">
        <v>120</v>
      </c>
      <c r="Q208">
        <v>1</v>
      </c>
      <c r="X208">
        <v>0.96</v>
      </c>
      <c r="Y208">
        <v>14.31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0.96</v>
      </c>
      <c r="AH208">
        <v>2</v>
      </c>
      <c r="AI208">
        <v>68191321</v>
      </c>
      <c r="AJ208">
        <v>209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4">
      <c r="A209">
        <f>ROW(Source!A140)</f>
        <v>140</v>
      </c>
      <c r="B209">
        <v>68191322</v>
      </c>
      <c r="C209">
        <v>68191314</v>
      </c>
      <c r="D209">
        <v>64822443</v>
      </c>
      <c r="E209">
        <v>1</v>
      </c>
      <c r="F209">
        <v>1</v>
      </c>
      <c r="G209">
        <v>1</v>
      </c>
      <c r="H209">
        <v>3</v>
      </c>
      <c r="I209" t="s">
        <v>924</v>
      </c>
      <c r="J209" t="s">
        <v>925</v>
      </c>
      <c r="K209" t="s">
        <v>926</v>
      </c>
      <c r="L209">
        <v>1346</v>
      </c>
      <c r="N209">
        <v>1009</v>
      </c>
      <c r="O209" t="s">
        <v>120</v>
      </c>
      <c r="P209" t="s">
        <v>120</v>
      </c>
      <c r="Q209">
        <v>1</v>
      </c>
      <c r="X209">
        <v>0.2</v>
      </c>
      <c r="Y209">
        <v>34.020000000000003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0.2</v>
      </c>
      <c r="AH209">
        <v>2</v>
      </c>
      <c r="AI209">
        <v>68191322</v>
      </c>
      <c r="AJ209">
        <v>212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4">
      <c r="A210">
        <f>ROW(Source!A140)</f>
        <v>140</v>
      </c>
      <c r="B210">
        <v>68191323</v>
      </c>
      <c r="C210">
        <v>68191314</v>
      </c>
      <c r="D210">
        <v>64870754</v>
      </c>
      <c r="E210">
        <v>1</v>
      </c>
      <c r="F210">
        <v>1</v>
      </c>
      <c r="G210">
        <v>1</v>
      </c>
      <c r="H210">
        <v>3</v>
      </c>
      <c r="I210" t="s">
        <v>912</v>
      </c>
      <c r="J210" t="s">
        <v>913</v>
      </c>
      <c r="K210" t="s">
        <v>914</v>
      </c>
      <c r="L210">
        <v>1374</v>
      </c>
      <c r="N210">
        <v>1013</v>
      </c>
      <c r="O210" t="s">
        <v>915</v>
      </c>
      <c r="P210" t="s">
        <v>915</v>
      </c>
      <c r="Q210">
        <v>1</v>
      </c>
      <c r="X210">
        <v>3.58</v>
      </c>
      <c r="Y210">
        <v>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3.58</v>
      </c>
      <c r="AH210">
        <v>2</v>
      </c>
      <c r="AI210">
        <v>68191323</v>
      </c>
      <c r="AJ210">
        <v>213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4">
      <c r="A211">
        <f>ROW(Source!A143)</f>
        <v>143</v>
      </c>
      <c r="B211">
        <v>68191347</v>
      </c>
      <c r="C211">
        <v>68191346</v>
      </c>
      <c r="D211">
        <v>29361034</v>
      </c>
      <c r="E211">
        <v>1</v>
      </c>
      <c r="F211">
        <v>1</v>
      </c>
      <c r="G211">
        <v>1</v>
      </c>
      <c r="H211">
        <v>1</v>
      </c>
      <c r="I211" t="s">
        <v>916</v>
      </c>
      <c r="J211" t="s">
        <v>3</v>
      </c>
      <c r="K211" t="s">
        <v>917</v>
      </c>
      <c r="L211">
        <v>1369</v>
      </c>
      <c r="N211">
        <v>1013</v>
      </c>
      <c r="O211" t="s">
        <v>665</v>
      </c>
      <c r="P211" t="s">
        <v>665</v>
      </c>
      <c r="Q211">
        <v>1</v>
      </c>
      <c r="X211">
        <v>5.39</v>
      </c>
      <c r="Y211">
        <v>0</v>
      </c>
      <c r="Z211">
        <v>0</v>
      </c>
      <c r="AA211">
        <v>0</v>
      </c>
      <c r="AB211">
        <v>9.4</v>
      </c>
      <c r="AC211">
        <v>0</v>
      </c>
      <c r="AD211">
        <v>1</v>
      </c>
      <c r="AE211">
        <v>1</v>
      </c>
      <c r="AF211" t="s">
        <v>3</v>
      </c>
      <c r="AG211">
        <v>5.39</v>
      </c>
      <c r="AH211">
        <v>2</v>
      </c>
      <c r="AI211">
        <v>68191347</v>
      </c>
      <c r="AJ211">
        <v>214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4">
      <c r="A212">
        <f>ROW(Source!A143)</f>
        <v>143</v>
      </c>
      <c r="B212">
        <v>68191348</v>
      </c>
      <c r="C212">
        <v>68191346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44</v>
      </c>
      <c r="J212" t="s">
        <v>3</v>
      </c>
      <c r="K212" t="s">
        <v>723</v>
      </c>
      <c r="L212">
        <v>608254</v>
      </c>
      <c r="N212">
        <v>1013</v>
      </c>
      <c r="O212" t="s">
        <v>724</v>
      </c>
      <c r="P212" t="s">
        <v>724</v>
      </c>
      <c r="Q212">
        <v>1</v>
      </c>
      <c r="X212">
        <v>0.02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3</v>
      </c>
      <c r="AG212">
        <v>0.02</v>
      </c>
      <c r="AH212">
        <v>2</v>
      </c>
      <c r="AI212">
        <v>68191348</v>
      </c>
      <c r="AJ212">
        <v>215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4">
      <c r="A213">
        <f>ROW(Source!A143)</f>
        <v>143</v>
      </c>
      <c r="B213">
        <v>68191349</v>
      </c>
      <c r="C213">
        <v>68191346</v>
      </c>
      <c r="D213">
        <v>64871266</v>
      </c>
      <c r="E213">
        <v>1</v>
      </c>
      <c r="F213">
        <v>1</v>
      </c>
      <c r="G213">
        <v>1</v>
      </c>
      <c r="H213">
        <v>2</v>
      </c>
      <c r="I213" t="s">
        <v>918</v>
      </c>
      <c r="J213" t="s">
        <v>919</v>
      </c>
      <c r="K213" t="s">
        <v>920</v>
      </c>
      <c r="L213">
        <v>1368</v>
      </c>
      <c r="N213">
        <v>1011</v>
      </c>
      <c r="O213" t="s">
        <v>669</v>
      </c>
      <c r="P213" t="s">
        <v>669</v>
      </c>
      <c r="Q213">
        <v>1</v>
      </c>
      <c r="X213">
        <v>0.02</v>
      </c>
      <c r="Y213">
        <v>0</v>
      </c>
      <c r="Z213">
        <v>134.65</v>
      </c>
      <c r="AA213">
        <v>13.5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0.02</v>
      </c>
      <c r="AH213">
        <v>2</v>
      </c>
      <c r="AI213">
        <v>68191349</v>
      </c>
      <c r="AJ213">
        <v>216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4">
      <c r="A214">
        <f>ROW(Source!A143)</f>
        <v>143</v>
      </c>
      <c r="B214">
        <v>68191350</v>
      </c>
      <c r="C214">
        <v>68191346</v>
      </c>
      <c r="D214">
        <v>64873129</v>
      </c>
      <c r="E214">
        <v>1</v>
      </c>
      <c r="F214">
        <v>1</v>
      </c>
      <c r="G214">
        <v>1</v>
      </c>
      <c r="H214">
        <v>2</v>
      </c>
      <c r="I214" t="s">
        <v>715</v>
      </c>
      <c r="J214" t="s">
        <v>716</v>
      </c>
      <c r="K214" t="s">
        <v>717</v>
      </c>
      <c r="L214">
        <v>1368</v>
      </c>
      <c r="N214">
        <v>1011</v>
      </c>
      <c r="O214" t="s">
        <v>669</v>
      </c>
      <c r="P214" t="s">
        <v>669</v>
      </c>
      <c r="Q214">
        <v>1</v>
      </c>
      <c r="X214">
        <v>0.02</v>
      </c>
      <c r="Y214">
        <v>0</v>
      </c>
      <c r="Z214">
        <v>87.17</v>
      </c>
      <c r="AA214">
        <v>11.6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0.02</v>
      </c>
      <c r="AH214">
        <v>2</v>
      </c>
      <c r="AI214">
        <v>68191350</v>
      </c>
      <c r="AJ214">
        <v>217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4">
      <c r="A215">
        <f>ROW(Source!A143)</f>
        <v>143</v>
      </c>
      <c r="B215">
        <v>68191351</v>
      </c>
      <c r="C215">
        <v>68191346</v>
      </c>
      <c r="D215">
        <v>64808671</v>
      </c>
      <c r="E215">
        <v>1</v>
      </c>
      <c r="F215">
        <v>1</v>
      </c>
      <c r="G215">
        <v>1</v>
      </c>
      <c r="H215">
        <v>3</v>
      </c>
      <c r="I215" t="s">
        <v>927</v>
      </c>
      <c r="J215" t="s">
        <v>928</v>
      </c>
      <c r="K215" t="s">
        <v>929</v>
      </c>
      <c r="L215">
        <v>1348</v>
      </c>
      <c r="N215">
        <v>1009</v>
      </c>
      <c r="O215" t="s">
        <v>133</v>
      </c>
      <c r="P215" t="s">
        <v>133</v>
      </c>
      <c r="Q215">
        <v>1000</v>
      </c>
      <c r="X215">
        <v>5.9999999999999995E-4</v>
      </c>
      <c r="Y215">
        <v>1820.01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5.9999999999999995E-4</v>
      </c>
      <c r="AH215">
        <v>2</v>
      </c>
      <c r="AI215">
        <v>68191351</v>
      </c>
      <c r="AJ215">
        <v>218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4">
      <c r="A216">
        <f>ROW(Source!A143)</f>
        <v>143</v>
      </c>
      <c r="B216">
        <v>68191352</v>
      </c>
      <c r="C216">
        <v>68191346</v>
      </c>
      <c r="D216">
        <v>64808986</v>
      </c>
      <c r="E216">
        <v>1</v>
      </c>
      <c r="F216">
        <v>1</v>
      </c>
      <c r="G216">
        <v>1</v>
      </c>
      <c r="H216">
        <v>3</v>
      </c>
      <c r="I216" t="s">
        <v>930</v>
      </c>
      <c r="J216" t="s">
        <v>931</v>
      </c>
      <c r="K216" t="s">
        <v>932</v>
      </c>
      <c r="L216">
        <v>1346</v>
      </c>
      <c r="N216">
        <v>1009</v>
      </c>
      <c r="O216" t="s">
        <v>120</v>
      </c>
      <c r="P216" t="s">
        <v>120</v>
      </c>
      <c r="Q216">
        <v>1</v>
      </c>
      <c r="X216">
        <v>0.02</v>
      </c>
      <c r="Y216">
        <v>28.67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0.02</v>
      </c>
      <c r="AH216">
        <v>2</v>
      </c>
      <c r="AI216">
        <v>68191352</v>
      </c>
      <c r="AJ216">
        <v>219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4">
      <c r="A217">
        <f>ROW(Source!A143)</f>
        <v>143</v>
      </c>
      <c r="B217">
        <v>68191353</v>
      </c>
      <c r="C217">
        <v>68191346</v>
      </c>
      <c r="D217">
        <v>64809290</v>
      </c>
      <c r="E217">
        <v>1</v>
      </c>
      <c r="F217">
        <v>1</v>
      </c>
      <c r="G217">
        <v>1</v>
      </c>
      <c r="H217">
        <v>3</v>
      </c>
      <c r="I217" t="s">
        <v>933</v>
      </c>
      <c r="J217" t="s">
        <v>934</v>
      </c>
      <c r="K217" t="s">
        <v>935</v>
      </c>
      <c r="L217">
        <v>1346</v>
      </c>
      <c r="N217">
        <v>1009</v>
      </c>
      <c r="O217" t="s">
        <v>120</v>
      </c>
      <c r="P217" t="s">
        <v>120</v>
      </c>
      <c r="Q217">
        <v>1</v>
      </c>
      <c r="X217">
        <v>0.16</v>
      </c>
      <c r="Y217">
        <v>30.5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0.16</v>
      </c>
      <c r="AH217">
        <v>2</v>
      </c>
      <c r="AI217">
        <v>68191353</v>
      </c>
      <c r="AJ217">
        <v>220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4">
      <c r="A218">
        <f>ROW(Source!A143)</f>
        <v>143</v>
      </c>
      <c r="B218">
        <v>68191354</v>
      </c>
      <c r="C218">
        <v>68191346</v>
      </c>
      <c r="D218">
        <v>64862990</v>
      </c>
      <c r="E218">
        <v>1</v>
      </c>
      <c r="F218">
        <v>1</v>
      </c>
      <c r="G218">
        <v>1</v>
      </c>
      <c r="H218">
        <v>3</v>
      </c>
      <c r="I218" t="s">
        <v>936</v>
      </c>
      <c r="J218" t="s">
        <v>937</v>
      </c>
      <c r="K218" t="s">
        <v>938</v>
      </c>
      <c r="L218">
        <v>1356</v>
      </c>
      <c r="N218">
        <v>1010</v>
      </c>
      <c r="O218" t="s">
        <v>271</v>
      </c>
      <c r="P218" t="s">
        <v>271</v>
      </c>
      <c r="Q218">
        <v>1000</v>
      </c>
      <c r="X218">
        <v>1.2200000000000001E-2</v>
      </c>
      <c r="Y218">
        <v>78.8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1.2200000000000001E-2</v>
      </c>
      <c r="AH218">
        <v>2</v>
      </c>
      <c r="AI218">
        <v>68191354</v>
      </c>
      <c r="AJ218">
        <v>221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4">
      <c r="A219">
        <f>ROW(Source!A143)</f>
        <v>143</v>
      </c>
      <c r="B219">
        <v>68191355</v>
      </c>
      <c r="C219">
        <v>68191346</v>
      </c>
      <c r="D219">
        <v>64863842</v>
      </c>
      <c r="E219">
        <v>1</v>
      </c>
      <c r="F219">
        <v>1</v>
      </c>
      <c r="G219">
        <v>1</v>
      </c>
      <c r="H219">
        <v>3</v>
      </c>
      <c r="I219" t="s">
        <v>939</v>
      </c>
      <c r="J219" t="s">
        <v>940</v>
      </c>
      <c r="K219" t="s">
        <v>941</v>
      </c>
      <c r="L219">
        <v>1355</v>
      </c>
      <c r="N219">
        <v>1010</v>
      </c>
      <c r="O219" t="s">
        <v>235</v>
      </c>
      <c r="P219" t="s">
        <v>235</v>
      </c>
      <c r="Q219">
        <v>100</v>
      </c>
      <c r="X219">
        <v>0.05</v>
      </c>
      <c r="Y219">
        <v>112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0.05</v>
      </c>
      <c r="AH219">
        <v>2</v>
      </c>
      <c r="AI219">
        <v>68191355</v>
      </c>
      <c r="AJ219">
        <v>222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4">
      <c r="A220">
        <f>ROW(Source!A143)</f>
        <v>143</v>
      </c>
      <c r="B220">
        <v>68191356</v>
      </c>
      <c r="C220">
        <v>68191346</v>
      </c>
      <c r="D220">
        <v>64870754</v>
      </c>
      <c r="E220">
        <v>1</v>
      </c>
      <c r="F220">
        <v>1</v>
      </c>
      <c r="G220">
        <v>1</v>
      </c>
      <c r="H220">
        <v>3</v>
      </c>
      <c r="I220" t="s">
        <v>912</v>
      </c>
      <c r="J220" t="s">
        <v>913</v>
      </c>
      <c r="K220" t="s">
        <v>914</v>
      </c>
      <c r="L220">
        <v>1374</v>
      </c>
      <c r="N220">
        <v>1013</v>
      </c>
      <c r="O220" t="s">
        <v>915</v>
      </c>
      <c r="P220" t="s">
        <v>915</v>
      </c>
      <c r="Q220">
        <v>1</v>
      </c>
      <c r="X220">
        <v>1.01</v>
      </c>
      <c r="Y220">
        <v>1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1.01</v>
      </c>
      <c r="AH220">
        <v>2</v>
      </c>
      <c r="AI220">
        <v>68191356</v>
      </c>
      <c r="AJ220">
        <v>223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4">
      <c r="A221">
        <f>ROW(Source!A144)</f>
        <v>144</v>
      </c>
      <c r="B221">
        <v>68191366</v>
      </c>
      <c r="C221">
        <v>68191357</v>
      </c>
      <c r="D221">
        <v>29361034</v>
      </c>
      <c r="E221">
        <v>1</v>
      </c>
      <c r="F221">
        <v>1</v>
      </c>
      <c r="G221">
        <v>1</v>
      </c>
      <c r="H221">
        <v>1</v>
      </c>
      <c r="I221" t="s">
        <v>916</v>
      </c>
      <c r="J221" t="s">
        <v>3</v>
      </c>
      <c r="K221" t="s">
        <v>917</v>
      </c>
      <c r="L221">
        <v>1369</v>
      </c>
      <c r="N221">
        <v>1013</v>
      </c>
      <c r="O221" t="s">
        <v>665</v>
      </c>
      <c r="P221" t="s">
        <v>665</v>
      </c>
      <c r="Q221">
        <v>1</v>
      </c>
      <c r="X221">
        <v>2.82</v>
      </c>
      <c r="Y221">
        <v>0</v>
      </c>
      <c r="Z221">
        <v>0</v>
      </c>
      <c r="AA221">
        <v>0</v>
      </c>
      <c r="AB221">
        <v>9.4</v>
      </c>
      <c r="AC221">
        <v>0</v>
      </c>
      <c r="AD221">
        <v>1</v>
      </c>
      <c r="AE221">
        <v>1</v>
      </c>
      <c r="AF221" t="s">
        <v>3</v>
      </c>
      <c r="AG221">
        <v>2.82</v>
      </c>
      <c r="AH221">
        <v>2</v>
      </c>
      <c r="AI221">
        <v>68191358</v>
      </c>
      <c r="AJ221">
        <v>224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4">
      <c r="A222">
        <f>ROW(Source!A144)</f>
        <v>144</v>
      </c>
      <c r="B222">
        <v>68191367</v>
      </c>
      <c r="C222">
        <v>68191357</v>
      </c>
      <c r="D222">
        <v>121548</v>
      </c>
      <c r="E222">
        <v>1</v>
      </c>
      <c r="F222">
        <v>1</v>
      </c>
      <c r="G222">
        <v>1</v>
      </c>
      <c r="H222">
        <v>1</v>
      </c>
      <c r="I222" t="s">
        <v>44</v>
      </c>
      <c r="J222" t="s">
        <v>3</v>
      </c>
      <c r="K222" t="s">
        <v>723</v>
      </c>
      <c r="L222">
        <v>608254</v>
      </c>
      <c r="N222">
        <v>1013</v>
      </c>
      <c r="O222" t="s">
        <v>724</v>
      </c>
      <c r="P222" t="s">
        <v>724</v>
      </c>
      <c r="Q222">
        <v>1</v>
      </c>
      <c r="X222">
        <v>0.01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F222" t="s">
        <v>3</v>
      </c>
      <c r="AG222">
        <v>0.01</v>
      </c>
      <c r="AH222">
        <v>2</v>
      </c>
      <c r="AI222">
        <v>68191359</v>
      </c>
      <c r="AJ222">
        <v>225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4">
      <c r="A223">
        <f>ROW(Source!A144)</f>
        <v>144</v>
      </c>
      <c r="B223">
        <v>68191368</v>
      </c>
      <c r="C223">
        <v>68191357</v>
      </c>
      <c r="D223">
        <v>64871266</v>
      </c>
      <c r="E223">
        <v>1</v>
      </c>
      <c r="F223">
        <v>1</v>
      </c>
      <c r="G223">
        <v>1</v>
      </c>
      <c r="H223">
        <v>2</v>
      </c>
      <c r="I223" t="s">
        <v>918</v>
      </c>
      <c r="J223" t="s">
        <v>919</v>
      </c>
      <c r="K223" t="s">
        <v>920</v>
      </c>
      <c r="L223">
        <v>1368</v>
      </c>
      <c r="N223">
        <v>1011</v>
      </c>
      <c r="O223" t="s">
        <v>669</v>
      </c>
      <c r="P223" t="s">
        <v>669</v>
      </c>
      <c r="Q223">
        <v>1</v>
      </c>
      <c r="X223">
        <v>0.01</v>
      </c>
      <c r="Y223">
        <v>0</v>
      </c>
      <c r="Z223">
        <v>134.65</v>
      </c>
      <c r="AA223">
        <v>13.5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0.01</v>
      </c>
      <c r="AH223">
        <v>2</v>
      </c>
      <c r="AI223">
        <v>68191360</v>
      </c>
      <c r="AJ223">
        <v>226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4">
      <c r="A224">
        <f>ROW(Source!A144)</f>
        <v>144</v>
      </c>
      <c r="B224">
        <v>68191369</v>
      </c>
      <c r="C224">
        <v>68191357</v>
      </c>
      <c r="D224">
        <v>64873129</v>
      </c>
      <c r="E224">
        <v>1</v>
      </c>
      <c r="F224">
        <v>1</v>
      </c>
      <c r="G224">
        <v>1</v>
      </c>
      <c r="H224">
        <v>2</v>
      </c>
      <c r="I224" t="s">
        <v>715</v>
      </c>
      <c r="J224" t="s">
        <v>716</v>
      </c>
      <c r="K224" t="s">
        <v>717</v>
      </c>
      <c r="L224">
        <v>1368</v>
      </c>
      <c r="N224">
        <v>1011</v>
      </c>
      <c r="O224" t="s">
        <v>669</v>
      </c>
      <c r="P224" t="s">
        <v>669</v>
      </c>
      <c r="Q224">
        <v>1</v>
      </c>
      <c r="X224">
        <v>0.01</v>
      </c>
      <c r="Y224">
        <v>0</v>
      </c>
      <c r="Z224">
        <v>87.17</v>
      </c>
      <c r="AA224">
        <v>11.6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0.01</v>
      </c>
      <c r="AH224">
        <v>2</v>
      </c>
      <c r="AI224">
        <v>68191361</v>
      </c>
      <c r="AJ224">
        <v>227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4">
      <c r="A225">
        <f>ROW(Source!A144)</f>
        <v>144</v>
      </c>
      <c r="B225">
        <v>68191370</v>
      </c>
      <c r="C225">
        <v>68191357</v>
      </c>
      <c r="D225">
        <v>64808986</v>
      </c>
      <c r="E225">
        <v>1</v>
      </c>
      <c r="F225">
        <v>1</v>
      </c>
      <c r="G225">
        <v>1</v>
      </c>
      <c r="H225">
        <v>3</v>
      </c>
      <c r="I225" t="s">
        <v>930</v>
      </c>
      <c r="J225" t="s">
        <v>931</v>
      </c>
      <c r="K225" t="s">
        <v>932</v>
      </c>
      <c r="L225">
        <v>1346</v>
      </c>
      <c r="N225">
        <v>1009</v>
      </c>
      <c r="O225" t="s">
        <v>120</v>
      </c>
      <c r="P225" t="s">
        <v>120</v>
      </c>
      <c r="Q225">
        <v>1</v>
      </c>
      <c r="X225">
        <v>0.05</v>
      </c>
      <c r="Y225">
        <v>28.67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0.05</v>
      </c>
      <c r="AH225">
        <v>2</v>
      </c>
      <c r="AI225">
        <v>68191362</v>
      </c>
      <c r="AJ225">
        <v>228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4">
      <c r="A226">
        <f>ROW(Source!A144)</f>
        <v>144</v>
      </c>
      <c r="B226">
        <v>68191371</v>
      </c>
      <c r="C226">
        <v>68191357</v>
      </c>
      <c r="D226">
        <v>64809271</v>
      </c>
      <c r="E226">
        <v>1</v>
      </c>
      <c r="F226">
        <v>1</v>
      </c>
      <c r="G226">
        <v>1</v>
      </c>
      <c r="H226">
        <v>3</v>
      </c>
      <c r="I226" t="s">
        <v>942</v>
      </c>
      <c r="J226" t="s">
        <v>943</v>
      </c>
      <c r="K226" t="s">
        <v>944</v>
      </c>
      <c r="L226">
        <v>1308</v>
      </c>
      <c r="N226">
        <v>1003</v>
      </c>
      <c r="O226" t="s">
        <v>259</v>
      </c>
      <c r="P226" t="s">
        <v>259</v>
      </c>
      <c r="Q226">
        <v>100</v>
      </c>
      <c r="X226">
        <v>0.05</v>
      </c>
      <c r="Y226">
        <v>120.36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0.05</v>
      </c>
      <c r="AH226">
        <v>2</v>
      </c>
      <c r="AI226">
        <v>68191363</v>
      </c>
      <c r="AJ226">
        <v>229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4">
      <c r="A227">
        <f>ROW(Source!A144)</f>
        <v>144</v>
      </c>
      <c r="B227">
        <v>68191372</v>
      </c>
      <c r="C227">
        <v>68191357</v>
      </c>
      <c r="D227">
        <v>64809290</v>
      </c>
      <c r="E227">
        <v>1</v>
      </c>
      <c r="F227">
        <v>1</v>
      </c>
      <c r="G227">
        <v>1</v>
      </c>
      <c r="H227">
        <v>3</v>
      </c>
      <c r="I227" t="s">
        <v>933</v>
      </c>
      <c r="J227" t="s">
        <v>934</v>
      </c>
      <c r="K227" t="s">
        <v>935</v>
      </c>
      <c r="L227">
        <v>1346</v>
      </c>
      <c r="N227">
        <v>1009</v>
      </c>
      <c r="O227" t="s">
        <v>120</v>
      </c>
      <c r="P227" t="s">
        <v>120</v>
      </c>
      <c r="Q227">
        <v>1</v>
      </c>
      <c r="X227">
        <v>0.16</v>
      </c>
      <c r="Y227">
        <v>30.5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0.16</v>
      </c>
      <c r="AH227">
        <v>2</v>
      </c>
      <c r="AI227">
        <v>68191364</v>
      </c>
      <c r="AJ227">
        <v>230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4">
      <c r="A228">
        <f>ROW(Source!A144)</f>
        <v>144</v>
      </c>
      <c r="B228">
        <v>68191373</v>
      </c>
      <c r="C228">
        <v>68191357</v>
      </c>
      <c r="D228">
        <v>64870754</v>
      </c>
      <c r="E228">
        <v>1</v>
      </c>
      <c r="F228">
        <v>1</v>
      </c>
      <c r="G228">
        <v>1</v>
      </c>
      <c r="H228">
        <v>3</v>
      </c>
      <c r="I228" t="s">
        <v>912</v>
      </c>
      <c r="J228" t="s">
        <v>913</v>
      </c>
      <c r="K228" t="s">
        <v>914</v>
      </c>
      <c r="L228">
        <v>1374</v>
      </c>
      <c r="N228">
        <v>1013</v>
      </c>
      <c r="O228" t="s">
        <v>915</v>
      </c>
      <c r="P228" t="s">
        <v>915</v>
      </c>
      <c r="Q228">
        <v>1</v>
      </c>
      <c r="X228">
        <v>0.53</v>
      </c>
      <c r="Y228">
        <v>1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0.53</v>
      </c>
      <c r="AH228">
        <v>2</v>
      </c>
      <c r="AI228">
        <v>68191365</v>
      </c>
      <c r="AJ228">
        <v>231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4">
      <c r="A229">
        <f>ROW(Source!A146)</f>
        <v>146</v>
      </c>
      <c r="B229">
        <v>68191414</v>
      </c>
      <c r="C229">
        <v>68191413</v>
      </c>
      <c r="D229">
        <v>29364679</v>
      </c>
      <c r="E229">
        <v>1</v>
      </c>
      <c r="F229">
        <v>1</v>
      </c>
      <c r="G229">
        <v>1</v>
      </c>
      <c r="H229">
        <v>1</v>
      </c>
      <c r="I229" t="s">
        <v>945</v>
      </c>
      <c r="J229" t="s">
        <v>3</v>
      </c>
      <c r="K229" t="s">
        <v>946</v>
      </c>
      <c r="L229">
        <v>1369</v>
      </c>
      <c r="N229">
        <v>1013</v>
      </c>
      <c r="O229" t="s">
        <v>665</v>
      </c>
      <c r="P229" t="s">
        <v>665</v>
      </c>
      <c r="Q229">
        <v>1</v>
      </c>
      <c r="X229">
        <v>30.48</v>
      </c>
      <c r="Y229">
        <v>0</v>
      </c>
      <c r="Z229">
        <v>0</v>
      </c>
      <c r="AA229">
        <v>0</v>
      </c>
      <c r="AB229">
        <v>9.92</v>
      </c>
      <c r="AC229">
        <v>0</v>
      </c>
      <c r="AD229">
        <v>1</v>
      </c>
      <c r="AE229">
        <v>1</v>
      </c>
      <c r="AF229" t="s">
        <v>3</v>
      </c>
      <c r="AG229">
        <v>30.48</v>
      </c>
      <c r="AH229">
        <v>2</v>
      </c>
      <c r="AI229">
        <v>68191414</v>
      </c>
      <c r="AJ229">
        <v>232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4">
      <c r="A230">
        <f>ROW(Source!A146)</f>
        <v>146</v>
      </c>
      <c r="B230">
        <v>68191415</v>
      </c>
      <c r="C230">
        <v>68191413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44</v>
      </c>
      <c r="J230" t="s">
        <v>3</v>
      </c>
      <c r="K230" t="s">
        <v>723</v>
      </c>
      <c r="L230">
        <v>608254</v>
      </c>
      <c r="N230">
        <v>1013</v>
      </c>
      <c r="O230" t="s">
        <v>724</v>
      </c>
      <c r="P230" t="s">
        <v>724</v>
      </c>
      <c r="Q230">
        <v>1</v>
      </c>
      <c r="X230">
        <v>0.03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2</v>
      </c>
      <c r="AF230" t="s">
        <v>3</v>
      </c>
      <c r="AG230">
        <v>0.03</v>
      </c>
      <c r="AH230">
        <v>2</v>
      </c>
      <c r="AI230">
        <v>68191415</v>
      </c>
      <c r="AJ230">
        <v>233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4">
      <c r="A231">
        <f>ROW(Source!A146)</f>
        <v>146</v>
      </c>
      <c r="B231">
        <v>68191416</v>
      </c>
      <c r="C231">
        <v>68191413</v>
      </c>
      <c r="D231">
        <v>64871266</v>
      </c>
      <c r="E231">
        <v>1</v>
      </c>
      <c r="F231">
        <v>1</v>
      </c>
      <c r="G231">
        <v>1</v>
      </c>
      <c r="H231">
        <v>2</v>
      </c>
      <c r="I231" t="s">
        <v>918</v>
      </c>
      <c r="J231" t="s">
        <v>919</v>
      </c>
      <c r="K231" t="s">
        <v>920</v>
      </c>
      <c r="L231">
        <v>1368</v>
      </c>
      <c r="N231">
        <v>1011</v>
      </c>
      <c r="O231" t="s">
        <v>669</v>
      </c>
      <c r="P231" t="s">
        <v>669</v>
      </c>
      <c r="Q231">
        <v>1</v>
      </c>
      <c r="X231">
        <v>0.03</v>
      </c>
      <c r="Y231">
        <v>0</v>
      </c>
      <c r="Z231">
        <v>134.65</v>
      </c>
      <c r="AA231">
        <v>13.5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0.03</v>
      </c>
      <c r="AH231">
        <v>2</v>
      </c>
      <c r="AI231">
        <v>68191416</v>
      </c>
      <c r="AJ231">
        <v>234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4">
      <c r="A232">
        <f>ROW(Source!A146)</f>
        <v>146</v>
      </c>
      <c r="B232">
        <v>68191417</v>
      </c>
      <c r="C232">
        <v>68191413</v>
      </c>
      <c r="D232">
        <v>64873129</v>
      </c>
      <c r="E232">
        <v>1</v>
      </c>
      <c r="F232">
        <v>1</v>
      </c>
      <c r="G232">
        <v>1</v>
      </c>
      <c r="H232">
        <v>2</v>
      </c>
      <c r="I232" t="s">
        <v>715</v>
      </c>
      <c r="J232" t="s">
        <v>716</v>
      </c>
      <c r="K232" t="s">
        <v>717</v>
      </c>
      <c r="L232">
        <v>1368</v>
      </c>
      <c r="N232">
        <v>1011</v>
      </c>
      <c r="O232" t="s">
        <v>669</v>
      </c>
      <c r="P232" t="s">
        <v>669</v>
      </c>
      <c r="Q232">
        <v>1</v>
      </c>
      <c r="X232">
        <v>0.02</v>
      </c>
      <c r="Y232">
        <v>0</v>
      </c>
      <c r="Z232">
        <v>87.17</v>
      </c>
      <c r="AA232">
        <v>11.6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0.02</v>
      </c>
      <c r="AH232">
        <v>2</v>
      </c>
      <c r="AI232">
        <v>68191417</v>
      </c>
      <c r="AJ232">
        <v>235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4">
      <c r="A233">
        <f>ROW(Source!A146)</f>
        <v>146</v>
      </c>
      <c r="B233">
        <v>68191418</v>
      </c>
      <c r="C233">
        <v>68191413</v>
      </c>
      <c r="D233">
        <v>64808847</v>
      </c>
      <c r="E233">
        <v>1</v>
      </c>
      <c r="F233">
        <v>1</v>
      </c>
      <c r="G233">
        <v>1</v>
      </c>
      <c r="H233">
        <v>3</v>
      </c>
      <c r="I233" t="s">
        <v>947</v>
      </c>
      <c r="J233" t="s">
        <v>948</v>
      </c>
      <c r="K233" t="s">
        <v>754</v>
      </c>
      <c r="L233">
        <v>1346</v>
      </c>
      <c r="N233">
        <v>1009</v>
      </c>
      <c r="O233" t="s">
        <v>120</v>
      </c>
      <c r="P233" t="s">
        <v>120</v>
      </c>
      <c r="Q233">
        <v>1</v>
      </c>
      <c r="X233">
        <v>1.5</v>
      </c>
      <c r="Y233">
        <v>9.0399999999999991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1.5</v>
      </c>
      <c r="AH233">
        <v>2</v>
      </c>
      <c r="AI233">
        <v>68191418</v>
      </c>
      <c r="AJ233">
        <v>236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4">
      <c r="A234">
        <f>ROW(Source!A146)</f>
        <v>146</v>
      </c>
      <c r="B234">
        <v>68191419</v>
      </c>
      <c r="C234">
        <v>68191413</v>
      </c>
      <c r="D234">
        <v>64809290</v>
      </c>
      <c r="E234">
        <v>1</v>
      </c>
      <c r="F234">
        <v>1</v>
      </c>
      <c r="G234">
        <v>1</v>
      </c>
      <c r="H234">
        <v>3</v>
      </c>
      <c r="I234" t="s">
        <v>933</v>
      </c>
      <c r="J234" t="s">
        <v>934</v>
      </c>
      <c r="K234" t="s">
        <v>935</v>
      </c>
      <c r="L234">
        <v>1346</v>
      </c>
      <c r="N234">
        <v>1009</v>
      </c>
      <c r="O234" t="s">
        <v>120</v>
      </c>
      <c r="P234" t="s">
        <v>120</v>
      </c>
      <c r="Q234">
        <v>1</v>
      </c>
      <c r="X234">
        <v>0.42</v>
      </c>
      <c r="Y234">
        <v>30.5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0.42</v>
      </c>
      <c r="AH234">
        <v>2</v>
      </c>
      <c r="AI234">
        <v>68191419</v>
      </c>
      <c r="AJ234">
        <v>237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4">
      <c r="A235">
        <f>ROW(Source!A146)</f>
        <v>146</v>
      </c>
      <c r="B235">
        <v>68191420</v>
      </c>
      <c r="C235">
        <v>68191413</v>
      </c>
      <c r="D235">
        <v>64846603</v>
      </c>
      <c r="E235">
        <v>1</v>
      </c>
      <c r="F235">
        <v>1</v>
      </c>
      <c r="G235">
        <v>1</v>
      </c>
      <c r="H235">
        <v>3</v>
      </c>
      <c r="I235" t="s">
        <v>949</v>
      </c>
      <c r="J235" t="s">
        <v>950</v>
      </c>
      <c r="K235" t="s">
        <v>951</v>
      </c>
      <c r="L235">
        <v>1348</v>
      </c>
      <c r="N235">
        <v>1009</v>
      </c>
      <c r="O235" t="s">
        <v>133</v>
      </c>
      <c r="P235" t="s">
        <v>133</v>
      </c>
      <c r="Q235">
        <v>1000</v>
      </c>
      <c r="X235">
        <v>3.15E-3</v>
      </c>
      <c r="Y235">
        <v>729.98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3.15E-3</v>
      </c>
      <c r="AH235">
        <v>2</v>
      </c>
      <c r="AI235">
        <v>68191420</v>
      </c>
      <c r="AJ235">
        <v>238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4">
      <c r="A236">
        <f>ROW(Source!A146)</f>
        <v>146</v>
      </c>
      <c r="B236">
        <v>68191421</v>
      </c>
      <c r="C236">
        <v>68191413</v>
      </c>
      <c r="D236">
        <v>64862995</v>
      </c>
      <c r="E236">
        <v>1</v>
      </c>
      <c r="F236">
        <v>1</v>
      </c>
      <c r="G236">
        <v>1</v>
      </c>
      <c r="H236">
        <v>3</v>
      </c>
      <c r="I236" t="s">
        <v>952</v>
      </c>
      <c r="J236" t="s">
        <v>953</v>
      </c>
      <c r="K236" t="s">
        <v>954</v>
      </c>
      <c r="L236">
        <v>1356</v>
      </c>
      <c r="N236">
        <v>1010</v>
      </c>
      <c r="O236" t="s">
        <v>271</v>
      </c>
      <c r="P236" t="s">
        <v>271</v>
      </c>
      <c r="Q236">
        <v>1000</v>
      </c>
      <c r="X236">
        <v>0.10199999999999999</v>
      </c>
      <c r="Y236">
        <v>280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0.10199999999999999</v>
      </c>
      <c r="AH236">
        <v>2</v>
      </c>
      <c r="AI236">
        <v>68191421</v>
      </c>
      <c r="AJ236">
        <v>240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4">
      <c r="A237">
        <f>ROW(Source!A146)</f>
        <v>146</v>
      </c>
      <c r="B237">
        <v>68191422</v>
      </c>
      <c r="C237">
        <v>68191413</v>
      </c>
      <c r="D237">
        <v>64870754</v>
      </c>
      <c r="E237">
        <v>1</v>
      </c>
      <c r="F237">
        <v>1</v>
      </c>
      <c r="G237">
        <v>1</v>
      </c>
      <c r="H237">
        <v>3</v>
      </c>
      <c r="I237" t="s">
        <v>912</v>
      </c>
      <c r="J237" t="s">
        <v>913</v>
      </c>
      <c r="K237" t="s">
        <v>914</v>
      </c>
      <c r="L237">
        <v>1374</v>
      </c>
      <c r="N237">
        <v>1013</v>
      </c>
      <c r="O237" t="s">
        <v>915</v>
      </c>
      <c r="P237" t="s">
        <v>915</v>
      </c>
      <c r="Q237">
        <v>1</v>
      </c>
      <c r="X237">
        <v>6.05</v>
      </c>
      <c r="Y237">
        <v>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6.05</v>
      </c>
      <c r="AH237">
        <v>2</v>
      </c>
      <c r="AI237">
        <v>68191422</v>
      </c>
      <c r="AJ237">
        <v>241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4">
      <c r="A238">
        <f>ROW(Source!A148)</f>
        <v>148</v>
      </c>
      <c r="B238">
        <v>68191427</v>
      </c>
      <c r="C238">
        <v>68191426</v>
      </c>
      <c r="D238">
        <v>29364679</v>
      </c>
      <c r="E238">
        <v>1</v>
      </c>
      <c r="F238">
        <v>1</v>
      </c>
      <c r="G238">
        <v>1</v>
      </c>
      <c r="H238">
        <v>1</v>
      </c>
      <c r="I238" t="s">
        <v>945</v>
      </c>
      <c r="J238" t="s">
        <v>3</v>
      </c>
      <c r="K238" t="s">
        <v>946</v>
      </c>
      <c r="L238">
        <v>1369</v>
      </c>
      <c r="N238">
        <v>1013</v>
      </c>
      <c r="O238" t="s">
        <v>665</v>
      </c>
      <c r="P238" t="s">
        <v>665</v>
      </c>
      <c r="Q238">
        <v>1</v>
      </c>
      <c r="X238">
        <v>25.76</v>
      </c>
      <c r="Y238">
        <v>0</v>
      </c>
      <c r="Z238">
        <v>0</v>
      </c>
      <c r="AA238">
        <v>0</v>
      </c>
      <c r="AB238">
        <v>9.92</v>
      </c>
      <c r="AC238">
        <v>0</v>
      </c>
      <c r="AD238">
        <v>1</v>
      </c>
      <c r="AE238">
        <v>1</v>
      </c>
      <c r="AF238" t="s">
        <v>3</v>
      </c>
      <c r="AG238">
        <v>25.76</v>
      </c>
      <c r="AH238">
        <v>2</v>
      </c>
      <c r="AI238">
        <v>68191427</v>
      </c>
      <c r="AJ238">
        <v>242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4">
      <c r="A239">
        <f>ROW(Source!A148)</f>
        <v>148</v>
      </c>
      <c r="B239">
        <v>68191428</v>
      </c>
      <c r="C239">
        <v>68191426</v>
      </c>
      <c r="D239">
        <v>121548</v>
      </c>
      <c r="E239">
        <v>1</v>
      </c>
      <c r="F239">
        <v>1</v>
      </c>
      <c r="G239">
        <v>1</v>
      </c>
      <c r="H239">
        <v>1</v>
      </c>
      <c r="I239" t="s">
        <v>44</v>
      </c>
      <c r="J239" t="s">
        <v>3</v>
      </c>
      <c r="K239" t="s">
        <v>723</v>
      </c>
      <c r="L239">
        <v>608254</v>
      </c>
      <c r="N239">
        <v>1013</v>
      </c>
      <c r="O239" t="s">
        <v>724</v>
      </c>
      <c r="P239" t="s">
        <v>724</v>
      </c>
      <c r="Q239">
        <v>1</v>
      </c>
      <c r="X239">
        <v>0.03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2</v>
      </c>
      <c r="AF239" t="s">
        <v>3</v>
      </c>
      <c r="AG239">
        <v>0.03</v>
      </c>
      <c r="AH239">
        <v>2</v>
      </c>
      <c r="AI239">
        <v>68191428</v>
      </c>
      <c r="AJ239">
        <v>243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4">
      <c r="A240">
        <f>ROW(Source!A148)</f>
        <v>148</v>
      </c>
      <c r="B240">
        <v>68191429</v>
      </c>
      <c r="C240">
        <v>68191426</v>
      </c>
      <c r="D240">
        <v>64871266</v>
      </c>
      <c r="E240">
        <v>1</v>
      </c>
      <c r="F240">
        <v>1</v>
      </c>
      <c r="G240">
        <v>1</v>
      </c>
      <c r="H240">
        <v>2</v>
      </c>
      <c r="I240" t="s">
        <v>918</v>
      </c>
      <c r="J240" t="s">
        <v>919</v>
      </c>
      <c r="K240" t="s">
        <v>920</v>
      </c>
      <c r="L240">
        <v>1368</v>
      </c>
      <c r="N240">
        <v>1011</v>
      </c>
      <c r="O240" t="s">
        <v>669</v>
      </c>
      <c r="P240" t="s">
        <v>669</v>
      </c>
      <c r="Q240">
        <v>1</v>
      </c>
      <c r="X240">
        <v>0.03</v>
      </c>
      <c r="Y240">
        <v>0</v>
      </c>
      <c r="Z240">
        <v>134.65</v>
      </c>
      <c r="AA240">
        <v>13.5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0.03</v>
      </c>
      <c r="AH240">
        <v>2</v>
      </c>
      <c r="AI240">
        <v>68191429</v>
      </c>
      <c r="AJ240">
        <v>244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4">
      <c r="A241">
        <f>ROW(Source!A148)</f>
        <v>148</v>
      </c>
      <c r="B241">
        <v>68191430</v>
      </c>
      <c r="C241">
        <v>68191426</v>
      </c>
      <c r="D241">
        <v>64873129</v>
      </c>
      <c r="E241">
        <v>1</v>
      </c>
      <c r="F241">
        <v>1</v>
      </c>
      <c r="G241">
        <v>1</v>
      </c>
      <c r="H241">
        <v>2</v>
      </c>
      <c r="I241" t="s">
        <v>715</v>
      </c>
      <c r="J241" t="s">
        <v>716</v>
      </c>
      <c r="K241" t="s">
        <v>717</v>
      </c>
      <c r="L241">
        <v>1368</v>
      </c>
      <c r="N241">
        <v>1011</v>
      </c>
      <c r="O241" t="s">
        <v>669</v>
      </c>
      <c r="P241" t="s">
        <v>669</v>
      </c>
      <c r="Q241">
        <v>1</v>
      </c>
      <c r="X241">
        <v>0.02</v>
      </c>
      <c r="Y241">
        <v>0</v>
      </c>
      <c r="Z241">
        <v>87.17</v>
      </c>
      <c r="AA241">
        <v>11.6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0.02</v>
      </c>
      <c r="AH241">
        <v>2</v>
      </c>
      <c r="AI241">
        <v>68191430</v>
      </c>
      <c r="AJ241">
        <v>245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4">
      <c r="A242">
        <f>ROW(Source!A148)</f>
        <v>148</v>
      </c>
      <c r="B242">
        <v>68191431</v>
      </c>
      <c r="C242">
        <v>68191426</v>
      </c>
      <c r="D242">
        <v>64846603</v>
      </c>
      <c r="E242">
        <v>1</v>
      </c>
      <c r="F242">
        <v>1</v>
      </c>
      <c r="G242">
        <v>1</v>
      </c>
      <c r="H242">
        <v>3</v>
      </c>
      <c r="I242" t="s">
        <v>949</v>
      </c>
      <c r="J242" t="s">
        <v>950</v>
      </c>
      <c r="K242" t="s">
        <v>951</v>
      </c>
      <c r="L242">
        <v>1348</v>
      </c>
      <c r="N242">
        <v>1009</v>
      </c>
      <c r="O242" t="s">
        <v>133</v>
      </c>
      <c r="P242" t="s">
        <v>133</v>
      </c>
      <c r="Q242">
        <v>1000</v>
      </c>
      <c r="X242">
        <v>3.15E-3</v>
      </c>
      <c r="Y242">
        <v>729.98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3.15E-3</v>
      </c>
      <c r="AH242">
        <v>2</v>
      </c>
      <c r="AI242">
        <v>68191431</v>
      </c>
      <c r="AJ242">
        <v>246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4">
      <c r="A243">
        <f>ROW(Source!A148)</f>
        <v>148</v>
      </c>
      <c r="B243">
        <v>68191432</v>
      </c>
      <c r="C243">
        <v>68191426</v>
      </c>
      <c r="D243">
        <v>64862995</v>
      </c>
      <c r="E243">
        <v>1</v>
      </c>
      <c r="F243">
        <v>1</v>
      </c>
      <c r="G243">
        <v>1</v>
      </c>
      <c r="H243">
        <v>3</v>
      </c>
      <c r="I243" t="s">
        <v>952</v>
      </c>
      <c r="J243" t="s">
        <v>953</v>
      </c>
      <c r="K243" t="s">
        <v>954</v>
      </c>
      <c r="L243">
        <v>1356</v>
      </c>
      <c r="N243">
        <v>1010</v>
      </c>
      <c r="O243" t="s">
        <v>271</v>
      </c>
      <c r="P243" t="s">
        <v>271</v>
      </c>
      <c r="Q243">
        <v>1000</v>
      </c>
      <c r="X243">
        <v>0.10199999999999999</v>
      </c>
      <c r="Y243">
        <v>280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0.10199999999999999</v>
      </c>
      <c r="AH243">
        <v>2</v>
      </c>
      <c r="AI243">
        <v>68191432</v>
      </c>
      <c r="AJ243">
        <v>247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4">
      <c r="A244">
        <f>ROW(Source!A148)</f>
        <v>148</v>
      </c>
      <c r="B244">
        <v>68191433</v>
      </c>
      <c r="C244">
        <v>68191426</v>
      </c>
      <c r="D244">
        <v>64870754</v>
      </c>
      <c r="E244">
        <v>1</v>
      </c>
      <c r="F244">
        <v>1</v>
      </c>
      <c r="G244">
        <v>1</v>
      </c>
      <c r="H244">
        <v>3</v>
      </c>
      <c r="I244" t="s">
        <v>912</v>
      </c>
      <c r="J244" t="s">
        <v>913</v>
      </c>
      <c r="K244" t="s">
        <v>914</v>
      </c>
      <c r="L244">
        <v>1374</v>
      </c>
      <c r="N244">
        <v>1013</v>
      </c>
      <c r="O244" t="s">
        <v>915</v>
      </c>
      <c r="P244" t="s">
        <v>915</v>
      </c>
      <c r="Q244">
        <v>1</v>
      </c>
      <c r="X244">
        <v>5.1100000000000003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5.1100000000000003</v>
      </c>
      <c r="AH244">
        <v>2</v>
      </c>
      <c r="AI244">
        <v>68191433</v>
      </c>
      <c r="AJ244">
        <v>249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4">
      <c r="A245">
        <f>ROW(Source!A150)</f>
        <v>150</v>
      </c>
      <c r="B245">
        <v>68191445</v>
      </c>
      <c r="C245">
        <v>68191444</v>
      </c>
      <c r="D245">
        <v>29364679</v>
      </c>
      <c r="E245">
        <v>1</v>
      </c>
      <c r="F245">
        <v>1</v>
      </c>
      <c r="G245">
        <v>1</v>
      </c>
      <c r="H245">
        <v>1</v>
      </c>
      <c r="I245" t="s">
        <v>945</v>
      </c>
      <c r="J245" t="s">
        <v>3</v>
      </c>
      <c r="K245" t="s">
        <v>946</v>
      </c>
      <c r="L245">
        <v>1369</v>
      </c>
      <c r="N245">
        <v>1013</v>
      </c>
      <c r="O245" t="s">
        <v>665</v>
      </c>
      <c r="P245" t="s">
        <v>665</v>
      </c>
      <c r="Q245">
        <v>1</v>
      </c>
      <c r="X245">
        <v>26.24</v>
      </c>
      <c r="Y245">
        <v>0</v>
      </c>
      <c r="Z245">
        <v>0</v>
      </c>
      <c r="AA245">
        <v>0</v>
      </c>
      <c r="AB245">
        <v>9.92</v>
      </c>
      <c r="AC245">
        <v>0</v>
      </c>
      <c r="AD245">
        <v>1</v>
      </c>
      <c r="AE245">
        <v>1</v>
      </c>
      <c r="AF245" t="s">
        <v>3</v>
      </c>
      <c r="AG245">
        <v>26.24</v>
      </c>
      <c r="AH245">
        <v>2</v>
      </c>
      <c r="AI245">
        <v>68191445</v>
      </c>
      <c r="AJ245">
        <v>250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4">
      <c r="A246">
        <f>ROW(Source!A150)</f>
        <v>150</v>
      </c>
      <c r="B246">
        <v>68191446</v>
      </c>
      <c r="C246">
        <v>68191444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44</v>
      </c>
      <c r="J246" t="s">
        <v>3</v>
      </c>
      <c r="K246" t="s">
        <v>723</v>
      </c>
      <c r="L246">
        <v>608254</v>
      </c>
      <c r="N246">
        <v>1013</v>
      </c>
      <c r="O246" t="s">
        <v>724</v>
      </c>
      <c r="P246" t="s">
        <v>724</v>
      </c>
      <c r="Q246">
        <v>1</v>
      </c>
      <c r="X246">
        <v>0.03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F246" t="s">
        <v>3</v>
      </c>
      <c r="AG246">
        <v>0.03</v>
      </c>
      <c r="AH246">
        <v>2</v>
      </c>
      <c r="AI246">
        <v>68191446</v>
      </c>
      <c r="AJ246">
        <v>251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4">
      <c r="A247">
        <f>ROW(Source!A150)</f>
        <v>150</v>
      </c>
      <c r="B247">
        <v>68191447</v>
      </c>
      <c r="C247">
        <v>68191444</v>
      </c>
      <c r="D247">
        <v>64871266</v>
      </c>
      <c r="E247">
        <v>1</v>
      </c>
      <c r="F247">
        <v>1</v>
      </c>
      <c r="G247">
        <v>1</v>
      </c>
      <c r="H247">
        <v>2</v>
      </c>
      <c r="I247" t="s">
        <v>918</v>
      </c>
      <c r="J247" t="s">
        <v>919</v>
      </c>
      <c r="K247" t="s">
        <v>920</v>
      </c>
      <c r="L247">
        <v>1368</v>
      </c>
      <c r="N247">
        <v>1011</v>
      </c>
      <c r="O247" t="s">
        <v>669</v>
      </c>
      <c r="P247" t="s">
        <v>669</v>
      </c>
      <c r="Q247">
        <v>1</v>
      </c>
      <c r="X247">
        <v>0.03</v>
      </c>
      <c r="Y247">
        <v>0</v>
      </c>
      <c r="Z247">
        <v>134.65</v>
      </c>
      <c r="AA247">
        <v>13.5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0.03</v>
      </c>
      <c r="AH247">
        <v>2</v>
      </c>
      <c r="AI247">
        <v>68191447</v>
      </c>
      <c r="AJ247">
        <v>252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4">
      <c r="A248">
        <f>ROW(Source!A150)</f>
        <v>150</v>
      </c>
      <c r="B248">
        <v>68191448</v>
      </c>
      <c r="C248">
        <v>68191444</v>
      </c>
      <c r="D248">
        <v>64873129</v>
      </c>
      <c r="E248">
        <v>1</v>
      </c>
      <c r="F248">
        <v>1</v>
      </c>
      <c r="G248">
        <v>1</v>
      </c>
      <c r="H248">
        <v>2</v>
      </c>
      <c r="I248" t="s">
        <v>715</v>
      </c>
      <c r="J248" t="s">
        <v>716</v>
      </c>
      <c r="K248" t="s">
        <v>717</v>
      </c>
      <c r="L248">
        <v>1368</v>
      </c>
      <c r="N248">
        <v>1011</v>
      </c>
      <c r="O248" t="s">
        <v>669</v>
      </c>
      <c r="P248" t="s">
        <v>669</v>
      </c>
      <c r="Q248">
        <v>1</v>
      </c>
      <c r="X248">
        <v>0.02</v>
      </c>
      <c r="Y248">
        <v>0</v>
      </c>
      <c r="Z248">
        <v>87.17</v>
      </c>
      <c r="AA248">
        <v>11.6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0.02</v>
      </c>
      <c r="AH248">
        <v>2</v>
      </c>
      <c r="AI248">
        <v>68191448</v>
      </c>
      <c r="AJ248">
        <v>253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4">
      <c r="A249">
        <f>ROW(Source!A150)</f>
        <v>150</v>
      </c>
      <c r="B249">
        <v>68191449</v>
      </c>
      <c r="C249">
        <v>68191444</v>
      </c>
      <c r="D249">
        <v>64846603</v>
      </c>
      <c r="E249">
        <v>1</v>
      </c>
      <c r="F249">
        <v>1</v>
      </c>
      <c r="G249">
        <v>1</v>
      </c>
      <c r="H249">
        <v>3</v>
      </c>
      <c r="I249" t="s">
        <v>949</v>
      </c>
      <c r="J249" t="s">
        <v>950</v>
      </c>
      <c r="K249" t="s">
        <v>951</v>
      </c>
      <c r="L249">
        <v>1348</v>
      </c>
      <c r="N249">
        <v>1009</v>
      </c>
      <c r="O249" t="s">
        <v>133</v>
      </c>
      <c r="P249" t="s">
        <v>133</v>
      </c>
      <c r="Q249">
        <v>1000</v>
      </c>
      <c r="X249">
        <v>3.15E-3</v>
      </c>
      <c r="Y249">
        <v>729.98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3.15E-3</v>
      </c>
      <c r="AH249">
        <v>2</v>
      </c>
      <c r="AI249">
        <v>68191449</v>
      </c>
      <c r="AJ249">
        <v>254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4">
      <c r="A250">
        <f>ROW(Source!A150)</f>
        <v>150</v>
      </c>
      <c r="B250">
        <v>68191450</v>
      </c>
      <c r="C250">
        <v>68191444</v>
      </c>
      <c r="D250">
        <v>64862995</v>
      </c>
      <c r="E250">
        <v>1</v>
      </c>
      <c r="F250">
        <v>1</v>
      </c>
      <c r="G250">
        <v>1</v>
      </c>
      <c r="H250">
        <v>3</v>
      </c>
      <c r="I250" t="s">
        <v>952</v>
      </c>
      <c r="J250" t="s">
        <v>953</v>
      </c>
      <c r="K250" t="s">
        <v>954</v>
      </c>
      <c r="L250">
        <v>1356</v>
      </c>
      <c r="N250">
        <v>1010</v>
      </c>
      <c r="O250" t="s">
        <v>271</v>
      </c>
      <c r="P250" t="s">
        <v>271</v>
      </c>
      <c r="Q250">
        <v>1000</v>
      </c>
      <c r="X250">
        <v>0.10199999999999999</v>
      </c>
      <c r="Y250">
        <v>280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0.10199999999999999</v>
      </c>
      <c r="AH250">
        <v>2</v>
      </c>
      <c r="AI250">
        <v>68191450</v>
      </c>
      <c r="AJ250">
        <v>255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4">
      <c r="A251">
        <f>ROW(Source!A150)</f>
        <v>150</v>
      </c>
      <c r="B251">
        <v>68191451</v>
      </c>
      <c r="C251">
        <v>68191444</v>
      </c>
      <c r="D251">
        <v>64870754</v>
      </c>
      <c r="E251">
        <v>1</v>
      </c>
      <c r="F251">
        <v>1</v>
      </c>
      <c r="G251">
        <v>1</v>
      </c>
      <c r="H251">
        <v>3</v>
      </c>
      <c r="I251" t="s">
        <v>912</v>
      </c>
      <c r="J251" t="s">
        <v>913</v>
      </c>
      <c r="K251" t="s">
        <v>914</v>
      </c>
      <c r="L251">
        <v>1374</v>
      </c>
      <c r="N251">
        <v>1013</v>
      </c>
      <c r="O251" t="s">
        <v>915</v>
      </c>
      <c r="P251" t="s">
        <v>915</v>
      </c>
      <c r="Q251">
        <v>1</v>
      </c>
      <c r="X251">
        <v>5.21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5.21</v>
      </c>
      <c r="AH251">
        <v>2</v>
      </c>
      <c r="AI251">
        <v>68191451</v>
      </c>
      <c r="AJ251">
        <v>257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4">
      <c r="A252">
        <f>ROW(Source!A152)</f>
        <v>152</v>
      </c>
      <c r="B252">
        <v>68191461</v>
      </c>
      <c r="C252">
        <v>68191460</v>
      </c>
      <c r="D252">
        <v>29364679</v>
      </c>
      <c r="E252">
        <v>1</v>
      </c>
      <c r="F252">
        <v>1</v>
      </c>
      <c r="G252">
        <v>1</v>
      </c>
      <c r="H252">
        <v>1</v>
      </c>
      <c r="I252" t="s">
        <v>945</v>
      </c>
      <c r="J252" t="s">
        <v>3</v>
      </c>
      <c r="K252" t="s">
        <v>946</v>
      </c>
      <c r="L252">
        <v>1369</v>
      </c>
      <c r="N252">
        <v>1013</v>
      </c>
      <c r="O252" t="s">
        <v>665</v>
      </c>
      <c r="P252" t="s">
        <v>665</v>
      </c>
      <c r="Q252">
        <v>1</v>
      </c>
      <c r="X252">
        <v>213.6</v>
      </c>
      <c r="Y252">
        <v>0</v>
      </c>
      <c r="Z252">
        <v>0</v>
      </c>
      <c r="AA252">
        <v>0</v>
      </c>
      <c r="AB252">
        <v>9.92</v>
      </c>
      <c r="AC252">
        <v>0</v>
      </c>
      <c r="AD252">
        <v>1</v>
      </c>
      <c r="AE252">
        <v>1</v>
      </c>
      <c r="AF252" t="s">
        <v>3</v>
      </c>
      <c r="AG252">
        <v>213.6</v>
      </c>
      <c r="AH252">
        <v>2</v>
      </c>
      <c r="AI252">
        <v>68191461</v>
      </c>
      <c r="AJ252">
        <v>258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4">
      <c r="A253">
        <f>ROW(Source!A152)</f>
        <v>152</v>
      </c>
      <c r="B253">
        <v>68191462</v>
      </c>
      <c r="C253">
        <v>68191460</v>
      </c>
      <c r="D253">
        <v>121548</v>
      </c>
      <c r="E253">
        <v>1</v>
      </c>
      <c r="F253">
        <v>1</v>
      </c>
      <c r="G253">
        <v>1</v>
      </c>
      <c r="H253">
        <v>1</v>
      </c>
      <c r="I253" t="s">
        <v>44</v>
      </c>
      <c r="J253" t="s">
        <v>3</v>
      </c>
      <c r="K253" t="s">
        <v>723</v>
      </c>
      <c r="L253">
        <v>608254</v>
      </c>
      <c r="N253">
        <v>1013</v>
      </c>
      <c r="O253" t="s">
        <v>724</v>
      </c>
      <c r="P253" t="s">
        <v>724</v>
      </c>
      <c r="Q253">
        <v>1</v>
      </c>
      <c r="X253">
        <v>0.99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2</v>
      </c>
      <c r="AF253" t="s">
        <v>3</v>
      </c>
      <c r="AG253">
        <v>0.99</v>
      </c>
      <c r="AH253">
        <v>2</v>
      </c>
      <c r="AI253">
        <v>68191462</v>
      </c>
      <c r="AJ253">
        <v>259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4">
      <c r="A254">
        <f>ROW(Source!A152)</f>
        <v>152</v>
      </c>
      <c r="B254">
        <v>68191463</v>
      </c>
      <c r="C254">
        <v>68191460</v>
      </c>
      <c r="D254">
        <v>64871266</v>
      </c>
      <c r="E254">
        <v>1</v>
      </c>
      <c r="F254">
        <v>1</v>
      </c>
      <c r="G254">
        <v>1</v>
      </c>
      <c r="H254">
        <v>2</v>
      </c>
      <c r="I254" t="s">
        <v>918</v>
      </c>
      <c r="J254" t="s">
        <v>919</v>
      </c>
      <c r="K254" t="s">
        <v>920</v>
      </c>
      <c r="L254">
        <v>1368</v>
      </c>
      <c r="N254">
        <v>1011</v>
      </c>
      <c r="O254" t="s">
        <v>669</v>
      </c>
      <c r="P254" t="s">
        <v>669</v>
      </c>
      <c r="Q254">
        <v>1</v>
      </c>
      <c r="X254">
        <v>0.99</v>
      </c>
      <c r="Y254">
        <v>0</v>
      </c>
      <c r="Z254">
        <v>134.65</v>
      </c>
      <c r="AA254">
        <v>13.5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0.99</v>
      </c>
      <c r="AH254">
        <v>2</v>
      </c>
      <c r="AI254">
        <v>68191463</v>
      </c>
      <c r="AJ254">
        <v>260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4">
      <c r="A255">
        <f>ROW(Source!A152)</f>
        <v>152</v>
      </c>
      <c r="B255">
        <v>68191464</v>
      </c>
      <c r="C255">
        <v>68191460</v>
      </c>
      <c r="D255">
        <v>64871481</v>
      </c>
      <c r="E255">
        <v>1</v>
      </c>
      <c r="F255">
        <v>1</v>
      </c>
      <c r="G255">
        <v>1</v>
      </c>
      <c r="H255">
        <v>2</v>
      </c>
      <c r="I255" t="s">
        <v>743</v>
      </c>
      <c r="J255" t="s">
        <v>744</v>
      </c>
      <c r="K255" t="s">
        <v>745</v>
      </c>
      <c r="L255">
        <v>1368</v>
      </c>
      <c r="N255">
        <v>1011</v>
      </c>
      <c r="O255" t="s">
        <v>669</v>
      </c>
      <c r="P255" t="s">
        <v>669</v>
      </c>
      <c r="Q255">
        <v>1</v>
      </c>
      <c r="X255">
        <v>1.1399999999999999</v>
      </c>
      <c r="Y255">
        <v>0</v>
      </c>
      <c r="Z255">
        <v>8.1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1.1399999999999999</v>
      </c>
      <c r="AH255">
        <v>2</v>
      </c>
      <c r="AI255">
        <v>68191464</v>
      </c>
      <c r="AJ255">
        <v>261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4">
      <c r="A256">
        <f>ROW(Source!A152)</f>
        <v>152</v>
      </c>
      <c r="B256">
        <v>68191465</v>
      </c>
      <c r="C256">
        <v>68191460</v>
      </c>
      <c r="D256">
        <v>64873129</v>
      </c>
      <c r="E256">
        <v>1</v>
      </c>
      <c r="F256">
        <v>1</v>
      </c>
      <c r="G256">
        <v>1</v>
      </c>
      <c r="H256">
        <v>2</v>
      </c>
      <c r="I256" t="s">
        <v>715</v>
      </c>
      <c r="J256" t="s">
        <v>716</v>
      </c>
      <c r="K256" t="s">
        <v>717</v>
      </c>
      <c r="L256">
        <v>1368</v>
      </c>
      <c r="N256">
        <v>1011</v>
      </c>
      <c r="O256" t="s">
        <v>669</v>
      </c>
      <c r="P256" t="s">
        <v>669</v>
      </c>
      <c r="Q256">
        <v>1</v>
      </c>
      <c r="X256">
        <v>0.99</v>
      </c>
      <c r="Y256">
        <v>0</v>
      </c>
      <c r="Z256">
        <v>87.17</v>
      </c>
      <c r="AA256">
        <v>11.6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0.99</v>
      </c>
      <c r="AH256">
        <v>2</v>
      </c>
      <c r="AI256">
        <v>68191465</v>
      </c>
      <c r="AJ256">
        <v>262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4">
      <c r="A257">
        <f>ROW(Source!A152)</f>
        <v>152</v>
      </c>
      <c r="B257">
        <v>68191466</v>
      </c>
      <c r="C257">
        <v>68191460</v>
      </c>
      <c r="D257">
        <v>64808663</v>
      </c>
      <c r="E257">
        <v>1</v>
      </c>
      <c r="F257">
        <v>1</v>
      </c>
      <c r="G257">
        <v>1</v>
      </c>
      <c r="H257">
        <v>3</v>
      </c>
      <c r="I257" t="s">
        <v>955</v>
      </c>
      <c r="J257" t="s">
        <v>956</v>
      </c>
      <c r="K257" t="s">
        <v>957</v>
      </c>
      <c r="L257">
        <v>1348</v>
      </c>
      <c r="N257">
        <v>1009</v>
      </c>
      <c r="O257" t="s">
        <v>133</v>
      </c>
      <c r="P257" t="s">
        <v>133</v>
      </c>
      <c r="Q257">
        <v>1000</v>
      </c>
      <c r="X257">
        <v>0.15</v>
      </c>
      <c r="Y257">
        <v>5000.01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0.15</v>
      </c>
      <c r="AH257">
        <v>2</v>
      </c>
      <c r="AI257">
        <v>68191466</v>
      </c>
      <c r="AJ257">
        <v>263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4">
      <c r="A258">
        <f>ROW(Source!A152)</f>
        <v>152</v>
      </c>
      <c r="B258">
        <v>68191467</v>
      </c>
      <c r="C258">
        <v>68191460</v>
      </c>
      <c r="D258">
        <v>64808809</v>
      </c>
      <c r="E258">
        <v>1</v>
      </c>
      <c r="F258">
        <v>1</v>
      </c>
      <c r="G258">
        <v>1</v>
      </c>
      <c r="H258">
        <v>3</v>
      </c>
      <c r="I258" t="s">
        <v>921</v>
      </c>
      <c r="J258" t="s">
        <v>922</v>
      </c>
      <c r="K258" t="s">
        <v>923</v>
      </c>
      <c r="L258">
        <v>1346</v>
      </c>
      <c r="N258">
        <v>1009</v>
      </c>
      <c r="O258" t="s">
        <v>120</v>
      </c>
      <c r="P258" t="s">
        <v>120</v>
      </c>
      <c r="Q258">
        <v>1</v>
      </c>
      <c r="X258">
        <v>2.1</v>
      </c>
      <c r="Y258">
        <v>14.31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2.1</v>
      </c>
      <c r="AH258">
        <v>2</v>
      </c>
      <c r="AI258">
        <v>68191467</v>
      </c>
      <c r="AJ258">
        <v>264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4">
      <c r="A259">
        <f>ROW(Source!A152)</f>
        <v>152</v>
      </c>
      <c r="B259">
        <v>68191468</v>
      </c>
      <c r="C259">
        <v>68191460</v>
      </c>
      <c r="D259">
        <v>64808847</v>
      </c>
      <c r="E259">
        <v>1</v>
      </c>
      <c r="F259">
        <v>1</v>
      </c>
      <c r="G259">
        <v>1</v>
      </c>
      <c r="H259">
        <v>3</v>
      </c>
      <c r="I259" t="s">
        <v>947</v>
      </c>
      <c r="J259" t="s">
        <v>948</v>
      </c>
      <c r="K259" t="s">
        <v>754</v>
      </c>
      <c r="L259">
        <v>1346</v>
      </c>
      <c r="N259">
        <v>1009</v>
      </c>
      <c r="O259" t="s">
        <v>120</v>
      </c>
      <c r="P259" t="s">
        <v>120</v>
      </c>
      <c r="Q259">
        <v>1</v>
      </c>
      <c r="X259">
        <v>10.4</v>
      </c>
      <c r="Y259">
        <v>9.0399999999999991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10.4</v>
      </c>
      <c r="AH259">
        <v>2</v>
      </c>
      <c r="AI259">
        <v>68191468</v>
      </c>
      <c r="AJ259">
        <v>265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4">
      <c r="A260">
        <f>ROW(Source!A152)</f>
        <v>152</v>
      </c>
      <c r="B260">
        <v>68191469</v>
      </c>
      <c r="C260">
        <v>68191460</v>
      </c>
      <c r="D260">
        <v>64808986</v>
      </c>
      <c r="E260">
        <v>1</v>
      </c>
      <c r="F260">
        <v>1</v>
      </c>
      <c r="G260">
        <v>1</v>
      </c>
      <c r="H260">
        <v>3</v>
      </c>
      <c r="I260" t="s">
        <v>930</v>
      </c>
      <c r="J260" t="s">
        <v>931</v>
      </c>
      <c r="K260" t="s">
        <v>932</v>
      </c>
      <c r="L260">
        <v>1346</v>
      </c>
      <c r="N260">
        <v>1009</v>
      </c>
      <c r="O260" t="s">
        <v>120</v>
      </c>
      <c r="P260" t="s">
        <v>120</v>
      </c>
      <c r="Q260">
        <v>1</v>
      </c>
      <c r="X260">
        <v>3</v>
      </c>
      <c r="Y260">
        <v>28.67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3</v>
      </c>
      <c r="AH260">
        <v>2</v>
      </c>
      <c r="AI260">
        <v>68191469</v>
      </c>
      <c r="AJ260">
        <v>266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4">
      <c r="A261">
        <f>ROW(Source!A152)</f>
        <v>152</v>
      </c>
      <c r="B261">
        <v>68191470</v>
      </c>
      <c r="C261">
        <v>68191460</v>
      </c>
      <c r="D261">
        <v>64809271</v>
      </c>
      <c r="E261">
        <v>1</v>
      </c>
      <c r="F261">
        <v>1</v>
      </c>
      <c r="G261">
        <v>1</v>
      </c>
      <c r="H261">
        <v>3</v>
      </c>
      <c r="I261" t="s">
        <v>942</v>
      </c>
      <c r="J261" t="s">
        <v>943</v>
      </c>
      <c r="K261" t="s">
        <v>944</v>
      </c>
      <c r="L261">
        <v>1308</v>
      </c>
      <c r="N261">
        <v>1003</v>
      </c>
      <c r="O261" t="s">
        <v>259</v>
      </c>
      <c r="P261" t="s">
        <v>259</v>
      </c>
      <c r="Q261">
        <v>100</v>
      </c>
      <c r="X261">
        <v>0.1</v>
      </c>
      <c r="Y261">
        <v>120.36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0.1</v>
      </c>
      <c r="AH261">
        <v>2</v>
      </c>
      <c r="AI261">
        <v>68191470</v>
      </c>
      <c r="AJ261">
        <v>267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4">
      <c r="A262">
        <f>ROW(Source!A152)</f>
        <v>152</v>
      </c>
      <c r="B262">
        <v>68191471</v>
      </c>
      <c r="C262">
        <v>68191460</v>
      </c>
      <c r="D262">
        <v>64809290</v>
      </c>
      <c r="E262">
        <v>1</v>
      </c>
      <c r="F262">
        <v>1</v>
      </c>
      <c r="G262">
        <v>1</v>
      </c>
      <c r="H262">
        <v>3</v>
      </c>
      <c r="I262" t="s">
        <v>933</v>
      </c>
      <c r="J262" t="s">
        <v>934</v>
      </c>
      <c r="K262" t="s">
        <v>935</v>
      </c>
      <c r="L262">
        <v>1346</v>
      </c>
      <c r="N262">
        <v>1009</v>
      </c>
      <c r="O262" t="s">
        <v>120</v>
      </c>
      <c r="P262" t="s">
        <v>120</v>
      </c>
      <c r="Q262">
        <v>1</v>
      </c>
      <c r="X262">
        <v>0.42</v>
      </c>
      <c r="Y262">
        <v>30.5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0.42</v>
      </c>
      <c r="AH262">
        <v>2</v>
      </c>
      <c r="AI262">
        <v>68191471</v>
      </c>
      <c r="AJ262">
        <v>268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4">
      <c r="A263">
        <f>ROW(Source!A152)</f>
        <v>152</v>
      </c>
      <c r="B263">
        <v>68191472</v>
      </c>
      <c r="C263">
        <v>68191460</v>
      </c>
      <c r="D263">
        <v>64870754</v>
      </c>
      <c r="E263">
        <v>1</v>
      </c>
      <c r="F263">
        <v>1</v>
      </c>
      <c r="G263">
        <v>1</v>
      </c>
      <c r="H263">
        <v>3</v>
      </c>
      <c r="I263" t="s">
        <v>912</v>
      </c>
      <c r="J263" t="s">
        <v>913</v>
      </c>
      <c r="K263" t="s">
        <v>914</v>
      </c>
      <c r="L263">
        <v>1374</v>
      </c>
      <c r="N263">
        <v>1013</v>
      </c>
      <c r="O263" t="s">
        <v>915</v>
      </c>
      <c r="P263" t="s">
        <v>915</v>
      </c>
      <c r="Q263">
        <v>1</v>
      </c>
      <c r="X263">
        <v>42.38</v>
      </c>
      <c r="Y263">
        <v>1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42.38</v>
      </c>
      <c r="AH263">
        <v>2</v>
      </c>
      <c r="AI263">
        <v>68191472</v>
      </c>
      <c r="AJ263">
        <v>270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4">
      <c r="A264">
        <f>ROW(Source!A154)</f>
        <v>154</v>
      </c>
      <c r="B264">
        <v>68191513</v>
      </c>
      <c r="C264">
        <v>68191512</v>
      </c>
      <c r="D264">
        <v>29364679</v>
      </c>
      <c r="E264">
        <v>1</v>
      </c>
      <c r="F264">
        <v>1</v>
      </c>
      <c r="G264">
        <v>1</v>
      </c>
      <c r="H264">
        <v>1</v>
      </c>
      <c r="I264" t="s">
        <v>945</v>
      </c>
      <c r="J264" t="s">
        <v>3</v>
      </c>
      <c r="K264" t="s">
        <v>946</v>
      </c>
      <c r="L264">
        <v>1369</v>
      </c>
      <c r="N264">
        <v>1013</v>
      </c>
      <c r="O264" t="s">
        <v>665</v>
      </c>
      <c r="P264" t="s">
        <v>665</v>
      </c>
      <c r="Q264">
        <v>1</v>
      </c>
      <c r="X264">
        <v>16.8</v>
      </c>
      <c r="Y264">
        <v>0</v>
      </c>
      <c r="Z264">
        <v>0</v>
      </c>
      <c r="AA264">
        <v>0</v>
      </c>
      <c r="AB264">
        <v>9.92</v>
      </c>
      <c r="AC264">
        <v>0</v>
      </c>
      <c r="AD264">
        <v>1</v>
      </c>
      <c r="AE264">
        <v>1</v>
      </c>
      <c r="AF264" t="s">
        <v>3</v>
      </c>
      <c r="AG264">
        <v>16.8</v>
      </c>
      <c r="AH264">
        <v>2</v>
      </c>
      <c r="AI264">
        <v>68191513</v>
      </c>
      <c r="AJ264">
        <v>271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4">
      <c r="A265">
        <f>ROW(Source!A154)</f>
        <v>154</v>
      </c>
      <c r="B265">
        <v>68191514</v>
      </c>
      <c r="C265">
        <v>68191512</v>
      </c>
      <c r="D265">
        <v>121548</v>
      </c>
      <c r="E265">
        <v>1</v>
      </c>
      <c r="F265">
        <v>1</v>
      </c>
      <c r="G265">
        <v>1</v>
      </c>
      <c r="H265">
        <v>1</v>
      </c>
      <c r="I265" t="s">
        <v>44</v>
      </c>
      <c r="J265" t="s">
        <v>3</v>
      </c>
      <c r="K265" t="s">
        <v>723</v>
      </c>
      <c r="L265">
        <v>608254</v>
      </c>
      <c r="N265">
        <v>1013</v>
      </c>
      <c r="O265" t="s">
        <v>724</v>
      </c>
      <c r="P265" t="s">
        <v>724</v>
      </c>
      <c r="Q265">
        <v>1</v>
      </c>
      <c r="X265">
        <v>0.01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2</v>
      </c>
      <c r="AF265" t="s">
        <v>3</v>
      </c>
      <c r="AG265">
        <v>0.01</v>
      </c>
      <c r="AH265">
        <v>2</v>
      </c>
      <c r="AI265">
        <v>68191514</v>
      </c>
      <c r="AJ265">
        <v>272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4">
      <c r="A266">
        <f>ROW(Source!A154)</f>
        <v>154</v>
      </c>
      <c r="B266">
        <v>68191515</v>
      </c>
      <c r="C266">
        <v>68191512</v>
      </c>
      <c r="D266">
        <v>64871266</v>
      </c>
      <c r="E266">
        <v>1</v>
      </c>
      <c r="F266">
        <v>1</v>
      </c>
      <c r="G266">
        <v>1</v>
      </c>
      <c r="H266">
        <v>2</v>
      </c>
      <c r="I266" t="s">
        <v>918</v>
      </c>
      <c r="J266" t="s">
        <v>919</v>
      </c>
      <c r="K266" t="s">
        <v>920</v>
      </c>
      <c r="L266">
        <v>1368</v>
      </c>
      <c r="N266">
        <v>1011</v>
      </c>
      <c r="O266" t="s">
        <v>669</v>
      </c>
      <c r="P266" t="s">
        <v>669</v>
      </c>
      <c r="Q266">
        <v>1</v>
      </c>
      <c r="X266">
        <v>0.01</v>
      </c>
      <c r="Y266">
        <v>0</v>
      </c>
      <c r="Z266">
        <v>134.65</v>
      </c>
      <c r="AA266">
        <v>13.5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0.01</v>
      </c>
      <c r="AH266">
        <v>2</v>
      </c>
      <c r="AI266">
        <v>68191515</v>
      </c>
      <c r="AJ266">
        <v>273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4">
      <c r="A267">
        <f>ROW(Source!A154)</f>
        <v>154</v>
      </c>
      <c r="B267">
        <v>68191516</v>
      </c>
      <c r="C267">
        <v>68191512</v>
      </c>
      <c r="D267">
        <v>64873129</v>
      </c>
      <c r="E267">
        <v>1</v>
      </c>
      <c r="F267">
        <v>1</v>
      </c>
      <c r="G267">
        <v>1</v>
      </c>
      <c r="H267">
        <v>2</v>
      </c>
      <c r="I267" t="s">
        <v>715</v>
      </c>
      <c r="J267" t="s">
        <v>716</v>
      </c>
      <c r="K267" t="s">
        <v>717</v>
      </c>
      <c r="L267">
        <v>1368</v>
      </c>
      <c r="N267">
        <v>1011</v>
      </c>
      <c r="O267" t="s">
        <v>669</v>
      </c>
      <c r="P267" t="s">
        <v>669</v>
      </c>
      <c r="Q267">
        <v>1</v>
      </c>
      <c r="X267">
        <v>0.01</v>
      </c>
      <c r="Y267">
        <v>0</v>
      </c>
      <c r="Z267">
        <v>87.17</v>
      </c>
      <c r="AA267">
        <v>11.6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0.01</v>
      </c>
      <c r="AH267">
        <v>2</v>
      </c>
      <c r="AI267">
        <v>68191516</v>
      </c>
      <c r="AJ267">
        <v>274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4">
      <c r="A268">
        <f>ROW(Source!A154)</f>
        <v>154</v>
      </c>
      <c r="B268">
        <v>68191517</v>
      </c>
      <c r="C268">
        <v>68191512</v>
      </c>
      <c r="D268">
        <v>64807644</v>
      </c>
      <c r="E268">
        <v>1</v>
      </c>
      <c r="F268">
        <v>1</v>
      </c>
      <c r="G268">
        <v>1</v>
      </c>
      <c r="H268">
        <v>3</v>
      </c>
      <c r="I268" t="s">
        <v>958</v>
      </c>
      <c r="J268" t="s">
        <v>959</v>
      </c>
      <c r="K268" t="s">
        <v>960</v>
      </c>
      <c r="L268">
        <v>1348</v>
      </c>
      <c r="N268">
        <v>1009</v>
      </c>
      <c r="O268" t="s">
        <v>133</v>
      </c>
      <c r="P268" t="s">
        <v>133</v>
      </c>
      <c r="Q268">
        <v>1000</v>
      </c>
      <c r="X268">
        <v>1E-4</v>
      </c>
      <c r="Y268">
        <v>70200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1E-4</v>
      </c>
      <c r="AH268">
        <v>2</v>
      </c>
      <c r="AI268">
        <v>68191517</v>
      </c>
      <c r="AJ268">
        <v>275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4">
      <c r="A269">
        <f>ROW(Source!A154)</f>
        <v>154</v>
      </c>
      <c r="B269">
        <v>68191518</v>
      </c>
      <c r="C269">
        <v>68191512</v>
      </c>
      <c r="D269">
        <v>64808837</v>
      </c>
      <c r="E269">
        <v>1</v>
      </c>
      <c r="F269">
        <v>1</v>
      </c>
      <c r="G269">
        <v>1</v>
      </c>
      <c r="H269">
        <v>3</v>
      </c>
      <c r="I269" t="s">
        <v>961</v>
      </c>
      <c r="J269" t="s">
        <v>962</v>
      </c>
      <c r="K269" t="s">
        <v>963</v>
      </c>
      <c r="L269">
        <v>1346</v>
      </c>
      <c r="N269">
        <v>1009</v>
      </c>
      <c r="O269" t="s">
        <v>120</v>
      </c>
      <c r="P269" t="s">
        <v>120</v>
      </c>
      <c r="Q269">
        <v>1</v>
      </c>
      <c r="X269">
        <v>0.02</v>
      </c>
      <c r="Y269">
        <v>18.899999999999999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0.02</v>
      </c>
      <c r="AH269">
        <v>2</v>
      </c>
      <c r="AI269">
        <v>68191518</v>
      </c>
      <c r="AJ269">
        <v>276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4">
      <c r="A270">
        <f>ROW(Source!A154)</f>
        <v>154</v>
      </c>
      <c r="B270">
        <v>68191519</v>
      </c>
      <c r="C270">
        <v>68191512</v>
      </c>
      <c r="D270">
        <v>64809185</v>
      </c>
      <c r="E270">
        <v>1</v>
      </c>
      <c r="F270">
        <v>1</v>
      </c>
      <c r="G270">
        <v>1</v>
      </c>
      <c r="H270">
        <v>3</v>
      </c>
      <c r="I270" t="s">
        <v>964</v>
      </c>
      <c r="J270" t="s">
        <v>965</v>
      </c>
      <c r="K270" t="s">
        <v>966</v>
      </c>
      <c r="L270">
        <v>1346</v>
      </c>
      <c r="N270">
        <v>1009</v>
      </c>
      <c r="O270" t="s">
        <v>120</v>
      </c>
      <c r="P270" t="s">
        <v>120</v>
      </c>
      <c r="Q270">
        <v>1</v>
      </c>
      <c r="X270">
        <v>0.01</v>
      </c>
      <c r="Y270">
        <v>133.05000000000001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0.01</v>
      </c>
      <c r="AH270">
        <v>2</v>
      </c>
      <c r="AI270">
        <v>68191519</v>
      </c>
      <c r="AJ270">
        <v>277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4">
      <c r="A271">
        <f>ROW(Source!A154)</f>
        <v>154</v>
      </c>
      <c r="B271">
        <v>68191520</v>
      </c>
      <c r="C271">
        <v>68191512</v>
      </c>
      <c r="D271">
        <v>64809271</v>
      </c>
      <c r="E271">
        <v>1</v>
      </c>
      <c r="F271">
        <v>1</v>
      </c>
      <c r="G271">
        <v>1</v>
      </c>
      <c r="H271">
        <v>3</v>
      </c>
      <c r="I271" t="s">
        <v>942</v>
      </c>
      <c r="J271" t="s">
        <v>943</v>
      </c>
      <c r="K271" t="s">
        <v>944</v>
      </c>
      <c r="L271">
        <v>1308</v>
      </c>
      <c r="N271">
        <v>1003</v>
      </c>
      <c r="O271" t="s">
        <v>259</v>
      </c>
      <c r="P271" t="s">
        <v>259</v>
      </c>
      <c r="Q271">
        <v>100</v>
      </c>
      <c r="X271">
        <v>0.1</v>
      </c>
      <c r="Y271">
        <v>120.36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0.1</v>
      </c>
      <c r="AH271">
        <v>2</v>
      </c>
      <c r="AI271">
        <v>68191520</v>
      </c>
      <c r="AJ271">
        <v>278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4">
      <c r="A272">
        <f>ROW(Source!A154)</f>
        <v>154</v>
      </c>
      <c r="B272">
        <v>68191521</v>
      </c>
      <c r="C272">
        <v>68191512</v>
      </c>
      <c r="D272">
        <v>64809290</v>
      </c>
      <c r="E272">
        <v>1</v>
      </c>
      <c r="F272">
        <v>1</v>
      </c>
      <c r="G272">
        <v>1</v>
      </c>
      <c r="H272">
        <v>3</v>
      </c>
      <c r="I272" t="s">
        <v>933</v>
      </c>
      <c r="J272" t="s">
        <v>934</v>
      </c>
      <c r="K272" t="s">
        <v>935</v>
      </c>
      <c r="L272">
        <v>1346</v>
      </c>
      <c r="N272">
        <v>1009</v>
      </c>
      <c r="O272" t="s">
        <v>120</v>
      </c>
      <c r="P272" t="s">
        <v>120</v>
      </c>
      <c r="Q272">
        <v>1</v>
      </c>
      <c r="X272">
        <v>0.2</v>
      </c>
      <c r="Y272">
        <v>30.5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0.2</v>
      </c>
      <c r="AH272">
        <v>2</v>
      </c>
      <c r="AI272">
        <v>68191521</v>
      </c>
      <c r="AJ272">
        <v>279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4">
      <c r="A273">
        <f>ROW(Source!A154)</f>
        <v>154</v>
      </c>
      <c r="B273">
        <v>68191522</v>
      </c>
      <c r="C273">
        <v>68191512</v>
      </c>
      <c r="D273">
        <v>64821434</v>
      </c>
      <c r="E273">
        <v>1</v>
      </c>
      <c r="F273">
        <v>1</v>
      </c>
      <c r="G273">
        <v>1</v>
      </c>
      <c r="H273">
        <v>3</v>
      </c>
      <c r="I273" t="s">
        <v>967</v>
      </c>
      <c r="J273" t="s">
        <v>968</v>
      </c>
      <c r="K273" t="s">
        <v>969</v>
      </c>
      <c r="L273">
        <v>1355</v>
      </c>
      <c r="N273">
        <v>1010</v>
      </c>
      <c r="O273" t="s">
        <v>235</v>
      </c>
      <c r="P273" t="s">
        <v>235</v>
      </c>
      <c r="Q273">
        <v>100</v>
      </c>
      <c r="X273">
        <v>1.02</v>
      </c>
      <c r="Y273">
        <v>65.819999999999993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1.02</v>
      </c>
      <c r="AH273">
        <v>2</v>
      </c>
      <c r="AI273">
        <v>68191522</v>
      </c>
      <c r="AJ273">
        <v>280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4">
      <c r="A274">
        <f>ROW(Source!A154)</f>
        <v>154</v>
      </c>
      <c r="B274">
        <v>68191523</v>
      </c>
      <c r="C274">
        <v>68191512</v>
      </c>
      <c r="D274">
        <v>64856621</v>
      </c>
      <c r="E274">
        <v>1</v>
      </c>
      <c r="F274">
        <v>1</v>
      </c>
      <c r="G274">
        <v>1</v>
      </c>
      <c r="H274">
        <v>3</v>
      </c>
      <c r="I274" t="s">
        <v>970</v>
      </c>
      <c r="J274" t="s">
        <v>971</v>
      </c>
      <c r="K274" t="s">
        <v>972</v>
      </c>
      <c r="L274">
        <v>1346</v>
      </c>
      <c r="N274">
        <v>1009</v>
      </c>
      <c r="O274" t="s">
        <v>120</v>
      </c>
      <c r="P274" t="s">
        <v>120</v>
      </c>
      <c r="Q274">
        <v>1</v>
      </c>
      <c r="X274">
        <v>0.08</v>
      </c>
      <c r="Y274">
        <v>68.27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0.08</v>
      </c>
      <c r="AH274">
        <v>2</v>
      </c>
      <c r="AI274">
        <v>68191523</v>
      </c>
      <c r="AJ274">
        <v>281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4">
      <c r="A275">
        <f>ROW(Source!A154)</f>
        <v>154</v>
      </c>
      <c r="B275">
        <v>68191524</v>
      </c>
      <c r="C275">
        <v>68191512</v>
      </c>
      <c r="D275">
        <v>64863410</v>
      </c>
      <c r="E275">
        <v>1</v>
      </c>
      <c r="F275">
        <v>1</v>
      </c>
      <c r="G275">
        <v>1</v>
      </c>
      <c r="H275">
        <v>3</v>
      </c>
      <c r="I275" t="s">
        <v>973</v>
      </c>
      <c r="J275" t="s">
        <v>974</v>
      </c>
      <c r="K275" t="s">
        <v>975</v>
      </c>
      <c r="L275">
        <v>1346</v>
      </c>
      <c r="N275">
        <v>1009</v>
      </c>
      <c r="O275" t="s">
        <v>120</v>
      </c>
      <c r="P275" t="s">
        <v>120</v>
      </c>
      <c r="Q275">
        <v>1</v>
      </c>
      <c r="X275">
        <v>0.1</v>
      </c>
      <c r="Y275">
        <v>30.6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0.1</v>
      </c>
      <c r="AH275">
        <v>2</v>
      </c>
      <c r="AI275">
        <v>68191524</v>
      </c>
      <c r="AJ275">
        <v>282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4">
      <c r="A276">
        <f>ROW(Source!A154)</f>
        <v>154</v>
      </c>
      <c r="B276">
        <v>68191525</v>
      </c>
      <c r="C276">
        <v>68191512</v>
      </c>
      <c r="D276">
        <v>64870754</v>
      </c>
      <c r="E276">
        <v>1</v>
      </c>
      <c r="F276">
        <v>1</v>
      </c>
      <c r="G276">
        <v>1</v>
      </c>
      <c r="H276">
        <v>3</v>
      </c>
      <c r="I276" t="s">
        <v>912</v>
      </c>
      <c r="J276" t="s">
        <v>913</v>
      </c>
      <c r="K276" t="s">
        <v>914</v>
      </c>
      <c r="L276">
        <v>1374</v>
      </c>
      <c r="N276">
        <v>1013</v>
      </c>
      <c r="O276" t="s">
        <v>915</v>
      </c>
      <c r="P276" t="s">
        <v>915</v>
      </c>
      <c r="Q276">
        <v>1</v>
      </c>
      <c r="X276">
        <v>3.33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3.33</v>
      </c>
      <c r="AH276">
        <v>2</v>
      </c>
      <c r="AI276">
        <v>68191525</v>
      </c>
      <c r="AJ276">
        <v>283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4">
      <c r="A277">
        <f>ROW(Source!A155)</f>
        <v>155</v>
      </c>
      <c r="B277">
        <v>68191527</v>
      </c>
      <c r="C277">
        <v>68191526</v>
      </c>
      <c r="D277">
        <v>29364679</v>
      </c>
      <c r="E277">
        <v>1</v>
      </c>
      <c r="F277">
        <v>1</v>
      </c>
      <c r="G277">
        <v>1</v>
      </c>
      <c r="H277">
        <v>1</v>
      </c>
      <c r="I277" t="s">
        <v>945</v>
      </c>
      <c r="J277" t="s">
        <v>3</v>
      </c>
      <c r="K277" t="s">
        <v>946</v>
      </c>
      <c r="L277">
        <v>1369</v>
      </c>
      <c r="N277">
        <v>1013</v>
      </c>
      <c r="O277" t="s">
        <v>665</v>
      </c>
      <c r="P277" t="s">
        <v>665</v>
      </c>
      <c r="Q277">
        <v>1</v>
      </c>
      <c r="X277">
        <v>94.4</v>
      </c>
      <c r="Y277">
        <v>0</v>
      </c>
      <c r="Z277">
        <v>0</v>
      </c>
      <c r="AA277">
        <v>0</v>
      </c>
      <c r="AB277">
        <v>9.92</v>
      </c>
      <c r="AC277">
        <v>0</v>
      </c>
      <c r="AD277">
        <v>1</v>
      </c>
      <c r="AE277">
        <v>1</v>
      </c>
      <c r="AF277" t="s">
        <v>3</v>
      </c>
      <c r="AG277">
        <v>94.4</v>
      </c>
      <c r="AH277">
        <v>2</v>
      </c>
      <c r="AI277">
        <v>68191527</v>
      </c>
      <c r="AJ277">
        <v>284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4">
      <c r="A278">
        <f>ROW(Source!A155)</f>
        <v>155</v>
      </c>
      <c r="B278">
        <v>68191528</v>
      </c>
      <c r="C278">
        <v>68191526</v>
      </c>
      <c r="D278">
        <v>121548</v>
      </c>
      <c r="E278">
        <v>1</v>
      </c>
      <c r="F278">
        <v>1</v>
      </c>
      <c r="G278">
        <v>1</v>
      </c>
      <c r="H278">
        <v>1</v>
      </c>
      <c r="I278" t="s">
        <v>44</v>
      </c>
      <c r="J278" t="s">
        <v>3</v>
      </c>
      <c r="K278" t="s">
        <v>723</v>
      </c>
      <c r="L278">
        <v>608254</v>
      </c>
      <c r="N278">
        <v>1013</v>
      </c>
      <c r="O278" t="s">
        <v>724</v>
      </c>
      <c r="P278" t="s">
        <v>724</v>
      </c>
      <c r="Q278">
        <v>1</v>
      </c>
      <c r="X278">
        <v>0.2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2</v>
      </c>
      <c r="AF278" t="s">
        <v>3</v>
      </c>
      <c r="AG278">
        <v>0.2</v>
      </c>
      <c r="AH278">
        <v>2</v>
      </c>
      <c r="AI278">
        <v>68191528</v>
      </c>
      <c r="AJ278">
        <v>285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4">
      <c r="A279">
        <f>ROW(Source!A155)</f>
        <v>155</v>
      </c>
      <c r="B279">
        <v>68191529</v>
      </c>
      <c r="C279">
        <v>68191526</v>
      </c>
      <c r="D279">
        <v>64871266</v>
      </c>
      <c r="E279">
        <v>1</v>
      </c>
      <c r="F279">
        <v>1</v>
      </c>
      <c r="G279">
        <v>1</v>
      </c>
      <c r="H279">
        <v>2</v>
      </c>
      <c r="I279" t="s">
        <v>918</v>
      </c>
      <c r="J279" t="s">
        <v>919</v>
      </c>
      <c r="K279" t="s">
        <v>920</v>
      </c>
      <c r="L279">
        <v>1368</v>
      </c>
      <c r="N279">
        <v>1011</v>
      </c>
      <c r="O279" t="s">
        <v>669</v>
      </c>
      <c r="P279" t="s">
        <v>669</v>
      </c>
      <c r="Q279">
        <v>1</v>
      </c>
      <c r="X279">
        <v>0.2</v>
      </c>
      <c r="Y279">
        <v>0</v>
      </c>
      <c r="Z279">
        <v>134.65</v>
      </c>
      <c r="AA279">
        <v>13.5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0.2</v>
      </c>
      <c r="AH279">
        <v>2</v>
      </c>
      <c r="AI279">
        <v>68191529</v>
      </c>
      <c r="AJ279">
        <v>286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4">
      <c r="A280">
        <f>ROW(Source!A155)</f>
        <v>155</v>
      </c>
      <c r="B280">
        <v>68191530</v>
      </c>
      <c r="C280">
        <v>68191526</v>
      </c>
      <c r="D280">
        <v>64873129</v>
      </c>
      <c r="E280">
        <v>1</v>
      </c>
      <c r="F280">
        <v>1</v>
      </c>
      <c r="G280">
        <v>1</v>
      </c>
      <c r="H280">
        <v>2</v>
      </c>
      <c r="I280" t="s">
        <v>715</v>
      </c>
      <c r="J280" t="s">
        <v>716</v>
      </c>
      <c r="K280" t="s">
        <v>717</v>
      </c>
      <c r="L280">
        <v>1368</v>
      </c>
      <c r="N280">
        <v>1011</v>
      </c>
      <c r="O280" t="s">
        <v>669</v>
      </c>
      <c r="P280" t="s">
        <v>669</v>
      </c>
      <c r="Q280">
        <v>1</v>
      </c>
      <c r="X280">
        <v>0.2</v>
      </c>
      <c r="Y280">
        <v>0</v>
      </c>
      <c r="Z280">
        <v>87.17</v>
      </c>
      <c r="AA280">
        <v>11.6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0.2</v>
      </c>
      <c r="AH280">
        <v>2</v>
      </c>
      <c r="AI280">
        <v>68191530</v>
      </c>
      <c r="AJ280">
        <v>287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4">
      <c r="A281">
        <f>ROW(Source!A155)</f>
        <v>155</v>
      </c>
      <c r="B281">
        <v>68191531</v>
      </c>
      <c r="C281">
        <v>68191526</v>
      </c>
      <c r="D281">
        <v>64862390</v>
      </c>
      <c r="E281">
        <v>1</v>
      </c>
      <c r="F281">
        <v>1</v>
      </c>
      <c r="G281">
        <v>1</v>
      </c>
      <c r="H281">
        <v>3</v>
      </c>
      <c r="I281" t="s">
        <v>976</v>
      </c>
      <c r="J281" t="s">
        <v>977</v>
      </c>
      <c r="K281" t="s">
        <v>978</v>
      </c>
      <c r="L281">
        <v>1355</v>
      </c>
      <c r="N281">
        <v>1010</v>
      </c>
      <c r="O281" t="s">
        <v>235</v>
      </c>
      <c r="P281" t="s">
        <v>235</v>
      </c>
      <c r="Q281">
        <v>100</v>
      </c>
      <c r="X281">
        <v>1.02</v>
      </c>
      <c r="Y281">
        <v>100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1.02</v>
      </c>
      <c r="AH281">
        <v>2</v>
      </c>
      <c r="AI281">
        <v>68191531</v>
      </c>
      <c r="AJ281">
        <v>288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4">
      <c r="A282">
        <f>ROW(Source!A155)</f>
        <v>155</v>
      </c>
      <c r="B282">
        <v>68191532</v>
      </c>
      <c r="C282">
        <v>68191526</v>
      </c>
      <c r="D282">
        <v>64870754</v>
      </c>
      <c r="E282">
        <v>1</v>
      </c>
      <c r="F282">
        <v>1</v>
      </c>
      <c r="G282">
        <v>1</v>
      </c>
      <c r="H282">
        <v>3</v>
      </c>
      <c r="I282" t="s">
        <v>912</v>
      </c>
      <c r="J282" t="s">
        <v>913</v>
      </c>
      <c r="K282" t="s">
        <v>914</v>
      </c>
      <c r="L282">
        <v>1374</v>
      </c>
      <c r="N282">
        <v>1013</v>
      </c>
      <c r="O282" t="s">
        <v>915</v>
      </c>
      <c r="P282" t="s">
        <v>915</v>
      </c>
      <c r="Q282">
        <v>1</v>
      </c>
      <c r="X282">
        <v>18.73</v>
      </c>
      <c r="Y282">
        <v>1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18.73</v>
      </c>
      <c r="AH282">
        <v>2</v>
      </c>
      <c r="AI282">
        <v>68191532</v>
      </c>
      <c r="AJ282">
        <v>290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4">
      <c r="A283">
        <f>ROW(Source!A191)</f>
        <v>191</v>
      </c>
      <c r="B283">
        <v>68191612</v>
      </c>
      <c r="C283">
        <v>68191611</v>
      </c>
      <c r="D283">
        <v>18407150</v>
      </c>
      <c r="E283">
        <v>1</v>
      </c>
      <c r="F283">
        <v>1</v>
      </c>
      <c r="G283">
        <v>1</v>
      </c>
      <c r="H283">
        <v>1</v>
      </c>
      <c r="I283" t="s">
        <v>901</v>
      </c>
      <c r="J283" t="s">
        <v>3</v>
      </c>
      <c r="K283" t="s">
        <v>902</v>
      </c>
      <c r="L283">
        <v>1369</v>
      </c>
      <c r="N283">
        <v>1013</v>
      </c>
      <c r="O283" t="s">
        <v>665</v>
      </c>
      <c r="P283" t="s">
        <v>665</v>
      </c>
      <c r="Q283">
        <v>1</v>
      </c>
      <c r="X283">
        <v>71.8</v>
      </c>
      <c r="Y283">
        <v>0</v>
      </c>
      <c r="Z283">
        <v>0</v>
      </c>
      <c r="AA283">
        <v>0</v>
      </c>
      <c r="AB283">
        <v>8.5299999999999994</v>
      </c>
      <c r="AC283">
        <v>0</v>
      </c>
      <c r="AD283">
        <v>1</v>
      </c>
      <c r="AE283">
        <v>1</v>
      </c>
      <c r="AF283" t="s">
        <v>3</v>
      </c>
      <c r="AG283">
        <v>71.8</v>
      </c>
      <c r="AH283">
        <v>2</v>
      </c>
      <c r="AI283">
        <v>68191612</v>
      </c>
      <c r="AJ283">
        <v>291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4">
      <c r="A284">
        <f>ROW(Source!A191)</f>
        <v>191</v>
      </c>
      <c r="B284">
        <v>68191613</v>
      </c>
      <c r="C284">
        <v>68191611</v>
      </c>
      <c r="D284">
        <v>64872877</v>
      </c>
      <c r="E284">
        <v>1</v>
      </c>
      <c r="F284">
        <v>1</v>
      </c>
      <c r="G284">
        <v>1</v>
      </c>
      <c r="H284">
        <v>2</v>
      </c>
      <c r="I284" t="s">
        <v>903</v>
      </c>
      <c r="J284" t="s">
        <v>904</v>
      </c>
      <c r="K284" t="s">
        <v>905</v>
      </c>
      <c r="L284">
        <v>1368</v>
      </c>
      <c r="N284">
        <v>1011</v>
      </c>
      <c r="O284" t="s">
        <v>669</v>
      </c>
      <c r="P284" t="s">
        <v>669</v>
      </c>
      <c r="Q284">
        <v>1</v>
      </c>
      <c r="X284">
        <v>63.5</v>
      </c>
      <c r="Y284">
        <v>0</v>
      </c>
      <c r="Z284">
        <v>3.27</v>
      </c>
      <c r="AA284">
        <v>0</v>
      </c>
      <c r="AB284">
        <v>0</v>
      </c>
      <c r="AC284">
        <v>0</v>
      </c>
      <c r="AD284">
        <v>1</v>
      </c>
      <c r="AE284">
        <v>0</v>
      </c>
      <c r="AF284" t="s">
        <v>3</v>
      </c>
      <c r="AG284">
        <v>63.5</v>
      </c>
      <c r="AH284">
        <v>2</v>
      </c>
      <c r="AI284">
        <v>68191613</v>
      </c>
      <c r="AJ284">
        <v>292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4">
      <c r="A285">
        <f>ROW(Source!A191)</f>
        <v>191</v>
      </c>
      <c r="B285">
        <v>68191614</v>
      </c>
      <c r="C285">
        <v>68191611</v>
      </c>
      <c r="D285">
        <v>64870747</v>
      </c>
      <c r="E285">
        <v>1</v>
      </c>
      <c r="F285">
        <v>1</v>
      </c>
      <c r="G285">
        <v>1</v>
      </c>
      <c r="H285">
        <v>3</v>
      </c>
      <c r="I285" t="s">
        <v>250</v>
      </c>
      <c r="J285" t="s">
        <v>252</v>
      </c>
      <c r="K285" t="s">
        <v>251</v>
      </c>
      <c r="L285">
        <v>1348</v>
      </c>
      <c r="N285">
        <v>1009</v>
      </c>
      <c r="O285" t="s">
        <v>133</v>
      </c>
      <c r="P285" t="s">
        <v>133</v>
      </c>
      <c r="Q285">
        <v>1000</v>
      </c>
      <c r="X285">
        <v>0.4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 t="s">
        <v>3</v>
      </c>
      <c r="AG285">
        <v>0.4</v>
      </c>
      <c r="AH285">
        <v>2</v>
      </c>
      <c r="AI285">
        <v>68191614</v>
      </c>
      <c r="AJ285">
        <v>293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4">
      <c r="A286">
        <f>ROW(Source!A193)</f>
        <v>193</v>
      </c>
      <c r="B286">
        <v>68191617</v>
      </c>
      <c r="C286">
        <v>68191616</v>
      </c>
      <c r="D286">
        <v>18411117</v>
      </c>
      <c r="E286">
        <v>1</v>
      </c>
      <c r="F286">
        <v>1</v>
      </c>
      <c r="G286">
        <v>1</v>
      </c>
      <c r="H286">
        <v>1</v>
      </c>
      <c r="I286" t="s">
        <v>801</v>
      </c>
      <c r="J286" t="s">
        <v>3</v>
      </c>
      <c r="K286" t="s">
        <v>802</v>
      </c>
      <c r="L286">
        <v>1369</v>
      </c>
      <c r="N286">
        <v>1013</v>
      </c>
      <c r="O286" t="s">
        <v>665</v>
      </c>
      <c r="P286" t="s">
        <v>665</v>
      </c>
      <c r="Q286">
        <v>1</v>
      </c>
      <c r="X286">
        <v>37.07</v>
      </c>
      <c r="Y286">
        <v>0</v>
      </c>
      <c r="Z286">
        <v>0</v>
      </c>
      <c r="AA286">
        <v>0</v>
      </c>
      <c r="AB286">
        <v>9.6199999999999992</v>
      </c>
      <c r="AC286">
        <v>0</v>
      </c>
      <c r="AD286">
        <v>1</v>
      </c>
      <c r="AE286">
        <v>1</v>
      </c>
      <c r="AF286" t="s">
        <v>21</v>
      </c>
      <c r="AG286">
        <v>42.630499999999998</v>
      </c>
      <c r="AH286">
        <v>2</v>
      </c>
      <c r="AI286">
        <v>68191617</v>
      </c>
      <c r="AJ286">
        <v>294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4">
      <c r="A287">
        <f>ROW(Source!A193)</f>
        <v>193</v>
      </c>
      <c r="B287">
        <v>68191618</v>
      </c>
      <c r="C287">
        <v>68191616</v>
      </c>
      <c r="D287">
        <v>121548</v>
      </c>
      <c r="E287">
        <v>1</v>
      </c>
      <c r="F287">
        <v>1</v>
      </c>
      <c r="G287">
        <v>1</v>
      </c>
      <c r="H287">
        <v>1</v>
      </c>
      <c r="I287" t="s">
        <v>44</v>
      </c>
      <c r="J287" t="s">
        <v>3</v>
      </c>
      <c r="K287" t="s">
        <v>723</v>
      </c>
      <c r="L287">
        <v>608254</v>
      </c>
      <c r="N287">
        <v>1013</v>
      </c>
      <c r="O287" t="s">
        <v>724</v>
      </c>
      <c r="P287" t="s">
        <v>724</v>
      </c>
      <c r="Q287">
        <v>1</v>
      </c>
      <c r="X287">
        <v>0.15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2</v>
      </c>
      <c r="AF287" t="s">
        <v>20</v>
      </c>
      <c r="AG287">
        <v>0.1875</v>
      </c>
      <c r="AH287">
        <v>2</v>
      </c>
      <c r="AI287">
        <v>68191618</v>
      </c>
      <c r="AJ287">
        <v>295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4">
      <c r="A288">
        <f>ROW(Source!A193)</f>
        <v>193</v>
      </c>
      <c r="B288">
        <v>68191619</v>
      </c>
      <c r="C288">
        <v>68191616</v>
      </c>
      <c r="D288">
        <v>64871196</v>
      </c>
      <c r="E288">
        <v>1</v>
      </c>
      <c r="F288">
        <v>1</v>
      </c>
      <c r="G288">
        <v>1</v>
      </c>
      <c r="H288">
        <v>2</v>
      </c>
      <c r="I288" t="s">
        <v>979</v>
      </c>
      <c r="J288" t="s">
        <v>980</v>
      </c>
      <c r="K288" t="s">
        <v>981</v>
      </c>
      <c r="L288">
        <v>1368</v>
      </c>
      <c r="N288">
        <v>1011</v>
      </c>
      <c r="O288" t="s">
        <v>669</v>
      </c>
      <c r="P288" t="s">
        <v>669</v>
      </c>
      <c r="Q288">
        <v>1</v>
      </c>
      <c r="X288">
        <v>0.08</v>
      </c>
      <c r="Y288">
        <v>0</v>
      </c>
      <c r="Z288">
        <v>86.4</v>
      </c>
      <c r="AA288">
        <v>13.5</v>
      </c>
      <c r="AB288">
        <v>0</v>
      </c>
      <c r="AC288">
        <v>0</v>
      </c>
      <c r="AD288">
        <v>1</v>
      </c>
      <c r="AE288">
        <v>0</v>
      </c>
      <c r="AF288" t="s">
        <v>20</v>
      </c>
      <c r="AG288">
        <v>0.1</v>
      </c>
      <c r="AH288">
        <v>2</v>
      </c>
      <c r="AI288">
        <v>68191619</v>
      </c>
      <c r="AJ288">
        <v>296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4">
      <c r="A289">
        <f>ROW(Source!A193)</f>
        <v>193</v>
      </c>
      <c r="B289">
        <v>68191620</v>
      </c>
      <c r="C289">
        <v>68191616</v>
      </c>
      <c r="D289">
        <v>64871277</v>
      </c>
      <c r="E289">
        <v>1</v>
      </c>
      <c r="F289">
        <v>1</v>
      </c>
      <c r="G289">
        <v>1</v>
      </c>
      <c r="H289">
        <v>2</v>
      </c>
      <c r="I289" t="s">
        <v>725</v>
      </c>
      <c r="J289" t="s">
        <v>726</v>
      </c>
      <c r="K289" t="s">
        <v>727</v>
      </c>
      <c r="L289">
        <v>1368</v>
      </c>
      <c r="N289">
        <v>1011</v>
      </c>
      <c r="O289" t="s">
        <v>669</v>
      </c>
      <c r="P289" t="s">
        <v>669</v>
      </c>
      <c r="Q289">
        <v>1</v>
      </c>
      <c r="X289">
        <v>7.0000000000000007E-2</v>
      </c>
      <c r="Y289">
        <v>0</v>
      </c>
      <c r="Z289">
        <v>112</v>
      </c>
      <c r="AA289">
        <v>13.5</v>
      </c>
      <c r="AB289">
        <v>0</v>
      </c>
      <c r="AC289">
        <v>0</v>
      </c>
      <c r="AD289">
        <v>1</v>
      </c>
      <c r="AE289">
        <v>0</v>
      </c>
      <c r="AF289" t="s">
        <v>20</v>
      </c>
      <c r="AG289">
        <v>8.7499999999999994E-2</v>
      </c>
      <c r="AH289">
        <v>2</v>
      </c>
      <c r="AI289">
        <v>68191620</v>
      </c>
      <c r="AJ289">
        <v>297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4">
      <c r="A290">
        <f>ROW(Source!A193)</f>
        <v>193</v>
      </c>
      <c r="B290">
        <v>68191621</v>
      </c>
      <c r="C290">
        <v>68191616</v>
      </c>
      <c r="D290">
        <v>64871483</v>
      </c>
      <c r="E290">
        <v>1</v>
      </c>
      <c r="F290">
        <v>1</v>
      </c>
      <c r="G290">
        <v>1</v>
      </c>
      <c r="H290">
        <v>2</v>
      </c>
      <c r="I290" t="s">
        <v>851</v>
      </c>
      <c r="J290" t="s">
        <v>852</v>
      </c>
      <c r="K290" t="s">
        <v>853</v>
      </c>
      <c r="L290">
        <v>1368</v>
      </c>
      <c r="N290">
        <v>1011</v>
      </c>
      <c r="O290" t="s">
        <v>669</v>
      </c>
      <c r="P290" t="s">
        <v>669</v>
      </c>
      <c r="Q290">
        <v>1</v>
      </c>
      <c r="X290">
        <v>1.39</v>
      </c>
      <c r="Y290">
        <v>0</v>
      </c>
      <c r="Z290">
        <v>1.2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20</v>
      </c>
      <c r="AG290">
        <v>1.7375</v>
      </c>
      <c r="AH290">
        <v>2</v>
      </c>
      <c r="AI290">
        <v>68191621</v>
      </c>
      <c r="AJ290">
        <v>298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4">
      <c r="A291">
        <f>ROW(Source!A193)</f>
        <v>193</v>
      </c>
      <c r="B291">
        <v>68191622</v>
      </c>
      <c r="C291">
        <v>68191616</v>
      </c>
      <c r="D291">
        <v>64873129</v>
      </c>
      <c r="E291">
        <v>1</v>
      </c>
      <c r="F291">
        <v>1</v>
      </c>
      <c r="G291">
        <v>1</v>
      </c>
      <c r="H291">
        <v>2</v>
      </c>
      <c r="I291" t="s">
        <v>715</v>
      </c>
      <c r="J291" t="s">
        <v>716</v>
      </c>
      <c r="K291" t="s">
        <v>717</v>
      </c>
      <c r="L291">
        <v>1368</v>
      </c>
      <c r="N291">
        <v>1011</v>
      </c>
      <c r="O291" t="s">
        <v>669</v>
      </c>
      <c r="P291" t="s">
        <v>669</v>
      </c>
      <c r="Q291">
        <v>1</v>
      </c>
      <c r="X291">
        <v>0.44</v>
      </c>
      <c r="Y291">
        <v>0</v>
      </c>
      <c r="Z291">
        <v>87.17</v>
      </c>
      <c r="AA291">
        <v>11.6</v>
      </c>
      <c r="AB291">
        <v>0</v>
      </c>
      <c r="AC291">
        <v>0</v>
      </c>
      <c r="AD291">
        <v>1</v>
      </c>
      <c r="AE291">
        <v>0</v>
      </c>
      <c r="AF291" t="s">
        <v>20</v>
      </c>
      <c r="AG291">
        <v>0.55000000000000004</v>
      </c>
      <c r="AH291">
        <v>2</v>
      </c>
      <c r="AI291">
        <v>68191622</v>
      </c>
      <c r="AJ291">
        <v>299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4">
      <c r="A292">
        <f>ROW(Source!A193)</f>
        <v>193</v>
      </c>
      <c r="B292">
        <v>68191623</v>
      </c>
      <c r="C292">
        <v>68191616</v>
      </c>
      <c r="D292">
        <v>64807300</v>
      </c>
      <c r="E292">
        <v>1</v>
      </c>
      <c r="F292">
        <v>1</v>
      </c>
      <c r="G292">
        <v>1</v>
      </c>
      <c r="H292">
        <v>3</v>
      </c>
      <c r="I292" t="s">
        <v>982</v>
      </c>
      <c r="J292" t="s">
        <v>983</v>
      </c>
      <c r="K292" t="s">
        <v>984</v>
      </c>
      <c r="L292">
        <v>1348</v>
      </c>
      <c r="N292">
        <v>1009</v>
      </c>
      <c r="O292" t="s">
        <v>133</v>
      </c>
      <c r="P292" t="s">
        <v>133</v>
      </c>
      <c r="Q292">
        <v>1000</v>
      </c>
      <c r="X292">
        <v>1.9000000000000001E-4</v>
      </c>
      <c r="Y292">
        <v>32830.01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3</v>
      </c>
      <c r="AG292">
        <v>1.9000000000000001E-4</v>
      </c>
      <c r="AH292">
        <v>2</v>
      </c>
      <c r="AI292">
        <v>68191623</v>
      </c>
      <c r="AJ292">
        <v>300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4">
      <c r="A293">
        <f>ROW(Source!A193)</f>
        <v>193</v>
      </c>
      <c r="B293">
        <v>68191624</v>
      </c>
      <c r="C293">
        <v>68191616</v>
      </c>
      <c r="D293">
        <v>64807543</v>
      </c>
      <c r="E293">
        <v>1</v>
      </c>
      <c r="F293">
        <v>1</v>
      </c>
      <c r="G293">
        <v>1</v>
      </c>
      <c r="H293">
        <v>3</v>
      </c>
      <c r="I293" t="s">
        <v>860</v>
      </c>
      <c r="J293" t="s">
        <v>861</v>
      </c>
      <c r="K293" t="s">
        <v>862</v>
      </c>
      <c r="L293">
        <v>1339</v>
      </c>
      <c r="N293">
        <v>1007</v>
      </c>
      <c r="O293" t="s">
        <v>712</v>
      </c>
      <c r="P293" t="s">
        <v>712</v>
      </c>
      <c r="Q293">
        <v>1</v>
      </c>
      <c r="X293">
        <v>0.34200000000000003</v>
      </c>
      <c r="Y293">
        <v>6.23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 t="s">
        <v>3</v>
      </c>
      <c r="AG293">
        <v>0.34200000000000003</v>
      </c>
      <c r="AH293">
        <v>2</v>
      </c>
      <c r="AI293">
        <v>68191624</v>
      </c>
      <c r="AJ293">
        <v>301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4">
      <c r="A294">
        <f>ROW(Source!A193)</f>
        <v>193</v>
      </c>
      <c r="B294">
        <v>68191625</v>
      </c>
      <c r="C294">
        <v>68191616</v>
      </c>
      <c r="D294">
        <v>64807574</v>
      </c>
      <c r="E294">
        <v>1</v>
      </c>
      <c r="F294">
        <v>1</v>
      </c>
      <c r="G294">
        <v>1</v>
      </c>
      <c r="H294">
        <v>3</v>
      </c>
      <c r="I294" t="s">
        <v>985</v>
      </c>
      <c r="J294" t="s">
        <v>986</v>
      </c>
      <c r="K294" t="s">
        <v>987</v>
      </c>
      <c r="L294">
        <v>1348</v>
      </c>
      <c r="N294">
        <v>1009</v>
      </c>
      <c r="O294" t="s">
        <v>133</v>
      </c>
      <c r="P294" t="s">
        <v>133</v>
      </c>
      <c r="Q294">
        <v>1000</v>
      </c>
      <c r="X294">
        <v>4.4000000000000002E-4</v>
      </c>
      <c r="Y294">
        <v>15118.99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3</v>
      </c>
      <c r="AG294">
        <v>4.4000000000000002E-4</v>
      </c>
      <c r="AH294">
        <v>2</v>
      </c>
      <c r="AI294">
        <v>68191625</v>
      </c>
      <c r="AJ294">
        <v>302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4">
      <c r="A295">
        <f>ROW(Source!A193)</f>
        <v>193</v>
      </c>
      <c r="B295">
        <v>68191626</v>
      </c>
      <c r="C295">
        <v>68191616</v>
      </c>
      <c r="D295">
        <v>64807749</v>
      </c>
      <c r="E295">
        <v>1</v>
      </c>
      <c r="F295">
        <v>1</v>
      </c>
      <c r="G295">
        <v>1</v>
      </c>
      <c r="H295">
        <v>3</v>
      </c>
      <c r="I295" t="s">
        <v>988</v>
      </c>
      <c r="J295" t="s">
        <v>989</v>
      </c>
      <c r="K295" t="s">
        <v>990</v>
      </c>
      <c r="L295">
        <v>1348</v>
      </c>
      <c r="N295">
        <v>1009</v>
      </c>
      <c r="O295" t="s">
        <v>133</v>
      </c>
      <c r="P295" t="s">
        <v>133</v>
      </c>
      <c r="Q295">
        <v>1000</v>
      </c>
      <c r="X295">
        <v>5.2999999999999998E-4</v>
      </c>
      <c r="Y295">
        <v>16950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3</v>
      </c>
      <c r="AG295">
        <v>5.2999999999999998E-4</v>
      </c>
      <c r="AH295">
        <v>2</v>
      </c>
      <c r="AI295">
        <v>68191626</v>
      </c>
      <c r="AJ295">
        <v>303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4">
      <c r="A296">
        <f>ROW(Source!A193)</f>
        <v>193</v>
      </c>
      <c r="B296">
        <v>68191627</v>
      </c>
      <c r="C296">
        <v>68191616</v>
      </c>
      <c r="D296">
        <v>64807856</v>
      </c>
      <c r="E296">
        <v>1</v>
      </c>
      <c r="F296">
        <v>1</v>
      </c>
      <c r="G296">
        <v>1</v>
      </c>
      <c r="H296">
        <v>3</v>
      </c>
      <c r="I296" t="s">
        <v>991</v>
      </c>
      <c r="J296" t="s">
        <v>992</v>
      </c>
      <c r="K296" t="s">
        <v>993</v>
      </c>
      <c r="L296">
        <v>1348</v>
      </c>
      <c r="N296">
        <v>1009</v>
      </c>
      <c r="O296" t="s">
        <v>133</v>
      </c>
      <c r="P296" t="s">
        <v>133</v>
      </c>
      <c r="Q296">
        <v>1000</v>
      </c>
      <c r="X296">
        <v>4.0000000000000002E-4</v>
      </c>
      <c r="Y296">
        <v>13559.99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3</v>
      </c>
      <c r="AG296">
        <v>4.0000000000000002E-4</v>
      </c>
      <c r="AH296">
        <v>2</v>
      </c>
      <c r="AI296">
        <v>68191627</v>
      </c>
      <c r="AJ296">
        <v>304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4">
      <c r="A297">
        <f>ROW(Source!A193)</f>
        <v>193</v>
      </c>
      <c r="B297">
        <v>68191628</v>
      </c>
      <c r="C297">
        <v>68191616</v>
      </c>
      <c r="D297">
        <v>64808586</v>
      </c>
      <c r="E297">
        <v>1</v>
      </c>
      <c r="F297">
        <v>1</v>
      </c>
      <c r="G297">
        <v>1</v>
      </c>
      <c r="H297">
        <v>3</v>
      </c>
      <c r="I297" t="s">
        <v>994</v>
      </c>
      <c r="J297" t="s">
        <v>995</v>
      </c>
      <c r="K297" t="s">
        <v>996</v>
      </c>
      <c r="L297">
        <v>1346</v>
      </c>
      <c r="N297">
        <v>1009</v>
      </c>
      <c r="O297" t="s">
        <v>120</v>
      </c>
      <c r="P297" t="s">
        <v>120</v>
      </c>
      <c r="Q297">
        <v>1</v>
      </c>
      <c r="X297">
        <v>0.05</v>
      </c>
      <c r="Y297">
        <v>37.29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3</v>
      </c>
      <c r="AG297">
        <v>0.05</v>
      </c>
      <c r="AH297">
        <v>2</v>
      </c>
      <c r="AI297">
        <v>68191628</v>
      </c>
      <c r="AJ297">
        <v>305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4">
      <c r="A298">
        <f>ROW(Source!A193)</f>
        <v>193</v>
      </c>
      <c r="B298">
        <v>68191629</v>
      </c>
      <c r="C298">
        <v>68191616</v>
      </c>
      <c r="D298">
        <v>64817900</v>
      </c>
      <c r="E298">
        <v>1</v>
      </c>
      <c r="F298">
        <v>1</v>
      </c>
      <c r="G298">
        <v>1</v>
      </c>
      <c r="H298">
        <v>3</v>
      </c>
      <c r="I298" t="s">
        <v>1205</v>
      </c>
      <c r="J298" t="s">
        <v>1206</v>
      </c>
      <c r="K298" t="s">
        <v>1207</v>
      </c>
      <c r="L298">
        <v>1354</v>
      </c>
      <c r="N298">
        <v>1010</v>
      </c>
      <c r="O298" t="s">
        <v>72</v>
      </c>
      <c r="P298" t="s">
        <v>72</v>
      </c>
      <c r="Q298">
        <v>1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 t="s">
        <v>3</v>
      </c>
      <c r="AG298">
        <v>0</v>
      </c>
      <c r="AH298">
        <v>3</v>
      </c>
      <c r="AI298">
        <v>-1</v>
      </c>
      <c r="AJ298" t="s">
        <v>3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4">
      <c r="A299">
        <f>ROW(Source!A193)</f>
        <v>193</v>
      </c>
      <c r="B299">
        <v>68191630</v>
      </c>
      <c r="C299">
        <v>68191616</v>
      </c>
      <c r="D299">
        <v>64840167</v>
      </c>
      <c r="E299">
        <v>1</v>
      </c>
      <c r="F299">
        <v>1</v>
      </c>
      <c r="G299">
        <v>1</v>
      </c>
      <c r="H299">
        <v>3</v>
      </c>
      <c r="I299" t="s">
        <v>1208</v>
      </c>
      <c r="J299" t="s">
        <v>1209</v>
      </c>
      <c r="K299" t="s">
        <v>1210</v>
      </c>
      <c r="L299">
        <v>1346</v>
      </c>
      <c r="N299">
        <v>1009</v>
      </c>
      <c r="O299" t="s">
        <v>120</v>
      </c>
      <c r="P299" t="s">
        <v>120</v>
      </c>
      <c r="Q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F299" t="s">
        <v>3</v>
      </c>
      <c r="AG299">
        <v>0</v>
      </c>
      <c r="AH299">
        <v>3</v>
      </c>
      <c r="AI299">
        <v>-1</v>
      </c>
      <c r="AJ299" t="s">
        <v>3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4">
      <c r="A300">
        <f>ROW(Source!A193)</f>
        <v>193</v>
      </c>
      <c r="B300">
        <v>68191631</v>
      </c>
      <c r="C300">
        <v>68191616</v>
      </c>
      <c r="D300">
        <v>64840576</v>
      </c>
      <c r="E300">
        <v>1</v>
      </c>
      <c r="F300">
        <v>1</v>
      </c>
      <c r="G300">
        <v>1</v>
      </c>
      <c r="H300">
        <v>3</v>
      </c>
      <c r="I300" t="s">
        <v>997</v>
      </c>
      <c r="J300" t="s">
        <v>998</v>
      </c>
      <c r="K300" t="s">
        <v>999</v>
      </c>
      <c r="L300">
        <v>1301</v>
      </c>
      <c r="N300">
        <v>1003</v>
      </c>
      <c r="O300" t="s">
        <v>507</v>
      </c>
      <c r="P300" t="s">
        <v>507</v>
      </c>
      <c r="Q300">
        <v>1</v>
      </c>
      <c r="X300">
        <v>100</v>
      </c>
      <c r="Y300">
        <v>28.25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 t="s">
        <v>3</v>
      </c>
      <c r="AG300">
        <v>100</v>
      </c>
      <c r="AH300">
        <v>2</v>
      </c>
      <c r="AI300">
        <v>68191631</v>
      </c>
      <c r="AJ300">
        <v>307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4">
      <c r="A301">
        <f>ROW(Source!A193)</f>
        <v>193</v>
      </c>
      <c r="B301">
        <v>68191632</v>
      </c>
      <c r="C301">
        <v>68191616</v>
      </c>
      <c r="D301">
        <v>64846609</v>
      </c>
      <c r="E301">
        <v>1</v>
      </c>
      <c r="F301">
        <v>1</v>
      </c>
      <c r="G301">
        <v>1</v>
      </c>
      <c r="H301">
        <v>3</v>
      </c>
      <c r="I301" t="s">
        <v>1000</v>
      </c>
      <c r="J301" t="s">
        <v>1001</v>
      </c>
      <c r="K301" t="s">
        <v>1002</v>
      </c>
      <c r="L301">
        <v>1346</v>
      </c>
      <c r="N301">
        <v>1009</v>
      </c>
      <c r="O301" t="s">
        <v>120</v>
      </c>
      <c r="P301" t="s">
        <v>120</v>
      </c>
      <c r="Q301">
        <v>1</v>
      </c>
      <c r="X301">
        <v>8.9999999999999998E-4</v>
      </c>
      <c r="Y301">
        <v>2.15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 t="s">
        <v>3</v>
      </c>
      <c r="AG301">
        <v>8.9999999999999998E-4</v>
      </c>
      <c r="AH301">
        <v>2</v>
      </c>
      <c r="AI301">
        <v>68191632</v>
      </c>
      <c r="AJ301">
        <v>308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4">
      <c r="A302">
        <f>ROW(Source!A193)</f>
        <v>193</v>
      </c>
      <c r="B302">
        <v>68191633</v>
      </c>
      <c r="C302">
        <v>68191616</v>
      </c>
      <c r="D302">
        <v>64847311</v>
      </c>
      <c r="E302">
        <v>1</v>
      </c>
      <c r="F302">
        <v>1</v>
      </c>
      <c r="G302">
        <v>1</v>
      </c>
      <c r="H302">
        <v>3</v>
      </c>
      <c r="I302" t="s">
        <v>709</v>
      </c>
      <c r="J302" t="s">
        <v>710</v>
      </c>
      <c r="K302" t="s">
        <v>711</v>
      </c>
      <c r="L302">
        <v>1339</v>
      </c>
      <c r="N302">
        <v>1007</v>
      </c>
      <c r="O302" t="s">
        <v>712</v>
      </c>
      <c r="P302" t="s">
        <v>712</v>
      </c>
      <c r="Q302">
        <v>1</v>
      </c>
      <c r="X302">
        <v>0.25</v>
      </c>
      <c r="Y302">
        <v>2.44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3</v>
      </c>
      <c r="AG302">
        <v>0.25</v>
      </c>
      <c r="AH302">
        <v>2</v>
      </c>
      <c r="AI302">
        <v>68191633</v>
      </c>
      <c r="AJ302">
        <v>309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4">
      <c r="A303">
        <f>ROW(Source!A195)</f>
        <v>195</v>
      </c>
      <c r="B303">
        <v>68191637</v>
      </c>
      <c r="C303">
        <v>68191636</v>
      </c>
      <c r="D303">
        <v>18413627</v>
      </c>
      <c r="E303">
        <v>1</v>
      </c>
      <c r="F303">
        <v>1</v>
      </c>
      <c r="G303">
        <v>1</v>
      </c>
      <c r="H303">
        <v>1</v>
      </c>
      <c r="I303" t="s">
        <v>773</v>
      </c>
      <c r="J303" t="s">
        <v>3</v>
      </c>
      <c r="K303" t="s">
        <v>774</v>
      </c>
      <c r="L303">
        <v>1369</v>
      </c>
      <c r="N303">
        <v>1013</v>
      </c>
      <c r="O303" t="s">
        <v>665</v>
      </c>
      <c r="P303" t="s">
        <v>665</v>
      </c>
      <c r="Q303">
        <v>1</v>
      </c>
      <c r="X303">
        <v>61.6</v>
      </c>
      <c r="Y303">
        <v>0</v>
      </c>
      <c r="Z303">
        <v>0</v>
      </c>
      <c r="AA303">
        <v>0</v>
      </c>
      <c r="AB303">
        <v>9.92</v>
      </c>
      <c r="AC303">
        <v>0</v>
      </c>
      <c r="AD303">
        <v>1</v>
      </c>
      <c r="AE303">
        <v>1</v>
      </c>
      <c r="AF303" t="s">
        <v>21</v>
      </c>
      <c r="AG303">
        <v>70.84</v>
      </c>
      <c r="AH303">
        <v>2</v>
      </c>
      <c r="AI303">
        <v>68191637</v>
      </c>
      <c r="AJ303">
        <v>310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4">
      <c r="A304">
        <f>ROW(Source!A195)</f>
        <v>195</v>
      </c>
      <c r="B304">
        <v>68191638</v>
      </c>
      <c r="C304">
        <v>68191636</v>
      </c>
      <c r="D304">
        <v>121548</v>
      </c>
      <c r="E304">
        <v>1</v>
      </c>
      <c r="F304">
        <v>1</v>
      </c>
      <c r="G304">
        <v>1</v>
      </c>
      <c r="H304">
        <v>1</v>
      </c>
      <c r="I304" t="s">
        <v>44</v>
      </c>
      <c r="J304" t="s">
        <v>3</v>
      </c>
      <c r="K304" t="s">
        <v>723</v>
      </c>
      <c r="L304">
        <v>608254</v>
      </c>
      <c r="N304">
        <v>1013</v>
      </c>
      <c r="O304" t="s">
        <v>724</v>
      </c>
      <c r="P304" t="s">
        <v>724</v>
      </c>
      <c r="Q304">
        <v>1</v>
      </c>
      <c r="X304">
        <v>0.05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2</v>
      </c>
      <c r="AF304" t="s">
        <v>20</v>
      </c>
      <c r="AG304">
        <v>6.25E-2</v>
      </c>
      <c r="AH304">
        <v>2</v>
      </c>
      <c r="AI304">
        <v>68191638</v>
      </c>
      <c r="AJ304">
        <v>311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4">
      <c r="A305">
        <f>ROW(Source!A195)</f>
        <v>195</v>
      </c>
      <c r="B305">
        <v>68191639</v>
      </c>
      <c r="C305">
        <v>68191636</v>
      </c>
      <c r="D305">
        <v>64871196</v>
      </c>
      <c r="E305">
        <v>1</v>
      </c>
      <c r="F305">
        <v>1</v>
      </c>
      <c r="G305">
        <v>1</v>
      </c>
      <c r="H305">
        <v>2</v>
      </c>
      <c r="I305" t="s">
        <v>979</v>
      </c>
      <c r="J305" t="s">
        <v>980</v>
      </c>
      <c r="K305" t="s">
        <v>981</v>
      </c>
      <c r="L305">
        <v>1368</v>
      </c>
      <c r="N305">
        <v>1011</v>
      </c>
      <c r="O305" t="s">
        <v>669</v>
      </c>
      <c r="P305" t="s">
        <v>669</v>
      </c>
      <c r="Q305">
        <v>1</v>
      </c>
      <c r="X305">
        <v>0.03</v>
      </c>
      <c r="Y305">
        <v>0</v>
      </c>
      <c r="Z305">
        <v>86.4</v>
      </c>
      <c r="AA305">
        <v>13.5</v>
      </c>
      <c r="AB305">
        <v>0</v>
      </c>
      <c r="AC305">
        <v>0</v>
      </c>
      <c r="AD305">
        <v>1</v>
      </c>
      <c r="AE305">
        <v>0</v>
      </c>
      <c r="AF305" t="s">
        <v>20</v>
      </c>
      <c r="AG305">
        <v>3.7499999999999999E-2</v>
      </c>
      <c r="AH305">
        <v>2</v>
      </c>
      <c r="AI305">
        <v>68191639</v>
      </c>
      <c r="AJ305">
        <v>312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4">
      <c r="A306">
        <f>ROW(Source!A195)</f>
        <v>195</v>
      </c>
      <c r="B306">
        <v>68191640</v>
      </c>
      <c r="C306">
        <v>68191636</v>
      </c>
      <c r="D306">
        <v>64871277</v>
      </c>
      <c r="E306">
        <v>1</v>
      </c>
      <c r="F306">
        <v>1</v>
      </c>
      <c r="G306">
        <v>1</v>
      </c>
      <c r="H306">
        <v>2</v>
      </c>
      <c r="I306" t="s">
        <v>725</v>
      </c>
      <c r="J306" t="s">
        <v>726</v>
      </c>
      <c r="K306" t="s">
        <v>727</v>
      </c>
      <c r="L306">
        <v>1368</v>
      </c>
      <c r="N306">
        <v>1011</v>
      </c>
      <c r="O306" t="s">
        <v>669</v>
      </c>
      <c r="P306" t="s">
        <v>669</v>
      </c>
      <c r="Q306">
        <v>1</v>
      </c>
      <c r="X306">
        <v>0.02</v>
      </c>
      <c r="Y306">
        <v>0</v>
      </c>
      <c r="Z306">
        <v>112</v>
      </c>
      <c r="AA306">
        <v>13.5</v>
      </c>
      <c r="AB306">
        <v>0</v>
      </c>
      <c r="AC306">
        <v>0</v>
      </c>
      <c r="AD306">
        <v>1</v>
      </c>
      <c r="AE306">
        <v>0</v>
      </c>
      <c r="AF306" t="s">
        <v>20</v>
      </c>
      <c r="AG306">
        <v>2.5000000000000001E-2</v>
      </c>
      <c r="AH306">
        <v>2</v>
      </c>
      <c r="AI306">
        <v>68191640</v>
      </c>
      <c r="AJ306">
        <v>313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4">
      <c r="A307">
        <f>ROW(Source!A195)</f>
        <v>195</v>
      </c>
      <c r="B307">
        <v>68191641</v>
      </c>
      <c r="C307">
        <v>68191636</v>
      </c>
      <c r="D307">
        <v>64873129</v>
      </c>
      <c r="E307">
        <v>1</v>
      </c>
      <c r="F307">
        <v>1</v>
      </c>
      <c r="G307">
        <v>1</v>
      </c>
      <c r="H307">
        <v>2</v>
      </c>
      <c r="I307" t="s">
        <v>715</v>
      </c>
      <c r="J307" t="s">
        <v>716</v>
      </c>
      <c r="K307" t="s">
        <v>717</v>
      </c>
      <c r="L307">
        <v>1368</v>
      </c>
      <c r="N307">
        <v>1011</v>
      </c>
      <c r="O307" t="s">
        <v>669</v>
      </c>
      <c r="P307" t="s">
        <v>669</v>
      </c>
      <c r="Q307">
        <v>1</v>
      </c>
      <c r="X307">
        <v>0.02</v>
      </c>
      <c r="Y307">
        <v>0</v>
      </c>
      <c r="Z307">
        <v>87.17</v>
      </c>
      <c r="AA307">
        <v>11.6</v>
      </c>
      <c r="AB307">
        <v>0</v>
      </c>
      <c r="AC307">
        <v>0</v>
      </c>
      <c r="AD307">
        <v>1</v>
      </c>
      <c r="AE307">
        <v>0</v>
      </c>
      <c r="AF307" t="s">
        <v>20</v>
      </c>
      <c r="AG307">
        <v>2.5000000000000001E-2</v>
      </c>
      <c r="AH307">
        <v>2</v>
      </c>
      <c r="AI307">
        <v>68191641</v>
      </c>
      <c r="AJ307">
        <v>314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4">
      <c r="A308">
        <f>ROW(Source!A195)</f>
        <v>195</v>
      </c>
      <c r="B308">
        <v>68191642</v>
      </c>
      <c r="C308">
        <v>68191636</v>
      </c>
      <c r="D308">
        <v>64809254</v>
      </c>
      <c r="E308">
        <v>1</v>
      </c>
      <c r="F308">
        <v>1</v>
      </c>
      <c r="G308">
        <v>1</v>
      </c>
      <c r="H308">
        <v>3</v>
      </c>
      <c r="I308" t="s">
        <v>1003</v>
      </c>
      <c r="J308" t="s">
        <v>1004</v>
      </c>
      <c r="K308" t="s">
        <v>1005</v>
      </c>
      <c r="L308">
        <v>1346</v>
      </c>
      <c r="N308">
        <v>1009</v>
      </c>
      <c r="O308" t="s">
        <v>120</v>
      </c>
      <c r="P308" t="s">
        <v>120</v>
      </c>
      <c r="Q308">
        <v>1</v>
      </c>
      <c r="X308">
        <v>4</v>
      </c>
      <c r="Y308">
        <v>24.41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4</v>
      </c>
      <c r="AH308">
        <v>2</v>
      </c>
      <c r="AI308">
        <v>68191642</v>
      </c>
      <c r="AJ308">
        <v>315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4">
      <c r="A309">
        <f>ROW(Source!A195)</f>
        <v>195</v>
      </c>
      <c r="B309">
        <v>68191643</v>
      </c>
      <c r="C309">
        <v>68191636</v>
      </c>
      <c r="D309">
        <v>64809361</v>
      </c>
      <c r="E309">
        <v>1</v>
      </c>
      <c r="F309">
        <v>1</v>
      </c>
      <c r="G309">
        <v>1</v>
      </c>
      <c r="H309">
        <v>3</v>
      </c>
      <c r="I309" t="s">
        <v>1006</v>
      </c>
      <c r="J309" t="s">
        <v>1007</v>
      </c>
      <c r="K309" t="s">
        <v>1008</v>
      </c>
      <c r="L309">
        <v>1348</v>
      </c>
      <c r="N309">
        <v>1009</v>
      </c>
      <c r="O309" t="s">
        <v>133</v>
      </c>
      <c r="P309" t="s">
        <v>133</v>
      </c>
      <c r="Q309">
        <v>1000</v>
      </c>
      <c r="X309">
        <v>2.66E-3</v>
      </c>
      <c r="Y309">
        <v>14830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2.66E-3</v>
      </c>
      <c r="AH309">
        <v>2</v>
      </c>
      <c r="AI309">
        <v>68191643</v>
      </c>
      <c r="AJ309">
        <v>316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4">
      <c r="A310">
        <f>ROW(Source!A195)</f>
        <v>195</v>
      </c>
      <c r="B310">
        <v>68191644</v>
      </c>
      <c r="C310">
        <v>68191636</v>
      </c>
      <c r="D310">
        <v>64840167</v>
      </c>
      <c r="E310">
        <v>1</v>
      </c>
      <c r="F310">
        <v>1</v>
      </c>
      <c r="G310">
        <v>1</v>
      </c>
      <c r="H310">
        <v>3</v>
      </c>
      <c r="I310" t="s">
        <v>1208</v>
      </c>
      <c r="J310" t="s">
        <v>1209</v>
      </c>
      <c r="K310" t="s">
        <v>1210</v>
      </c>
      <c r="L310">
        <v>1346</v>
      </c>
      <c r="N310">
        <v>1009</v>
      </c>
      <c r="O310" t="s">
        <v>120</v>
      </c>
      <c r="P310" t="s">
        <v>120</v>
      </c>
      <c r="Q310">
        <v>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</v>
      </c>
      <c r="AD310">
        <v>0</v>
      </c>
      <c r="AE310">
        <v>0</v>
      </c>
      <c r="AF310" t="s">
        <v>3</v>
      </c>
      <c r="AG310">
        <v>0</v>
      </c>
      <c r="AH310">
        <v>3</v>
      </c>
      <c r="AI310">
        <v>-1</v>
      </c>
      <c r="AJ310" t="s">
        <v>3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4">
      <c r="A311">
        <f>ROW(Source!A195)</f>
        <v>195</v>
      </c>
      <c r="B311">
        <v>68191645</v>
      </c>
      <c r="C311">
        <v>68191636</v>
      </c>
      <c r="D311">
        <v>64841899</v>
      </c>
      <c r="E311">
        <v>1</v>
      </c>
      <c r="F311">
        <v>1</v>
      </c>
      <c r="G311">
        <v>1</v>
      </c>
      <c r="H311">
        <v>3</v>
      </c>
      <c r="I311" t="s">
        <v>1009</v>
      </c>
      <c r="J311" t="s">
        <v>1010</v>
      </c>
      <c r="K311" t="s">
        <v>1011</v>
      </c>
      <c r="L311">
        <v>1301</v>
      </c>
      <c r="N311">
        <v>1003</v>
      </c>
      <c r="O311" t="s">
        <v>507</v>
      </c>
      <c r="P311" t="s">
        <v>507</v>
      </c>
      <c r="Q311">
        <v>1</v>
      </c>
      <c r="X311">
        <v>99.8</v>
      </c>
      <c r="Y311">
        <v>70.400000000000006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3</v>
      </c>
      <c r="AG311">
        <v>99.8</v>
      </c>
      <c r="AH311">
        <v>2</v>
      </c>
      <c r="AI311">
        <v>68191645</v>
      </c>
      <c r="AJ311">
        <v>317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4">
      <c r="A312">
        <f>ROW(Source!A195)</f>
        <v>195</v>
      </c>
      <c r="B312">
        <v>68191646</v>
      </c>
      <c r="C312">
        <v>68191636</v>
      </c>
      <c r="D312">
        <v>64841930</v>
      </c>
      <c r="E312">
        <v>1</v>
      </c>
      <c r="F312">
        <v>1</v>
      </c>
      <c r="G312">
        <v>1</v>
      </c>
      <c r="H312">
        <v>3</v>
      </c>
      <c r="I312" t="s">
        <v>1211</v>
      </c>
      <c r="J312" t="s">
        <v>1212</v>
      </c>
      <c r="K312" t="s">
        <v>1213</v>
      </c>
      <c r="L312">
        <v>1354</v>
      </c>
      <c r="N312">
        <v>1010</v>
      </c>
      <c r="O312" t="s">
        <v>72</v>
      </c>
      <c r="P312" t="s">
        <v>72</v>
      </c>
      <c r="Q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 t="s">
        <v>3</v>
      </c>
      <c r="AG312">
        <v>0</v>
      </c>
      <c r="AH312">
        <v>3</v>
      </c>
      <c r="AI312">
        <v>-1</v>
      </c>
      <c r="AJ312" t="s">
        <v>3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4">
      <c r="A313">
        <f>ROW(Source!A195)</f>
        <v>195</v>
      </c>
      <c r="B313">
        <v>68191647</v>
      </c>
      <c r="C313">
        <v>68191636</v>
      </c>
      <c r="D313">
        <v>64847311</v>
      </c>
      <c r="E313">
        <v>1</v>
      </c>
      <c r="F313">
        <v>1</v>
      </c>
      <c r="G313">
        <v>1</v>
      </c>
      <c r="H313">
        <v>3</v>
      </c>
      <c r="I313" t="s">
        <v>709</v>
      </c>
      <c r="J313" t="s">
        <v>710</v>
      </c>
      <c r="K313" t="s">
        <v>711</v>
      </c>
      <c r="L313">
        <v>1339</v>
      </c>
      <c r="N313">
        <v>1007</v>
      </c>
      <c r="O313" t="s">
        <v>712</v>
      </c>
      <c r="P313" t="s">
        <v>712</v>
      </c>
      <c r="Q313">
        <v>1</v>
      </c>
      <c r="X313">
        <v>1.57</v>
      </c>
      <c r="Y313">
        <v>2.44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 t="s">
        <v>3</v>
      </c>
      <c r="AG313">
        <v>1.57</v>
      </c>
      <c r="AH313">
        <v>2</v>
      </c>
      <c r="AI313">
        <v>68191647</v>
      </c>
      <c r="AJ313">
        <v>318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4">
      <c r="A314">
        <f>ROW(Source!A196)</f>
        <v>196</v>
      </c>
      <c r="B314">
        <v>68191651</v>
      </c>
      <c r="C314">
        <v>68191650</v>
      </c>
      <c r="D314">
        <v>18413627</v>
      </c>
      <c r="E314">
        <v>1</v>
      </c>
      <c r="F314">
        <v>1</v>
      </c>
      <c r="G314">
        <v>1</v>
      </c>
      <c r="H314">
        <v>1</v>
      </c>
      <c r="I314" t="s">
        <v>773</v>
      </c>
      <c r="J314" t="s">
        <v>3</v>
      </c>
      <c r="K314" t="s">
        <v>774</v>
      </c>
      <c r="L314">
        <v>1369</v>
      </c>
      <c r="N314">
        <v>1013</v>
      </c>
      <c r="O314" t="s">
        <v>665</v>
      </c>
      <c r="P314" t="s">
        <v>665</v>
      </c>
      <c r="Q314">
        <v>1</v>
      </c>
      <c r="X314">
        <v>64.239999999999995</v>
      </c>
      <c r="Y314">
        <v>0</v>
      </c>
      <c r="Z314">
        <v>0</v>
      </c>
      <c r="AA314">
        <v>0</v>
      </c>
      <c r="AB314">
        <v>9.92</v>
      </c>
      <c r="AC314">
        <v>0</v>
      </c>
      <c r="AD314">
        <v>1</v>
      </c>
      <c r="AE314">
        <v>1</v>
      </c>
      <c r="AF314" t="s">
        <v>21</v>
      </c>
      <c r="AG314">
        <v>73.876000000000005</v>
      </c>
      <c r="AH314">
        <v>2</v>
      </c>
      <c r="AI314">
        <v>68191651</v>
      </c>
      <c r="AJ314">
        <v>319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4">
      <c r="A315">
        <f>ROW(Source!A196)</f>
        <v>196</v>
      </c>
      <c r="B315">
        <v>68191652</v>
      </c>
      <c r="C315">
        <v>68191650</v>
      </c>
      <c r="D315">
        <v>121548</v>
      </c>
      <c r="E315">
        <v>1</v>
      </c>
      <c r="F315">
        <v>1</v>
      </c>
      <c r="G315">
        <v>1</v>
      </c>
      <c r="H315">
        <v>1</v>
      </c>
      <c r="I315" t="s">
        <v>44</v>
      </c>
      <c r="J315" t="s">
        <v>3</v>
      </c>
      <c r="K315" t="s">
        <v>723</v>
      </c>
      <c r="L315">
        <v>608254</v>
      </c>
      <c r="N315">
        <v>1013</v>
      </c>
      <c r="O315" t="s">
        <v>724</v>
      </c>
      <c r="P315" t="s">
        <v>724</v>
      </c>
      <c r="Q315">
        <v>1</v>
      </c>
      <c r="X315">
        <v>0.02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2</v>
      </c>
      <c r="AF315" t="s">
        <v>20</v>
      </c>
      <c r="AG315">
        <v>2.5000000000000001E-2</v>
      </c>
      <c r="AH315">
        <v>2</v>
      </c>
      <c r="AI315">
        <v>68191652</v>
      </c>
      <c r="AJ315">
        <v>320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4">
      <c r="A316">
        <f>ROW(Source!A196)</f>
        <v>196</v>
      </c>
      <c r="B316">
        <v>68191653</v>
      </c>
      <c r="C316">
        <v>68191650</v>
      </c>
      <c r="D316">
        <v>64871196</v>
      </c>
      <c r="E316">
        <v>1</v>
      </c>
      <c r="F316">
        <v>1</v>
      </c>
      <c r="G316">
        <v>1</v>
      </c>
      <c r="H316">
        <v>2</v>
      </c>
      <c r="I316" t="s">
        <v>979</v>
      </c>
      <c r="J316" t="s">
        <v>980</v>
      </c>
      <c r="K316" t="s">
        <v>981</v>
      </c>
      <c r="L316">
        <v>1368</v>
      </c>
      <c r="N316">
        <v>1011</v>
      </c>
      <c r="O316" t="s">
        <v>669</v>
      </c>
      <c r="P316" t="s">
        <v>669</v>
      </c>
      <c r="Q316">
        <v>1</v>
      </c>
      <c r="X316">
        <v>0.01</v>
      </c>
      <c r="Y316">
        <v>0</v>
      </c>
      <c r="Z316">
        <v>86.4</v>
      </c>
      <c r="AA316">
        <v>13.5</v>
      </c>
      <c r="AB316">
        <v>0</v>
      </c>
      <c r="AC316">
        <v>0</v>
      </c>
      <c r="AD316">
        <v>1</v>
      </c>
      <c r="AE316">
        <v>0</v>
      </c>
      <c r="AF316" t="s">
        <v>20</v>
      </c>
      <c r="AG316">
        <v>1.2500000000000001E-2</v>
      </c>
      <c r="AH316">
        <v>2</v>
      </c>
      <c r="AI316">
        <v>68191653</v>
      </c>
      <c r="AJ316">
        <v>321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4">
      <c r="A317">
        <f>ROW(Source!A196)</f>
        <v>196</v>
      </c>
      <c r="B317">
        <v>68191654</v>
      </c>
      <c r="C317">
        <v>68191650</v>
      </c>
      <c r="D317">
        <v>64871277</v>
      </c>
      <c r="E317">
        <v>1</v>
      </c>
      <c r="F317">
        <v>1</v>
      </c>
      <c r="G317">
        <v>1</v>
      </c>
      <c r="H317">
        <v>2</v>
      </c>
      <c r="I317" t="s">
        <v>725</v>
      </c>
      <c r="J317" t="s">
        <v>726</v>
      </c>
      <c r="K317" t="s">
        <v>727</v>
      </c>
      <c r="L317">
        <v>1368</v>
      </c>
      <c r="N317">
        <v>1011</v>
      </c>
      <c r="O317" t="s">
        <v>669</v>
      </c>
      <c r="P317" t="s">
        <v>669</v>
      </c>
      <c r="Q317">
        <v>1</v>
      </c>
      <c r="X317">
        <v>0.01</v>
      </c>
      <c r="Y317">
        <v>0</v>
      </c>
      <c r="Z317">
        <v>112</v>
      </c>
      <c r="AA317">
        <v>13.5</v>
      </c>
      <c r="AB317">
        <v>0</v>
      </c>
      <c r="AC317">
        <v>0</v>
      </c>
      <c r="AD317">
        <v>1</v>
      </c>
      <c r="AE317">
        <v>0</v>
      </c>
      <c r="AF317" t="s">
        <v>20</v>
      </c>
      <c r="AG317">
        <v>1.2500000000000001E-2</v>
      </c>
      <c r="AH317">
        <v>2</v>
      </c>
      <c r="AI317">
        <v>68191654</v>
      </c>
      <c r="AJ317">
        <v>322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4">
      <c r="A318">
        <f>ROW(Source!A196)</f>
        <v>196</v>
      </c>
      <c r="B318">
        <v>68191655</v>
      </c>
      <c r="C318">
        <v>68191650</v>
      </c>
      <c r="D318">
        <v>64873129</v>
      </c>
      <c r="E318">
        <v>1</v>
      </c>
      <c r="F318">
        <v>1</v>
      </c>
      <c r="G318">
        <v>1</v>
      </c>
      <c r="H318">
        <v>2</v>
      </c>
      <c r="I318" t="s">
        <v>715</v>
      </c>
      <c r="J318" t="s">
        <v>716</v>
      </c>
      <c r="K318" t="s">
        <v>717</v>
      </c>
      <c r="L318">
        <v>1368</v>
      </c>
      <c r="N318">
        <v>1011</v>
      </c>
      <c r="O318" t="s">
        <v>669</v>
      </c>
      <c r="P318" t="s">
        <v>669</v>
      </c>
      <c r="Q318">
        <v>1</v>
      </c>
      <c r="X318">
        <v>0.01</v>
      </c>
      <c r="Y318">
        <v>0</v>
      </c>
      <c r="Z318">
        <v>87.17</v>
      </c>
      <c r="AA318">
        <v>11.6</v>
      </c>
      <c r="AB318">
        <v>0</v>
      </c>
      <c r="AC318">
        <v>0</v>
      </c>
      <c r="AD318">
        <v>1</v>
      </c>
      <c r="AE318">
        <v>0</v>
      </c>
      <c r="AF318" t="s">
        <v>20</v>
      </c>
      <c r="AG318">
        <v>1.2500000000000001E-2</v>
      </c>
      <c r="AH318">
        <v>2</v>
      </c>
      <c r="AI318">
        <v>68191655</v>
      </c>
      <c r="AJ318">
        <v>323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4">
      <c r="A319">
        <f>ROW(Source!A196)</f>
        <v>196</v>
      </c>
      <c r="B319">
        <v>68191656</v>
      </c>
      <c r="C319">
        <v>68191650</v>
      </c>
      <c r="D319">
        <v>64809254</v>
      </c>
      <c r="E319">
        <v>1</v>
      </c>
      <c r="F319">
        <v>1</v>
      </c>
      <c r="G319">
        <v>1</v>
      </c>
      <c r="H319">
        <v>3</v>
      </c>
      <c r="I319" t="s">
        <v>1003</v>
      </c>
      <c r="J319" t="s">
        <v>1004</v>
      </c>
      <c r="K319" t="s">
        <v>1005</v>
      </c>
      <c r="L319">
        <v>1346</v>
      </c>
      <c r="N319">
        <v>1009</v>
      </c>
      <c r="O319" t="s">
        <v>120</v>
      </c>
      <c r="P319" t="s">
        <v>120</v>
      </c>
      <c r="Q319">
        <v>1</v>
      </c>
      <c r="X319">
        <v>1.5</v>
      </c>
      <c r="Y319">
        <v>24.41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3</v>
      </c>
      <c r="AG319">
        <v>1.5</v>
      </c>
      <c r="AH319">
        <v>2</v>
      </c>
      <c r="AI319">
        <v>68191656</v>
      </c>
      <c r="AJ319">
        <v>324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4">
      <c r="A320">
        <f>ROW(Source!A196)</f>
        <v>196</v>
      </c>
      <c r="B320">
        <v>68191657</v>
      </c>
      <c r="C320">
        <v>68191650</v>
      </c>
      <c r="D320">
        <v>64809361</v>
      </c>
      <c r="E320">
        <v>1</v>
      </c>
      <c r="F320">
        <v>1</v>
      </c>
      <c r="G320">
        <v>1</v>
      </c>
      <c r="H320">
        <v>3</v>
      </c>
      <c r="I320" t="s">
        <v>1006</v>
      </c>
      <c r="J320" t="s">
        <v>1007</v>
      </c>
      <c r="K320" t="s">
        <v>1008</v>
      </c>
      <c r="L320">
        <v>1348</v>
      </c>
      <c r="N320">
        <v>1009</v>
      </c>
      <c r="O320" t="s">
        <v>133</v>
      </c>
      <c r="P320" t="s">
        <v>133</v>
      </c>
      <c r="Q320">
        <v>1000</v>
      </c>
      <c r="X320">
        <v>1.1999999999999999E-3</v>
      </c>
      <c r="Y320">
        <v>14830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1.1999999999999999E-3</v>
      </c>
      <c r="AH320">
        <v>2</v>
      </c>
      <c r="AI320">
        <v>68191657</v>
      </c>
      <c r="AJ320">
        <v>325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4">
      <c r="A321">
        <f>ROW(Source!A196)</f>
        <v>196</v>
      </c>
      <c r="B321">
        <v>68191658</v>
      </c>
      <c r="C321">
        <v>68191650</v>
      </c>
      <c r="D321">
        <v>64840167</v>
      </c>
      <c r="E321">
        <v>1</v>
      </c>
      <c r="F321">
        <v>1</v>
      </c>
      <c r="G321">
        <v>1</v>
      </c>
      <c r="H321">
        <v>3</v>
      </c>
      <c r="I321" t="s">
        <v>1208</v>
      </c>
      <c r="J321" t="s">
        <v>1209</v>
      </c>
      <c r="K321" t="s">
        <v>1210</v>
      </c>
      <c r="L321">
        <v>1346</v>
      </c>
      <c r="N321">
        <v>1009</v>
      </c>
      <c r="O321" t="s">
        <v>120</v>
      </c>
      <c r="P321" t="s">
        <v>120</v>
      </c>
      <c r="Q321">
        <v>1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</v>
      </c>
      <c r="AD321">
        <v>0</v>
      </c>
      <c r="AE321">
        <v>0</v>
      </c>
      <c r="AF321" t="s">
        <v>3</v>
      </c>
      <c r="AG321">
        <v>0</v>
      </c>
      <c r="AH321">
        <v>3</v>
      </c>
      <c r="AI321">
        <v>-1</v>
      </c>
      <c r="AJ321" t="s">
        <v>3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4">
      <c r="A322">
        <f>ROW(Source!A196)</f>
        <v>196</v>
      </c>
      <c r="B322">
        <v>68191659</v>
      </c>
      <c r="C322">
        <v>68191650</v>
      </c>
      <c r="D322">
        <v>64841898</v>
      </c>
      <c r="E322">
        <v>1</v>
      </c>
      <c r="F322">
        <v>1</v>
      </c>
      <c r="G322">
        <v>1</v>
      </c>
      <c r="H322">
        <v>3</v>
      </c>
      <c r="I322" t="s">
        <v>1012</v>
      </c>
      <c r="J322" t="s">
        <v>1013</v>
      </c>
      <c r="K322" t="s">
        <v>1014</v>
      </c>
      <c r="L322">
        <v>1301</v>
      </c>
      <c r="N322">
        <v>1003</v>
      </c>
      <c r="O322" t="s">
        <v>507</v>
      </c>
      <c r="P322" t="s">
        <v>507</v>
      </c>
      <c r="Q322">
        <v>1</v>
      </c>
      <c r="X322">
        <v>99.8</v>
      </c>
      <c r="Y322">
        <v>39.36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99.8</v>
      </c>
      <c r="AH322">
        <v>2</v>
      </c>
      <c r="AI322">
        <v>68191659</v>
      </c>
      <c r="AJ322">
        <v>326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4">
      <c r="A323">
        <f>ROW(Source!A196)</f>
        <v>196</v>
      </c>
      <c r="B323">
        <v>68191660</v>
      </c>
      <c r="C323">
        <v>68191650</v>
      </c>
      <c r="D323">
        <v>64841930</v>
      </c>
      <c r="E323">
        <v>1</v>
      </c>
      <c r="F323">
        <v>1</v>
      </c>
      <c r="G323">
        <v>1</v>
      </c>
      <c r="H323">
        <v>3</v>
      </c>
      <c r="I323" t="s">
        <v>1211</v>
      </c>
      <c r="J323" t="s">
        <v>1212</v>
      </c>
      <c r="K323" t="s">
        <v>1213</v>
      </c>
      <c r="L323">
        <v>1354</v>
      </c>
      <c r="N323">
        <v>1010</v>
      </c>
      <c r="O323" t="s">
        <v>72</v>
      </c>
      <c r="P323" t="s">
        <v>72</v>
      </c>
      <c r="Q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 t="s">
        <v>3</v>
      </c>
      <c r="AG323">
        <v>0</v>
      </c>
      <c r="AH323">
        <v>3</v>
      </c>
      <c r="AI323">
        <v>-1</v>
      </c>
      <c r="AJ323" t="s">
        <v>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4">
      <c r="A324">
        <f>ROW(Source!A196)</f>
        <v>196</v>
      </c>
      <c r="B324">
        <v>68191661</v>
      </c>
      <c r="C324">
        <v>68191650</v>
      </c>
      <c r="D324">
        <v>64847311</v>
      </c>
      <c r="E324">
        <v>1</v>
      </c>
      <c r="F324">
        <v>1</v>
      </c>
      <c r="G324">
        <v>1</v>
      </c>
      <c r="H324">
        <v>3</v>
      </c>
      <c r="I324" t="s">
        <v>709</v>
      </c>
      <c r="J324" t="s">
        <v>710</v>
      </c>
      <c r="K324" t="s">
        <v>711</v>
      </c>
      <c r="L324">
        <v>1339</v>
      </c>
      <c r="N324">
        <v>1007</v>
      </c>
      <c r="O324" t="s">
        <v>712</v>
      </c>
      <c r="P324" t="s">
        <v>712</v>
      </c>
      <c r="Q324">
        <v>1</v>
      </c>
      <c r="X324">
        <v>0.39</v>
      </c>
      <c r="Y324">
        <v>2.44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3</v>
      </c>
      <c r="AG324">
        <v>0.39</v>
      </c>
      <c r="AH324">
        <v>2</v>
      </c>
      <c r="AI324">
        <v>68191661</v>
      </c>
      <c r="AJ324">
        <v>327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4">
      <c r="A325">
        <f>ROW(Source!A197)</f>
        <v>197</v>
      </c>
      <c r="B325">
        <v>68191709</v>
      </c>
      <c r="C325">
        <v>68191708</v>
      </c>
      <c r="D325">
        <v>18442827</v>
      </c>
      <c r="E325">
        <v>1</v>
      </c>
      <c r="F325">
        <v>1</v>
      </c>
      <c r="G325">
        <v>1</v>
      </c>
      <c r="H325">
        <v>1</v>
      </c>
      <c r="I325" t="s">
        <v>1015</v>
      </c>
      <c r="J325" t="s">
        <v>3</v>
      </c>
      <c r="K325" t="s">
        <v>1016</v>
      </c>
      <c r="L325">
        <v>1369</v>
      </c>
      <c r="N325">
        <v>1013</v>
      </c>
      <c r="O325" t="s">
        <v>665</v>
      </c>
      <c r="P325" t="s">
        <v>665</v>
      </c>
      <c r="Q325">
        <v>1</v>
      </c>
      <c r="X325">
        <v>5.01</v>
      </c>
      <c r="Y325">
        <v>0</v>
      </c>
      <c r="Z325">
        <v>0</v>
      </c>
      <c r="AA325">
        <v>0</v>
      </c>
      <c r="AB325">
        <v>11.64</v>
      </c>
      <c r="AC325">
        <v>0</v>
      </c>
      <c r="AD325">
        <v>1</v>
      </c>
      <c r="AE325">
        <v>1</v>
      </c>
      <c r="AF325" t="s">
        <v>21</v>
      </c>
      <c r="AG325">
        <v>5.7614999999999998</v>
      </c>
      <c r="AH325">
        <v>2</v>
      </c>
      <c r="AI325">
        <v>68191709</v>
      </c>
      <c r="AJ325">
        <v>328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4">
      <c r="A326">
        <f>ROW(Source!A197)</f>
        <v>197</v>
      </c>
      <c r="B326">
        <v>68191710</v>
      </c>
      <c r="C326">
        <v>68191708</v>
      </c>
      <c r="D326">
        <v>64871516</v>
      </c>
      <c r="E326">
        <v>1</v>
      </c>
      <c r="F326">
        <v>1</v>
      </c>
      <c r="G326">
        <v>1</v>
      </c>
      <c r="H326">
        <v>2</v>
      </c>
      <c r="I326" t="s">
        <v>1017</v>
      </c>
      <c r="J326" t="s">
        <v>1018</v>
      </c>
      <c r="K326" t="s">
        <v>1019</v>
      </c>
      <c r="L326">
        <v>1368</v>
      </c>
      <c r="N326">
        <v>1011</v>
      </c>
      <c r="O326" t="s">
        <v>669</v>
      </c>
      <c r="P326" t="s">
        <v>669</v>
      </c>
      <c r="Q326">
        <v>1</v>
      </c>
      <c r="X326">
        <v>1.5</v>
      </c>
      <c r="Y326">
        <v>0</v>
      </c>
      <c r="Z326">
        <v>29.67</v>
      </c>
      <c r="AA326">
        <v>0</v>
      </c>
      <c r="AB326">
        <v>0</v>
      </c>
      <c r="AC326">
        <v>0</v>
      </c>
      <c r="AD326">
        <v>1</v>
      </c>
      <c r="AE326">
        <v>0</v>
      </c>
      <c r="AF326" t="s">
        <v>20</v>
      </c>
      <c r="AG326">
        <v>1.875</v>
      </c>
      <c r="AH326">
        <v>2</v>
      </c>
      <c r="AI326">
        <v>68191710</v>
      </c>
      <c r="AJ326">
        <v>329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4">
      <c r="A327">
        <f>ROW(Source!A197)</f>
        <v>197</v>
      </c>
      <c r="B327">
        <v>68191711</v>
      </c>
      <c r="C327">
        <v>68191708</v>
      </c>
      <c r="D327">
        <v>64807574</v>
      </c>
      <c r="E327">
        <v>1</v>
      </c>
      <c r="F327">
        <v>1</v>
      </c>
      <c r="G327">
        <v>1</v>
      </c>
      <c r="H327">
        <v>3</v>
      </c>
      <c r="I327" t="s">
        <v>985</v>
      </c>
      <c r="J327" t="s">
        <v>986</v>
      </c>
      <c r="K327" t="s">
        <v>987</v>
      </c>
      <c r="L327">
        <v>1348</v>
      </c>
      <c r="N327">
        <v>1009</v>
      </c>
      <c r="O327" t="s">
        <v>133</v>
      </c>
      <c r="P327" t="s">
        <v>133</v>
      </c>
      <c r="Q327">
        <v>1000</v>
      </c>
      <c r="X327">
        <v>5.0000000000000002E-5</v>
      </c>
      <c r="Y327">
        <v>15118.99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5.0000000000000002E-5</v>
      </c>
      <c r="AH327">
        <v>2</v>
      </c>
      <c r="AI327">
        <v>68191711</v>
      </c>
      <c r="AJ327">
        <v>330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4">
      <c r="A328">
        <f>ROW(Source!A197)</f>
        <v>197</v>
      </c>
      <c r="B328">
        <v>68191712</v>
      </c>
      <c r="C328">
        <v>68191708</v>
      </c>
      <c r="D328">
        <v>64807749</v>
      </c>
      <c r="E328">
        <v>1</v>
      </c>
      <c r="F328">
        <v>1</v>
      </c>
      <c r="G328">
        <v>1</v>
      </c>
      <c r="H328">
        <v>3</v>
      </c>
      <c r="I328" t="s">
        <v>988</v>
      </c>
      <c r="J328" t="s">
        <v>989</v>
      </c>
      <c r="K328" t="s">
        <v>990</v>
      </c>
      <c r="L328">
        <v>1348</v>
      </c>
      <c r="N328">
        <v>1009</v>
      </c>
      <c r="O328" t="s">
        <v>133</v>
      </c>
      <c r="P328" t="s">
        <v>133</v>
      </c>
      <c r="Q328">
        <v>1000</v>
      </c>
      <c r="X328">
        <v>2.0000000000000002E-5</v>
      </c>
      <c r="Y328">
        <v>16950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2.0000000000000002E-5</v>
      </c>
      <c r="AH328">
        <v>2</v>
      </c>
      <c r="AI328">
        <v>68191712</v>
      </c>
      <c r="AJ328">
        <v>331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4">
      <c r="A329">
        <f>ROW(Source!A197)</f>
        <v>197</v>
      </c>
      <c r="B329">
        <v>68191713</v>
      </c>
      <c r="C329">
        <v>68191708</v>
      </c>
      <c r="D329">
        <v>64808586</v>
      </c>
      <c r="E329">
        <v>1</v>
      </c>
      <c r="F329">
        <v>1</v>
      </c>
      <c r="G329">
        <v>1</v>
      </c>
      <c r="H329">
        <v>3</v>
      </c>
      <c r="I329" t="s">
        <v>994</v>
      </c>
      <c r="J329" t="s">
        <v>995</v>
      </c>
      <c r="K329" t="s">
        <v>996</v>
      </c>
      <c r="L329">
        <v>1346</v>
      </c>
      <c r="N329">
        <v>1009</v>
      </c>
      <c r="O329" t="s">
        <v>120</v>
      </c>
      <c r="P329" t="s">
        <v>120</v>
      </c>
      <c r="Q329">
        <v>1</v>
      </c>
      <c r="X329">
        <v>0.02</v>
      </c>
      <c r="Y329">
        <v>37.29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3</v>
      </c>
      <c r="AG329">
        <v>0.02</v>
      </c>
      <c r="AH329">
        <v>2</v>
      </c>
      <c r="AI329">
        <v>68191713</v>
      </c>
      <c r="AJ329">
        <v>332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4">
      <c r="A330">
        <f>ROW(Source!A197)</f>
        <v>197</v>
      </c>
      <c r="B330">
        <v>68191714</v>
      </c>
      <c r="C330">
        <v>68191708</v>
      </c>
      <c r="D330">
        <v>64847311</v>
      </c>
      <c r="E330">
        <v>1</v>
      </c>
      <c r="F330">
        <v>1</v>
      </c>
      <c r="G330">
        <v>1</v>
      </c>
      <c r="H330">
        <v>3</v>
      </c>
      <c r="I330" t="s">
        <v>709</v>
      </c>
      <c r="J330" t="s">
        <v>710</v>
      </c>
      <c r="K330" t="s">
        <v>711</v>
      </c>
      <c r="L330">
        <v>1339</v>
      </c>
      <c r="N330">
        <v>1007</v>
      </c>
      <c r="O330" t="s">
        <v>712</v>
      </c>
      <c r="P330" t="s">
        <v>712</v>
      </c>
      <c r="Q330">
        <v>1</v>
      </c>
      <c r="X330">
        <v>1</v>
      </c>
      <c r="Y330">
        <v>2.44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3</v>
      </c>
      <c r="AG330">
        <v>1</v>
      </c>
      <c r="AH330">
        <v>2</v>
      </c>
      <c r="AI330">
        <v>68191714</v>
      </c>
      <c r="AJ330">
        <v>333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4">
      <c r="A331">
        <f>ROW(Source!A198)</f>
        <v>198</v>
      </c>
      <c r="B331">
        <v>68191665</v>
      </c>
      <c r="C331">
        <v>68191664</v>
      </c>
      <c r="D331">
        <v>18411117</v>
      </c>
      <c r="E331">
        <v>1</v>
      </c>
      <c r="F331">
        <v>1</v>
      </c>
      <c r="G331">
        <v>1</v>
      </c>
      <c r="H331">
        <v>1</v>
      </c>
      <c r="I331" t="s">
        <v>801</v>
      </c>
      <c r="J331" t="s">
        <v>3</v>
      </c>
      <c r="K331" t="s">
        <v>802</v>
      </c>
      <c r="L331">
        <v>1369</v>
      </c>
      <c r="N331">
        <v>1013</v>
      </c>
      <c r="O331" t="s">
        <v>665</v>
      </c>
      <c r="P331" t="s">
        <v>665</v>
      </c>
      <c r="Q331">
        <v>1</v>
      </c>
      <c r="X331">
        <v>6.43</v>
      </c>
      <c r="Y331">
        <v>0</v>
      </c>
      <c r="Z331">
        <v>0</v>
      </c>
      <c r="AA331">
        <v>0</v>
      </c>
      <c r="AB331">
        <v>9.6199999999999992</v>
      </c>
      <c r="AC331">
        <v>0</v>
      </c>
      <c r="AD331">
        <v>1</v>
      </c>
      <c r="AE331">
        <v>1</v>
      </c>
      <c r="AF331" t="s">
        <v>21</v>
      </c>
      <c r="AG331">
        <v>7.3944999999999999</v>
      </c>
      <c r="AH331">
        <v>2</v>
      </c>
      <c r="AI331">
        <v>68191665</v>
      </c>
      <c r="AJ331">
        <v>334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4">
      <c r="A332">
        <f>ROW(Source!A198)</f>
        <v>198</v>
      </c>
      <c r="B332">
        <v>68191666</v>
      </c>
      <c r="C332">
        <v>68191664</v>
      </c>
      <c r="D332">
        <v>121548</v>
      </c>
      <c r="E332">
        <v>1</v>
      </c>
      <c r="F332">
        <v>1</v>
      </c>
      <c r="G332">
        <v>1</v>
      </c>
      <c r="H332">
        <v>1</v>
      </c>
      <c r="I332" t="s">
        <v>44</v>
      </c>
      <c r="J332" t="s">
        <v>3</v>
      </c>
      <c r="K332" t="s">
        <v>723</v>
      </c>
      <c r="L332">
        <v>608254</v>
      </c>
      <c r="N332">
        <v>1013</v>
      </c>
      <c r="O332" t="s">
        <v>724</v>
      </c>
      <c r="P332" t="s">
        <v>724</v>
      </c>
      <c r="Q332">
        <v>1</v>
      </c>
      <c r="X332">
        <v>0.01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2</v>
      </c>
      <c r="AF332" t="s">
        <v>20</v>
      </c>
      <c r="AG332">
        <v>1.2500000000000001E-2</v>
      </c>
      <c r="AH332">
        <v>2</v>
      </c>
      <c r="AI332">
        <v>68191666</v>
      </c>
      <c r="AJ332">
        <v>335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4">
      <c r="A333">
        <f>ROW(Source!A198)</f>
        <v>198</v>
      </c>
      <c r="B333">
        <v>68191667</v>
      </c>
      <c r="C333">
        <v>68191664</v>
      </c>
      <c r="D333">
        <v>64871196</v>
      </c>
      <c r="E333">
        <v>1</v>
      </c>
      <c r="F333">
        <v>1</v>
      </c>
      <c r="G333">
        <v>1</v>
      </c>
      <c r="H333">
        <v>2</v>
      </c>
      <c r="I333" t="s">
        <v>979</v>
      </c>
      <c r="J333" t="s">
        <v>980</v>
      </c>
      <c r="K333" t="s">
        <v>981</v>
      </c>
      <c r="L333">
        <v>1368</v>
      </c>
      <c r="N333">
        <v>1011</v>
      </c>
      <c r="O333" t="s">
        <v>669</v>
      </c>
      <c r="P333" t="s">
        <v>669</v>
      </c>
      <c r="Q333">
        <v>1</v>
      </c>
      <c r="X333">
        <v>0.01</v>
      </c>
      <c r="Y333">
        <v>0</v>
      </c>
      <c r="Z333">
        <v>86.4</v>
      </c>
      <c r="AA333">
        <v>13.5</v>
      </c>
      <c r="AB333">
        <v>0</v>
      </c>
      <c r="AC333">
        <v>0</v>
      </c>
      <c r="AD333">
        <v>1</v>
      </c>
      <c r="AE333">
        <v>0</v>
      </c>
      <c r="AF333" t="s">
        <v>20</v>
      </c>
      <c r="AG333">
        <v>1.2500000000000001E-2</v>
      </c>
      <c r="AH333">
        <v>2</v>
      </c>
      <c r="AI333">
        <v>68191667</v>
      </c>
      <c r="AJ333">
        <v>336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4">
      <c r="A334">
        <f>ROW(Source!A198)</f>
        <v>198</v>
      </c>
      <c r="B334">
        <v>68191668</v>
      </c>
      <c r="C334">
        <v>68191664</v>
      </c>
      <c r="D334">
        <v>64871481</v>
      </c>
      <c r="E334">
        <v>1</v>
      </c>
      <c r="F334">
        <v>1</v>
      </c>
      <c r="G334">
        <v>1</v>
      </c>
      <c r="H334">
        <v>2</v>
      </c>
      <c r="I334" t="s">
        <v>743</v>
      </c>
      <c r="J334" t="s">
        <v>744</v>
      </c>
      <c r="K334" t="s">
        <v>745</v>
      </c>
      <c r="L334">
        <v>1368</v>
      </c>
      <c r="N334">
        <v>1011</v>
      </c>
      <c r="O334" t="s">
        <v>669</v>
      </c>
      <c r="P334" t="s">
        <v>669</v>
      </c>
      <c r="Q334">
        <v>1</v>
      </c>
      <c r="X334">
        <v>0.56000000000000005</v>
      </c>
      <c r="Y334">
        <v>0</v>
      </c>
      <c r="Z334">
        <v>8.1</v>
      </c>
      <c r="AA334">
        <v>0</v>
      </c>
      <c r="AB334">
        <v>0</v>
      </c>
      <c r="AC334">
        <v>0</v>
      </c>
      <c r="AD334">
        <v>1</v>
      </c>
      <c r="AE334">
        <v>0</v>
      </c>
      <c r="AF334" t="s">
        <v>20</v>
      </c>
      <c r="AG334">
        <v>0.7</v>
      </c>
      <c r="AH334">
        <v>2</v>
      </c>
      <c r="AI334">
        <v>68191668</v>
      </c>
      <c r="AJ334">
        <v>337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4">
      <c r="A335">
        <f>ROW(Source!A198)</f>
        <v>198</v>
      </c>
      <c r="B335">
        <v>68191669</v>
      </c>
      <c r="C335">
        <v>68191664</v>
      </c>
      <c r="D335">
        <v>64871483</v>
      </c>
      <c r="E335">
        <v>1</v>
      </c>
      <c r="F335">
        <v>1</v>
      </c>
      <c r="G335">
        <v>1</v>
      </c>
      <c r="H335">
        <v>2</v>
      </c>
      <c r="I335" t="s">
        <v>851</v>
      </c>
      <c r="J335" t="s">
        <v>852</v>
      </c>
      <c r="K335" t="s">
        <v>853</v>
      </c>
      <c r="L335">
        <v>1368</v>
      </c>
      <c r="N335">
        <v>1011</v>
      </c>
      <c r="O335" t="s">
        <v>669</v>
      </c>
      <c r="P335" t="s">
        <v>669</v>
      </c>
      <c r="Q335">
        <v>1</v>
      </c>
      <c r="X335">
        <v>0.61</v>
      </c>
      <c r="Y335">
        <v>0</v>
      </c>
      <c r="Z335">
        <v>1.2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20</v>
      </c>
      <c r="AG335">
        <v>0.76249999999999996</v>
      </c>
      <c r="AH335">
        <v>2</v>
      </c>
      <c r="AI335">
        <v>68191669</v>
      </c>
      <c r="AJ335">
        <v>338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4">
      <c r="A336">
        <f>ROW(Source!A198)</f>
        <v>198</v>
      </c>
      <c r="B336">
        <v>68191670</v>
      </c>
      <c r="C336">
        <v>68191664</v>
      </c>
      <c r="D336">
        <v>64873129</v>
      </c>
      <c r="E336">
        <v>1</v>
      </c>
      <c r="F336">
        <v>1</v>
      </c>
      <c r="G336">
        <v>1</v>
      </c>
      <c r="H336">
        <v>2</v>
      </c>
      <c r="I336" t="s">
        <v>715</v>
      </c>
      <c r="J336" t="s">
        <v>716</v>
      </c>
      <c r="K336" t="s">
        <v>717</v>
      </c>
      <c r="L336">
        <v>1368</v>
      </c>
      <c r="N336">
        <v>1011</v>
      </c>
      <c r="O336" t="s">
        <v>669</v>
      </c>
      <c r="P336" t="s">
        <v>669</v>
      </c>
      <c r="Q336">
        <v>1</v>
      </c>
      <c r="X336">
        <v>0.01</v>
      </c>
      <c r="Y336">
        <v>0</v>
      </c>
      <c r="Z336">
        <v>87.17</v>
      </c>
      <c r="AA336">
        <v>11.6</v>
      </c>
      <c r="AB336">
        <v>0</v>
      </c>
      <c r="AC336">
        <v>0</v>
      </c>
      <c r="AD336">
        <v>1</v>
      </c>
      <c r="AE336">
        <v>0</v>
      </c>
      <c r="AF336" t="s">
        <v>20</v>
      </c>
      <c r="AG336">
        <v>1.2500000000000001E-2</v>
      </c>
      <c r="AH336">
        <v>2</v>
      </c>
      <c r="AI336">
        <v>68191670</v>
      </c>
      <c r="AJ336">
        <v>339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4">
      <c r="A337">
        <f>ROW(Source!A198)</f>
        <v>198</v>
      </c>
      <c r="B337">
        <v>68191671</v>
      </c>
      <c r="C337">
        <v>68191664</v>
      </c>
      <c r="D337">
        <v>64807543</v>
      </c>
      <c r="E337">
        <v>1</v>
      </c>
      <c r="F337">
        <v>1</v>
      </c>
      <c r="G337">
        <v>1</v>
      </c>
      <c r="H337">
        <v>3</v>
      </c>
      <c r="I337" t="s">
        <v>860</v>
      </c>
      <c r="J337" t="s">
        <v>861</v>
      </c>
      <c r="K337" t="s">
        <v>862</v>
      </c>
      <c r="L337">
        <v>1339</v>
      </c>
      <c r="N337">
        <v>1007</v>
      </c>
      <c r="O337" t="s">
        <v>712</v>
      </c>
      <c r="P337" t="s">
        <v>712</v>
      </c>
      <c r="Q337">
        <v>1</v>
      </c>
      <c r="X337">
        <v>4.2000000000000003E-2</v>
      </c>
      <c r="Y337">
        <v>6.23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4.2000000000000003E-2</v>
      </c>
      <c r="AH337">
        <v>2</v>
      </c>
      <c r="AI337">
        <v>68191671</v>
      </c>
      <c r="AJ337">
        <v>340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4">
      <c r="A338">
        <f>ROW(Source!A198)</f>
        <v>198</v>
      </c>
      <c r="B338">
        <v>68191672</v>
      </c>
      <c r="C338">
        <v>68191664</v>
      </c>
      <c r="D338">
        <v>64808457</v>
      </c>
      <c r="E338">
        <v>1</v>
      </c>
      <c r="F338">
        <v>1</v>
      </c>
      <c r="G338">
        <v>1</v>
      </c>
      <c r="H338">
        <v>3</v>
      </c>
      <c r="I338" t="s">
        <v>749</v>
      </c>
      <c r="J338" t="s">
        <v>750</v>
      </c>
      <c r="K338" t="s">
        <v>751</v>
      </c>
      <c r="L338">
        <v>1348</v>
      </c>
      <c r="N338">
        <v>1009</v>
      </c>
      <c r="O338" t="s">
        <v>133</v>
      </c>
      <c r="P338" t="s">
        <v>133</v>
      </c>
      <c r="Q338">
        <v>1000</v>
      </c>
      <c r="X338">
        <v>2.0000000000000001E-4</v>
      </c>
      <c r="Y338">
        <v>10362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3</v>
      </c>
      <c r="AG338">
        <v>2.0000000000000001E-4</v>
      </c>
      <c r="AH338">
        <v>2</v>
      </c>
      <c r="AI338">
        <v>68191672</v>
      </c>
      <c r="AJ338">
        <v>341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4">
      <c r="A339">
        <f>ROW(Source!A198)</f>
        <v>198</v>
      </c>
      <c r="B339">
        <v>68191673</v>
      </c>
      <c r="C339">
        <v>68191664</v>
      </c>
      <c r="D339">
        <v>64808521</v>
      </c>
      <c r="E339">
        <v>1</v>
      </c>
      <c r="F339">
        <v>1</v>
      </c>
      <c r="G339">
        <v>1</v>
      </c>
      <c r="H339">
        <v>3</v>
      </c>
      <c r="I339" t="s">
        <v>1020</v>
      </c>
      <c r="J339" t="s">
        <v>1021</v>
      </c>
      <c r="K339" t="s">
        <v>1022</v>
      </c>
      <c r="L339">
        <v>1339</v>
      </c>
      <c r="N339">
        <v>1007</v>
      </c>
      <c r="O339" t="s">
        <v>712</v>
      </c>
      <c r="P339" t="s">
        <v>712</v>
      </c>
      <c r="Q339">
        <v>1</v>
      </c>
      <c r="X339">
        <v>1.0500000000000001E-2</v>
      </c>
      <c r="Y339">
        <v>38.49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0</v>
      </c>
      <c r="AF339" t="s">
        <v>3</v>
      </c>
      <c r="AG339">
        <v>1.0500000000000001E-2</v>
      </c>
      <c r="AH339">
        <v>2</v>
      </c>
      <c r="AI339">
        <v>68191673</v>
      </c>
      <c r="AJ339">
        <v>342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4">
      <c r="A340">
        <f>ROW(Source!A198)</f>
        <v>198</v>
      </c>
      <c r="B340">
        <v>68191674</v>
      </c>
      <c r="C340">
        <v>68191664</v>
      </c>
      <c r="D340">
        <v>64809361</v>
      </c>
      <c r="E340">
        <v>1</v>
      </c>
      <c r="F340">
        <v>1</v>
      </c>
      <c r="G340">
        <v>1</v>
      </c>
      <c r="H340">
        <v>3</v>
      </c>
      <c r="I340" t="s">
        <v>1006</v>
      </c>
      <c r="J340" t="s">
        <v>1007</v>
      </c>
      <c r="K340" t="s">
        <v>1008</v>
      </c>
      <c r="L340">
        <v>1348</v>
      </c>
      <c r="N340">
        <v>1009</v>
      </c>
      <c r="O340" t="s">
        <v>133</v>
      </c>
      <c r="P340" t="s">
        <v>133</v>
      </c>
      <c r="Q340">
        <v>1000</v>
      </c>
      <c r="X340">
        <v>5.9999999999999995E-4</v>
      </c>
      <c r="Y340">
        <v>14830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0</v>
      </c>
      <c r="AF340" t="s">
        <v>3</v>
      </c>
      <c r="AG340">
        <v>5.9999999999999995E-4</v>
      </c>
      <c r="AH340">
        <v>2</v>
      </c>
      <c r="AI340">
        <v>68191674</v>
      </c>
      <c r="AJ340">
        <v>343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4">
      <c r="A341">
        <f>ROW(Source!A198)</f>
        <v>198</v>
      </c>
      <c r="B341">
        <v>68191675</v>
      </c>
      <c r="C341">
        <v>68191664</v>
      </c>
      <c r="D341">
        <v>64815603</v>
      </c>
      <c r="E341">
        <v>1</v>
      </c>
      <c r="F341">
        <v>1</v>
      </c>
      <c r="G341">
        <v>1</v>
      </c>
      <c r="H341">
        <v>3</v>
      </c>
      <c r="I341" t="s">
        <v>1023</v>
      </c>
      <c r="J341" t="s">
        <v>1024</v>
      </c>
      <c r="K341" t="s">
        <v>1025</v>
      </c>
      <c r="L341">
        <v>1301</v>
      </c>
      <c r="N341">
        <v>1003</v>
      </c>
      <c r="O341" t="s">
        <v>507</v>
      </c>
      <c r="P341" t="s">
        <v>507</v>
      </c>
      <c r="Q341">
        <v>1</v>
      </c>
      <c r="X341">
        <v>0.4</v>
      </c>
      <c r="Y341">
        <v>41.88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0.4</v>
      </c>
      <c r="AH341">
        <v>2</v>
      </c>
      <c r="AI341">
        <v>68191675</v>
      </c>
      <c r="AJ341">
        <v>344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4">
      <c r="A342">
        <f>ROW(Source!A198)</f>
        <v>198</v>
      </c>
      <c r="B342">
        <v>68191676</v>
      </c>
      <c r="C342">
        <v>68191664</v>
      </c>
      <c r="D342">
        <v>64840666</v>
      </c>
      <c r="E342">
        <v>1</v>
      </c>
      <c r="F342">
        <v>1</v>
      </c>
      <c r="G342">
        <v>1</v>
      </c>
      <c r="H342">
        <v>3</v>
      </c>
      <c r="I342" t="s">
        <v>1026</v>
      </c>
      <c r="J342" t="s">
        <v>1027</v>
      </c>
      <c r="K342" t="s">
        <v>1028</v>
      </c>
      <c r="L342">
        <v>1354</v>
      </c>
      <c r="N342">
        <v>1010</v>
      </c>
      <c r="O342" t="s">
        <v>72</v>
      </c>
      <c r="P342" t="s">
        <v>72</v>
      </c>
      <c r="Q342">
        <v>1</v>
      </c>
      <c r="X342">
        <v>1</v>
      </c>
      <c r="Y342">
        <v>257.08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1</v>
      </c>
      <c r="AH342">
        <v>2</v>
      </c>
      <c r="AI342">
        <v>68191676</v>
      </c>
      <c r="AJ342">
        <v>345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4">
      <c r="A343">
        <f>ROW(Source!A198)</f>
        <v>198</v>
      </c>
      <c r="B343">
        <v>68191677</v>
      </c>
      <c r="C343">
        <v>68191664</v>
      </c>
      <c r="D343">
        <v>64857294</v>
      </c>
      <c r="E343">
        <v>1</v>
      </c>
      <c r="F343">
        <v>1</v>
      </c>
      <c r="G343">
        <v>1</v>
      </c>
      <c r="H343">
        <v>3</v>
      </c>
      <c r="I343" t="s">
        <v>1029</v>
      </c>
      <c r="J343" t="s">
        <v>1030</v>
      </c>
      <c r="K343" t="s">
        <v>1031</v>
      </c>
      <c r="L343">
        <v>1354</v>
      </c>
      <c r="N343">
        <v>1010</v>
      </c>
      <c r="O343" t="s">
        <v>72</v>
      </c>
      <c r="P343" t="s">
        <v>72</v>
      </c>
      <c r="Q343">
        <v>1</v>
      </c>
      <c r="X343">
        <v>1</v>
      </c>
      <c r="Y343">
        <v>27.99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3</v>
      </c>
      <c r="AG343">
        <v>1</v>
      </c>
      <c r="AH343">
        <v>2</v>
      </c>
      <c r="AI343">
        <v>68191677</v>
      </c>
      <c r="AJ343">
        <v>346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4">
      <c r="A344">
        <f>ROW(Source!A198)</f>
        <v>198</v>
      </c>
      <c r="B344">
        <v>68191678</v>
      </c>
      <c r="C344">
        <v>68191664</v>
      </c>
      <c r="D344">
        <v>64863178</v>
      </c>
      <c r="E344">
        <v>1</v>
      </c>
      <c r="F344">
        <v>1</v>
      </c>
      <c r="G344">
        <v>1</v>
      </c>
      <c r="H344">
        <v>3</v>
      </c>
      <c r="I344" t="s">
        <v>1032</v>
      </c>
      <c r="J344" t="s">
        <v>1033</v>
      </c>
      <c r="K344" t="s">
        <v>1034</v>
      </c>
      <c r="L344">
        <v>1356</v>
      </c>
      <c r="N344">
        <v>1010</v>
      </c>
      <c r="O344" t="s">
        <v>271</v>
      </c>
      <c r="P344" t="s">
        <v>271</v>
      </c>
      <c r="Q344">
        <v>1000</v>
      </c>
      <c r="X344">
        <v>1E-3</v>
      </c>
      <c r="Y344">
        <v>3450.01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3</v>
      </c>
      <c r="AG344">
        <v>1E-3</v>
      </c>
      <c r="AH344">
        <v>2</v>
      </c>
      <c r="AI344">
        <v>68191678</v>
      </c>
      <c r="AJ344">
        <v>347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4">
      <c r="A345">
        <f>ROW(Source!A199)</f>
        <v>199</v>
      </c>
      <c r="B345">
        <v>68191680</v>
      </c>
      <c r="C345">
        <v>68191679</v>
      </c>
      <c r="D345">
        <v>18407150</v>
      </c>
      <c r="E345">
        <v>1</v>
      </c>
      <c r="F345">
        <v>1</v>
      </c>
      <c r="G345">
        <v>1</v>
      </c>
      <c r="H345">
        <v>1</v>
      </c>
      <c r="I345" t="s">
        <v>901</v>
      </c>
      <c r="J345" t="s">
        <v>3</v>
      </c>
      <c r="K345" t="s">
        <v>902</v>
      </c>
      <c r="L345">
        <v>1369</v>
      </c>
      <c r="N345">
        <v>1013</v>
      </c>
      <c r="O345" t="s">
        <v>665</v>
      </c>
      <c r="P345" t="s">
        <v>665</v>
      </c>
      <c r="Q345">
        <v>1</v>
      </c>
      <c r="X345">
        <v>8.94</v>
      </c>
      <c r="Y345">
        <v>0</v>
      </c>
      <c r="Z345">
        <v>0</v>
      </c>
      <c r="AA345">
        <v>0</v>
      </c>
      <c r="AB345">
        <v>8.5299999999999994</v>
      </c>
      <c r="AC345">
        <v>0</v>
      </c>
      <c r="AD345">
        <v>1</v>
      </c>
      <c r="AE345">
        <v>1</v>
      </c>
      <c r="AF345" t="s">
        <v>21</v>
      </c>
      <c r="AG345">
        <v>10.281000000000001</v>
      </c>
      <c r="AH345">
        <v>2</v>
      </c>
      <c r="AI345">
        <v>68191680</v>
      </c>
      <c r="AJ345">
        <v>348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4">
      <c r="A346">
        <f>ROW(Source!A199)</f>
        <v>199</v>
      </c>
      <c r="B346">
        <v>68191681</v>
      </c>
      <c r="C346">
        <v>68191679</v>
      </c>
      <c r="D346">
        <v>64873129</v>
      </c>
      <c r="E346">
        <v>1</v>
      </c>
      <c r="F346">
        <v>1</v>
      </c>
      <c r="G346">
        <v>1</v>
      </c>
      <c r="H346">
        <v>2</v>
      </c>
      <c r="I346" t="s">
        <v>715</v>
      </c>
      <c r="J346" t="s">
        <v>716</v>
      </c>
      <c r="K346" t="s">
        <v>717</v>
      </c>
      <c r="L346">
        <v>1368</v>
      </c>
      <c r="N346">
        <v>1011</v>
      </c>
      <c r="O346" t="s">
        <v>669</v>
      </c>
      <c r="P346" t="s">
        <v>669</v>
      </c>
      <c r="Q346">
        <v>1</v>
      </c>
      <c r="X346">
        <v>0.01</v>
      </c>
      <c r="Y346">
        <v>0</v>
      </c>
      <c r="Z346">
        <v>87.17</v>
      </c>
      <c r="AA346">
        <v>11.6</v>
      </c>
      <c r="AB346">
        <v>0</v>
      </c>
      <c r="AC346">
        <v>0</v>
      </c>
      <c r="AD346">
        <v>1</v>
      </c>
      <c r="AE346">
        <v>0</v>
      </c>
      <c r="AF346" t="s">
        <v>20</v>
      </c>
      <c r="AG346">
        <v>1.2500000000000001E-2</v>
      </c>
      <c r="AH346">
        <v>2</v>
      </c>
      <c r="AI346">
        <v>68191681</v>
      </c>
      <c r="AJ346">
        <v>349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4">
      <c r="A347">
        <f>ROW(Source!A199)</f>
        <v>199</v>
      </c>
      <c r="B347">
        <v>68191682</v>
      </c>
      <c r="C347">
        <v>68191679</v>
      </c>
      <c r="D347">
        <v>64808292</v>
      </c>
      <c r="E347">
        <v>1</v>
      </c>
      <c r="F347">
        <v>1</v>
      </c>
      <c r="G347">
        <v>1</v>
      </c>
      <c r="H347">
        <v>3</v>
      </c>
      <c r="I347" t="s">
        <v>1035</v>
      </c>
      <c r="J347" t="s">
        <v>1036</v>
      </c>
      <c r="K347" t="s">
        <v>1037</v>
      </c>
      <c r="L347">
        <v>1348</v>
      </c>
      <c r="N347">
        <v>1009</v>
      </c>
      <c r="O347" t="s">
        <v>133</v>
      </c>
      <c r="P347" t="s">
        <v>133</v>
      </c>
      <c r="Q347">
        <v>1000</v>
      </c>
      <c r="X347">
        <v>1.92E-3</v>
      </c>
      <c r="Y347">
        <v>1836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 t="s">
        <v>3</v>
      </c>
      <c r="AG347">
        <v>1.92E-3</v>
      </c>
      <c r="AH347">
        <v>2</v>
      </c>
      <c r="AI347">
        <v>68191682</v>
      </c>
      <c r="AJ347">
        <v>350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4">
      <c r="A348">
        <f>ROW(Source!A199)</f>
        <v>199</v>
      </c>
      <c r="B348">
        <v>68191683</v>
      </c>
      <c r="C348">
        <v>68191679</v>
      </c>
      <c r="D348">
        <v>64808617</v>
      </c>
      <c r="E348">
        <v>1</v>
      </c>
      <c r="F348">
        <v>1</v>
      </c>
      <c r="G348">
        <v>1</v>
      </c>
      <c r="H348">
        <v>3</v>
      </c>
      <c r="I348" t="s">
        <v>761</v>
      </c>
      <c r="J348" t="s">
        <v>762</v>
      </c>
      <c r="K348" t="s">
        <v>763</v>
      </c>
      <c r="L348">
        <v>1346</v>
      </c>
      <c r="N348">
        <v>1009</v>
      </c>
      <c r="O348" t="s">
        <v>120</v>
      </c>
      <c r="P348" t="s">
        <v>120</v>
      </c>
      <c r="Q348">
        <v>1</v>
      </c>
      <c r="X348">
        <v>7.2000000000000005E-4</v>
      </c>
      <c r="Y348">
        <v>9.0399999999999991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 t="s">
        <v>3</v>
      </c>
      <c r="AG348">
        <v>7.2000000000000005E-4</v>
      </c>
      <c r="AH348">
        <v>2</v>
      </c>
      <c r="AI348">
        <v>68191683</v>
      </c>
      <c r="AJ348">
        <v>351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4">
      <c r="A349">
        <f>ROW(Source!A199)</f>
        <v>199</v>
      </c>
      <c r="B349">
        <v>68191684</v>
      </c>
      <c r="C349">
        <v>68191679</v>
      </c>
      <c r="D349">
        <v>64816145</v>
      </c>
      <c r="E349">
        <v>1</v>
      </c>
      <c r="F349">
        <v>1</v>
      </c>
      <c r="G349">
        <v>1</v>
      </c>
      <c r="H349">
        <v>3</v>
      </c>
      <c r="I349" t="s">
        <v>1038</v>
      </c>
      <c r="J349" t="s">
        <v>1039</v>
      </c>
      <c r="K349" t="s">
        <v>1040</v>
      </c>
      <c r="L349">
        <v>1354</v>
      </c>
      <c r="N349">
        <v>1010</v>
      </c>
      <c r="O349" t="s">
        <v>72</v>
      </c>
      <c r="P349" t="s">
        <v>72</v>
      </c>
      <c r="Q349">
        <v>1</v>
      </c>
      <c r="X349">
        <v>1</v>
      </c>
      <c r="Y349">
        <v>17.5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0</v>
      </c>
      <c r="AF349" t="s">
        <v>3</v>
      </c>
      <c r="AG349">
        <v>1</v>
      </c>
      <c r="AH349">
        <v>2</v>
      </c>
      <c r="AI349">
        <v>68191684</v>
      </c>
      <c r="AJ349">
        <v>352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4">
      <c r="A350">
        <f>ROW(Source!A199)</f>
        <v>199</v>
      </c>
      <c r="B350">
        <v>68191685</v>
      </c>
      <c r="C350">
        <v>68191679</v>
      </c>
      <c r="D350">
        <v>64816163</v>
      </c>
      <c r="E350">
        <v>1</v>
      </c>
      <c r="F350">
        <v>1</v>
      </c>
      <c r="G350">
        <v>1</v>
      </c>
      <c r="H350">
        <v>3</v>
      </c>
      <c r="I350" t="s">
        <v>1041</v>
      </c>
      <c r="J350" t="s">
        <v>1042</v>
      </c>
      <c r="K350" t="s">
        <v>1043</v>
      </c>
      <c r="L350">
        <v>1354</v>
      </c>
      <c r="N350">
        <v>1010</v>
      </c>
      <c r="O350" t="s">
        <v>72</v>
      </c>
      <c r="P350" t="s">
        <v>72</v>
      </c>
      <c r="Q350">
        <v>1</v>
      </c>
      <c r="X350">
        <v>1</v>
      </c>
      <c r="Y350">
        <v>36.700000000000003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 t="s">
        <v>3</v>
      </c>
      <c r="AG350">
        <v>1</v>
      </c>
      <c r="AH350">
        <v>2</v>
      </c>
      <c r="AI350">
        <v>68191685</v>
      </c>
      <c r="AJ350">
        <v>353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4">
      <c r="A351">
        <f>ROW(Source!A199)</f>
        <v>199</v>
      </c>
      <c r="B351">
        <v>68191686</v>
      </c>
      <c r="C351">
        <v>68191679</v>
      </c>
      <c r="D351">
        <v>64834734</v>
      </c>
      <c r="E351">
        <v>1</v>
      </c>
      <c r="F351">
        <v>1</v>
      </c>
      <c r="G351">
        <v>1</v>
      </c>
      <c r="H351">
        <v>3</v>
      </c>
      <c r="I351" t="s">
        <v>1044</v>
      </c>
      <c r="J351" t="s">
        <v>1045</v>
      </c>
      <c r="K351" t="s">
        <v>1046</v>
      </c>
      <c r="L351">
        <v>1354</v>
      </c>
      <c r="N351">
        <v>1010</v>
      </c>
      <c r="O351" t="s">
        <v>72</v>
      </c>
      <c r="P351" t="s">
        <v>72</v>
      </c>
      <c r="Q351">
        <v>1</v>
      </c>
      <c r="X351">
        <v>1</v>
      </c>
      <c r="Y351">
        <v>77.739999999999995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 t="s">
        <v>3</v>
      </c>
      <c r="AG351">
        <v>1</v>
      </c>
      <c r="AH351">
        <v>2</v>
      </c>
      <c r="AI351">
        <v>68191686</v>
      </c>
      <c r="AJ351">
        <v>354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4">
      <c r="A352">
        <f>ROW(Source!A200)</f>
        <v>200</v>
      </c>
      <c r="B352">
        <v>68191716</v>
      </c>
      <c r="C352">
        <v>68191715</v>
      </c>
      <c r="D352">
        <v>18410280</v>
      </c>
      <c r="E352">
        <v>1</v>
      </c>
      <c r="F352">
        <v>1</v>
      </c>
      <c r="G352">
        <v>1</v>
      </c>
      <c r="H352">
        <v>1</v>
      </c>
      <c r="I352" t="s">
        <v>787</v>
      </c>
      <c r="J352" t="s">
        <v>3</v>
      </c>
      <c r="K352" t="s">
        <v>788</v>
      </c>
      <c r="L352">
        <v>1369</v>
      </c>
      <c r="N352">
        <v>1013</v>
      </c>
      <c r="O352" t="s">
        <v>665</v>
      </c>
      <c r="P352" t="s">
        <v>665</v>
      </c>
      <c r="Q352">
        <v>1</v>
      </c>
      <c r="X352">
        <v>24.64</v>
      </c>
      <c r="Y352">
        <v>0</v>
      </c>
      <c r="Z352">
        <v>0</v>
      </c>
      <c r="AA352">
        <v>0</v>
      </c>
      <c r="AB352">
        <v>9.51</v>
      </c>
      <c r="AC352">
        <v>0</v>
      </c>
      <c r="AD352">
        <v>1</v>
      </c>
      <c r="AE352">
        <v>1</v>
      </c>
      <c r="AF352" t="s">
        <v>21</v>
      </c>
      <c r="AG352">
        <v>28.335999999999999</v>
      </c>
      <c r="AH352">
        <v>2</v>
      </c>
      <c r="AI352">
        <v>68191716</v>
      </c>
      <c r="AJ352">
        <v>355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4">
      <c r="A353">
        <f>ROW(Source!A200)</f>
        <v>200</v>
      </c>
      <c r="B353">
        <v>68191717</v>
      </c>
      <c r="C353">
        <v>68191715</v>
      </c>
      <c r="D353">
        <v>121548</v>
      </c>
      <c r="E353">
        <v>1</v>
      </c>
      <c r="F353">
        <v>1</v>
      </c>
      <c r="G353">
        <v>1</v>
      </c>
      <c r="H353">
        <v>1</v>
      </c>
      <c r="I353" t="s">
        <v>44</v>
      </c>
      <c r="J353" t="s">
        <v>3</v>
      </c>
      <c r="K353" t="s">
        <v>723</v>
      </c>
      <c r="L353">
        <v>608254</v>
      </c>
      <c r="N353">
        <v>1013</v>
      </c>
      <c r="O353" t="s">
        <v>724</v>
      </c>
      <c r="P353" t="s">
        <v>724</v>
      </c>
      <c r="Q353">
        <v>1</v>
      </c>
      <c r="X353">
        <v>0.32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2</v>
      </c>
      <c r="AF353" t="s">
        <v>20</v>
      </c>
      <c r="AG353">
        <v>0.4</v>
      </c>
      <c r="AH353">
        <v>2</v>
      </c>
      <c r="AI353">
        <v>68191717</v>
      </c>
      <c r="AJ353">
        <v>356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4">
      <c r="A354">
        <f>ROW(Source!A200)</f>
        <v>200</v>
      </c>
      <c r="B354">
        <v>68191718</v>
      </c>
      <c r="C354">
        <v>68191715</v>
      </c>
      <c r="D354">
        <v>64871408</v>
      </c>
      <c r="E354">
        <v>1</v>
      </c>
      <c r="F354">
        <v>1</v>
      </c>
      <c r="G354">
        <v>1</v>
      </c>
      <c r="H354">
        <v>2</v>
      </c>
      <c r="I354" t="s">
        <v>789</v>
      </c>
      <c r="J354" t="s">
        <v>790</v>
      </c>
      <c r="K354" t="s">
        <v>791</v>
      </c>
      <c r="L354">
        <v>1368</v>
      </c>
      <c r="N354">
        <v>1011</v>
      </c>
      <c r="O354" t="s">
        <v>669</v>
      </c>
      <c r="P354" t="s">
        <v>669</v>
      </c>
      <c r="Q354">
        <v>1</v>
      </c>
      <c r="X354">
        <v>0.32</v>
      </c>
      <c r="Y354">
        <v>0</v>
      </c>
      <c r="Z354">
        <v>31.26</v>
      </c>
      <c r="AA354">
        <v>13.5</v>
      </c>
      <c r="AB354">
        <v>0</v>
      </c>
      <c r="AC354">
        <v>0</v>
      </c>
      <c r="AD354">
        <v>1</v>
      </c>
      <c r="AE354">
        <v>0</v>
      </c>
      <c r="AF354" t="s">
        <v>20</v>
      </c>
      <c r="AG354">
        <v>0.4</v>
      </c>
      <c r="AH354">
        <v>2</v>
      </c>
      <c r="AI354">
        <v>68191718</v>
      </c>
      <c r="AJ354">
        <v>357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4">
      <c r="A355">
        <f>ROW(Source!A200)</f>
        <v>200</v>
      </c>
      <c r="B355">
        <v>68191719</v>
      </c>
      <c r="C355">
        <v>68191715</v>
      </c>
      <c r="D355">
        <v>64872800</v>
      </c>
      <c r="E355">
        <v>1</v>
      </c>
      <c r="F355">
        <v>1</v>
      </c>
      <c r="G355">
        <v>1</v>
      </c>
      <c r="H355">
        <v>2</v>
      </c>
      <c r="I355" t="s">
        <v>746</v>
      </c>
      <c r="J355" t="s">
        <v>747</v>
      </c>
      <c r="K355" t="s">
        <v>748</v>
      </c>
      <c r="L355">
        <v>1368</v>
      </c>
      <c r="N355">
        <v>1011</v>
      </c>
      <c r="O355" t="s">
        <v>669</v>
      </c>
      <c r="P355" t="s">
        <v>669</v>
      </c>
      <c r="Q355">
        <v>1</v>
      </c>
      <c r="X355">
        <v>0.2</v>
      </c>
      <c r="Y355">
        <v>0</v>
      </c>
      <c r="Z355">
        <v>1.95</v>
      </c>
      <c r="AA355">
        <v>0</v>
      </c>
      <c r="AB355">
        <v>0</v>
      </c>
      <c r="AC355">
        <v>0</v>
      </c>
      <c r="AD355">
        <v>1</v>
      </c>
      <c r="AE355">
        <v>0</v>
      </c>
      <c r="AF355" t="s">
        <v>20</v>
      </c>
      <c r="AG355">
        <v>0.25</v>
      </c>
      <c r="AH355">
        <v>2</v>
      </c>
      <c r="AI355">
        <v>68191719</v>
      </c>
      <c r="AJ355">
        <v>358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4">
      <c r="A356">
        <f>ROW(Source!A200)</f>
        <v>200</v>
      </c>
      <c r="B356">
        <v>68191720</v>
      </c>
      <c r="C356">
        <v>68191715</v>
      </c>
      <c r="D356">
        <v>64873129</v>
      </c>
      <c r="E356">
        <v>1</v>
      </c>
      <c r="F356">
        <v>1</v>
      </c>
      <c r="G356">
        <v>1</v>
      </c>
      <c r="H356">
        <v>2</v>
      </c>
      <c r="I356" t="s">
        <v>715</v>
      </c>
      <c r="J356" t="s">
        <v>716</v>
      </c>
      <c r="K356" t="s">
        <v>717</v>
      </c>
      <c r="L356">
        <v>1368</v>
      </c>
      <c r="N356">
        <v>1011</v>
      </c>
      <c r="O356" t="s">
        <v>669</v>
      </c>
      <c r="P356" t="s">
        <v>669</v>
      </c>
      <c r="Q356">
        <v>1</v>
      </c>
      <c r="X356">
        <v>0.39</v>
      </c>
      <c r="Y356">
        <v>0</v>
      </c>
      <c r="Z356">
        <v>87.17</v>
      </c>
      <c r="AA356">
        <v>11.6</v>
      </c>
      <c r="AB356">
        <v>0</v>
      </c>
      <c r="AC356">
        <v>0</v>
      </c>
      <c r="AD356">
        <v>1</v>
      </c>
      <c r="AE356">
        <v>0</v>
      </c>
      <c r="AF356" t="s">
        <v>20</v>
      </c>
      <c r="AG356">
        <v>0.48749999999999999</v>
      </c>
      <c r="AH356">
        <v>2</v>
      </c>
      <c r="AI356">
        <v>68191720</v>
      </c>
      <c r="AJ356">
        <v>359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4">
      <c r="A357">
        <f>ROW(Source!A200)</f>
        <v>200</v>
      </c>
      <c r="B357">
        <v>68191721</v>
      </c>
      <c r="C357">
        <v>68191715</v>
      </c>
      <c r="D357">
        <v>64807530</v>
      </c>
      <c r="E357">
        <v>1</v>
      </c>
      <c r="F357">
        <v>1</v>
      </c>
      <c r="G357">
        <v>1</v>
      </c>
      <c r="H357">
        <v>3</v>
      </c>
      <c r="I357" t="s">
        <v>1047</v>
      </c>
      <c r="J357" t="s">
        <v>1048</v>
      </c>
      <c r="K357" t="s">
        <v>1049</v>
      </c>
      <c r="L357">
        <v>1348</v>
      </c>
      <c r="N357">
        <v>1009</v>
      </c>
      <c r="O357" t="s">
        <v>133</v>
      </c>
      <c r="P357" t="s">
        <v>133</v>
      </c>
      <c r="Q357">
        <v>1000</v>
      </c>
      <c r="X357">
        <v>1E-3</v>
      </c>
      <c r="Y357">
        <v>30029.99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 t="s">
        <v>3</v>
      </c>
      <c r="AG357">
        <v>1E-3</v>
      </c>
      <c r="AH357">
        <v>2</v>
      </c>
      <c r="AI357">
        <v>68191721</v>
      </c>
      <c r="AJ357">
        <v>360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4">
      <c r="A358">
        <f>ROW(Source!A200)</f>
        <v>200</v>
      </c>
      <c r="B358">
        <v>68191722</v>
      </c>
      <c r="C358">
        <v>68191715</v>
      </c>
      <c r="D358">
        <v>64807574</v>
      </c>
      <c r="E358">
        <v>1</v>
      </c>
      <c r="F358">
        <v>1</v>
      </c>
      <c r="G358">
        <v>1</v>
      </c>
      <c r="H358">
        <v>3</v>
      </c>
      <c r="I358" t="s">
        <v>985</v>
      </c>
      <c r="J358" t="s">
        <v>986</v>
      </c>
      <c r="K358" t="s">
        <v>987</v>
      </c>
      <c r="L358">
        <v>1348</v>
      </c>
      <c r="N358">
        <v>1009</v>
      </c>
      <c r="O358" t="s">
        <v>133</v>
      </c>
      <c r="P358" t="s">
        <v>133</v>
      </c>
      <c r="Q358">
        <v>1000</v>
      </c>
      <c r="X358">
        <v>4.0000000000000002E-4</v>
      </c>
      <c r="Y358">
        <v>15118.99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 t="s">
        <v>3</v>
      </c>
      <c r="AG358">
        <v>4.0000000000000002E-4</v>
      </c>
      <c r="AH358">
        <v>2</v>
      </c>
      <c r="AI358">
        <v>68191722</v>
      </c>
      <c r="AJ358">
        <v>361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4">
      <c r="A359">
        <f>ROW(Source!A200)</f>
        <v>200</v>
      </c>
      <c r="B359">
        <v>68191723</v>
      </c>
      <c r="C359">
        <v>68191715</v>
      </c>
      <c r="D359">
        <v>64807749</v>
      </c>
      <c r="E359">
        <v>1</v>
      </c>
      <c r="F359">
        <v>1</v>
      </c>
      <c r="G359">
        <v>1</v>
      </c>
      <c r="H359">
        <v>3</v>
      </c>
      <c r="I359" t="s">
        <v>988</v>
      </c>
      <c r="J359" t="s">
        <v>989</v>
      </c>
      <c r="K359" t="s">
        <v>990</v>
      </c>
      <c r="L359">
        <v>1348</v>
      </c>
      <c r="N359">
        <v>1009</v>
      </c>
      <c r="O359" t="s">
        <v>133</v>
      </c>
      <c r="P359" t="s">
        <v>133</v>
      </c>
      <c r="Q359">
        <v>1000</v>
      </c>
      <c r="X359">
        <v>2.0000000000000001E-4</v>
      </c>
      <c r="Y359">
        <v>16950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2.0000000000000001E-4</v>
      </c>
      <c r="AH359">
        <v>2</v>
      </c>
      <c r="AI359">
        <v>68191723</v>
      </c>
      <c r="AJ359">
        <v>362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4">
      <c r="A360">
        <f>ROW(Source!A200)</f>
        <v>200</v>
      </c>
      <c r="B360">
        <v>68191724</v>
      </c>
      <c r="C360">
        <v>68191715</v>
      </c>
      <c r="D360">
        <v>64807892</v>
      </c>
      <c r="E360">
        <v>1</v>
      </c>
      <c r="F360">
        <v>1</v>
      </c>
      <c r="G360">
        <v>1</v>
      </c>
      <c r="H360">
        <v>3</v>
      </c>
      <c r="I360" t="s">
        <v>1050</v>
      </c>
      <c r="J360" t="s">
        <v>1051</v>
      </c>
      <c r="K360" t="s">
        <v>1052</v>
      </c>
      <c r="L360">
        <v>1346</v>
      </c>
      <c r="N360">
        <v>1009</v>
      </c>
      <c r="O360" t="s">
        <v>120</v>
      </c>
      <c r="P360" t="s">
        <v>120</v>
      </c>
      <c r="Q360">
        <v>1</v>
      </c>
      <c r="X360">
        <v>0.8</v>
      </c>
      <c r="Y360">
        <v>13.55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3</v>
      </c>
      <c r="AG360">
        <v>0.8</v>
      </c>
      <c r="AH360">
        <v>2</v>
      </c>
      <c r="AI360">
        <v>68191724</v>
      </c>
      <c r="AJ360">
        <v>363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4">
      <c r="A361">
        <f>ROW(Source!A200)</f>
        <v>200</v>
      </c>
      <c r="B361">
        <v>68191725</v>
      </c>
      <c r="C361">
        <v>68191715</v>
      </c>
      <c r="D361">
        <v>64808586</v>
      </c>
      <c r="E361">
        <v>1</v>
      </c>
      <c r="F361">
        <v>1</v>
      </c>
      <c r="G361">
        <v>1</v>
      </c>
      <c r="H361">
        <v>3</v>
      </c>
      <c r="I361" t="s">
        <v>994</v>
      </c>
      <c r="J361" t="s">
        <v>995</v>
      </c>
      <c r="K361" t="s">
        <v>996</v>
      </c>
      <c r="L361">
        <v>1346</v>
      </c>
      <c r="N361">
        <v>1009</v>
      </c>
      <c r="O361" t="s">
        <v>120</v>
      </c>
      <c r="P361" t="s">
        <v>120</v>
      </c>
      <c r="Q361">
        <v>1</v>
      </c>
      <c r="X361">
        <v>0.04</v>
      </c>
      <c r="Y361">
        <v>37.29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3</v>
      </c>
      <c r="AG361">
        <v>0.04</v>
      </c>
      <c r="AH361">
        <v>2</v>
      </c>
      <c r="AI361">
        <v>68191725</v>
      </c>
      <c r="AJ361">
        <v>364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4">
      <c r="A362">
        <f>ROW(Source!A200)</f>
        <v>200</v>
      </c>
      <c r="B362">
        <v>68191726</v>
      </c>
      <c r="C362">
        <v>68191715</v>
      </c>
      <c r="D362">
        <v>64808742</v>
      </c>
      <c r="E362">
        <v>1</v>
      </c>
      <c r="F362">
        <v>1</v>
      </c>
      <c r="G362">
        <v>1</v>
      </c>
      <c r="H362">
        <v>3</v>
      </c>
      <c r="I362" t="s">
        <v>1053</v>
      </c>
      <c r="J362" t="s">
        <v>1054</v>
      </c>
      <c r="K362" t="s">
        <v>1055</v>
      </c>
      <c r="L362">
        <v>1346</v>
      </c>
      <c r="N362">
        <v>1009</v>
      </c>
      <c r="O362" t="s">
        <v>120</v>
      </c>
      <c r="P362" t="s">
        <v>120</v>
      </c>
      <c r="Q362">
        <v>1</v>
      </c>
      <c r="X362">
        <v>4</v>
      </c>
      <c r="Y362">
        <v>9.61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4</v>
      </c>
      <c r="AH362">
        <v>2</v>
      </c>
      <c r="AI362">
        <v>68191726</v>
      </c>
      <c r="AJ362">
        <v>365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4">
      <c r="A363">
        <f>ROW(Source!A200)</f>
        <v>200</v>
      </c>
      <c r="B363">
        <v>68191727</v>
      </c>
      <c r="C363">
        <v>68191715</v>
      </c>
      <c r="D363">
        <v>64809020</v>
      </c>
      <c r="E363">
        <v>1</v>
      </c>
      <c r="F363">
        <v>1</v>
      </c>
      <c r="G363">
        <v>1</v>
      </c>
      <c r="H363">
        <v>3</v>
      </c>
      <c r="I363" t="s">
        <v>1056</v>
      </c>
      <c r="J363" t="s">
        <v>1057</v>
      </c>
      <c r="K363" t="s">
        <v>1058</v>
      </c>
      <c r="L363">
        <v>1348</v>
      </c>
      <c r="N363">
        <v>1009</v>
      </c>
      <c r="O363" t="s">
        <v>133</v>
      </c>
      <c r="P363" t="s">
        <v>133</v>
      </c>
      <c r="Q363">
        <v>1000</v>
      </c>
      <c r="X363">
        <v>5.0000000000000001E-4</v>
      </c>
      <c r="Y363">
        <v>12429.99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 t="s">
        <v>3</v>
      </c>
      <c r="AG363">
        <v>5.0000000000000001E-4</v>
      </c>
      <c r="AH363">
        <v>2</v>
      </c>
      <c r="AI363">
        <v>68191727</v>
      </c>
      <c r="AJ363">
        <v>366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4">
      <c r="A364">
        <f>ROW(Source!A200)</f>
        <v>200</v>
      </c>
      <c r="B364">
        <v>68191728</v>
      </c>
      <c r="C364">
        <v>68191715</v>
      </c>
      <c r="D364">
        <v>64809037</v>
      </c>
      <c r="E364">
        <v>1</v>
      </c>
      <c r="F364">
        <v>1</v>
      </c>
      <c r="G364">
        <v>1</v>
      </c>
      <c r="H364">
        <v>3</v>
      </c>
      <c r="I364" t="s">
        <v>1059</v>
      </c>
      <c r="J364" t="s">
        <v>1060</v>
      </c>
      <c r="K364" t="s">
        <v>1061</v>
      </c>
      <c r="L364">
        <v>1356</v>
      </c>
      <c r="N364">
        <v>1010</v>
      </c>
      <c r="O364" t="s">
        <v>271</v>
      </c>
      <c r="P364" t="s">
        <v>271</v>
      </c>
      <c r="Q364">
        <v>1000</v>
      </c>
      <c r="X364">
        <v>0.04</v>
      </c>
      <c r="Y364">
        <v>179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 t="s">
        <v>3</v>
      </c>
      <c r="AG364">
        <v>0.04</v>
      </c>
      <c r="AH364">
        <v>2</v>
      </c>
      <c r="AI364">
        <v>68191728</v>
      </c>
      <c r="AJ364">
        <v>367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4">
      <c r="A365">
        <f>ROW(Source!A200)</f>
        <v>200</v>
      </c>
      <c r="B365">
        <v>68191729</v>
      </c>
      <c r="C365">
        <v>68191715</v>
      </c>
      <c r="D365">
        <v>64821633</v>
      </c>
      <c r="E365">
        <v>1</v>
      </c>
      <c r="F365">
        <v>1</v>
      </c>
      <c r="G365">
        <v>1</v>
      </c>
      <c r="H365">
        <v>3</v>
      </c>
      <c r="I365" t="s">
        <v>1062</v>
      </c>
      <c r="J365" t="s">
        <v>1063</v>
      </c>
      <c r="K365" t="s">
        <v>1064</v>
      </c>
      <c r="L365">
        <v>1348</v>
      </c>
      <c r="N365">
        <v>1009</v>
      </c>
      <c r="O365" t="s">
        <v>133</v>
      </c>
      <c r="P365" t="s">
        <v>133</v>
      </c>
      <c r="Q365">
        <v>1000</v>
      </c>
      <c r="X365">
        <v>8.0000000000000004E-4</v>
      </c>
      <c r="Y365">
        <v>12329.98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F365" t="s">
        <v>3</v>
      </c>
      <c r="AG365">
        <v>8.0000000000000004E-4</v>
      </c>
      <c r="AH365">
        <v>2</v>
      </c>
      <c r="AI365">
        <v>68191729</v>
      </c>
      <c r="AJ365">
        <v>368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4">
      <c r="A366">
        <f>ROW(Source!A200)</f>
        <v>200</v>
      </c>
      <c r="B366">
        <v>68191730</v>
      </c>
      <c r="C366">
        <v>68191715</v>
      </c>
      <c r="D366">
        <v>64833061</v>
      </c>
      <c r="E366">
        <v>1</v>
      </c>
      <c r="F366">
        <v>1</v>
      </c>
      <c r="G366">
        <v>1</v>
      </c>
      <c r="H366">
        <v>3</v>
      </c>
      <c r="I366" t="s">
        <v>399</v>
      </c>
      <c r="J366" t="s">
        <v>401</v>
      </c>
      <c r="K366" t="s">
        <v>400</v>
      </c>
      <c r="L366">
        <v>1035</v>
      </c>
      <c r="N366">
        <v>1013</v>
      </c>
      <c r="O366" t="s">
        <v>103</v>
      </c>
      <c r="P366" t="s">
        <v>103</v>
      </c>
      <c r="Q366">
        <v>1</v>
      </c>
      <c r="X366">
        <v>10</v>
      </c>
      <c r="Y366">
        <v>318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t="s">
        <v>3</v>
      </c>
      <c r="AG366">
        <v>10</v>
      </c>
      <c r="AH366">
        <v>2</v>
      </c>
      <c r="AI366">
        <v>68191730</v>
      </c>
      <c r="AJ366">
        <v>369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4">
      <c r="A367">
        <f>ROW(Source!A200)</f>
        <v>200</v>
      </c>
      <c r="B367">
        <v>68191731</v>
      </c>
      <c r="C367">
        <v>68191715</v>
      </c>
      <c r="D367">
        <v>64863980</v>
      </c>
      <c r="E367">
        <v>1</v>
      </c>
      <c r="F367">
        <v>1</v>
      </c>
      <c r="G367">
        <v>1</v>
      </c>
      <c r="H367">
        <v>3</v>
      </c>
      <c r="I367" t="s">
        <v>1065</v>
      </c>
      <c r="J367" t="s">
        <v>1066</v>
      </c>
      <c r="K367" t="s">
        <v>1067</v>
      </c>
      <c r="L367">
        <v>1346</v>
      </c>
      <c r="N367">
        <v>1009</v>
      </c>
      <c r="O367" t="s">
        <v>120</v>
      </c>
      <c r="P367" t="s">
        <v>120</v>
      </c>
      <c r="Q367">
        <v>1</v>
      </c>
      <c r="X367">
        <v>20</v>
      </c>
      <c r="Y367">
        <v>6.79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 t="s">
        <v>3</v>
      </c>
      <c r="AG367">
        <v>20</v>
      </c>
      <c r="AH367">
        <v>2</v>
      </c>
      <c r="AI367">
        <v>68191731</v>
      </c>
      <c r="AJ367">
        <v>370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4">
      <c r="A368">
        <f>ROW(Source!A203)</f>
        <v>203</v>
      </c>
      <c r="B368">
        <v>68191737</v>
      </c>
      <c r="C368">
        <v>68191736</v>
      </c>
      <c r="D368">
        <v>18408066</v>
      </c>
      <c r="E368">
        <v>1</v>
      </c>
      <c r="F368">
        <v>1</v>
      </c>
      <c r="G368">
        <v>1</v>
      </c>
      <c r="H368">
        <v>1</v>
      </c>
      <c r="I368" t="s">
        <v>1068</v>
      </c>
      <c r="J368" t="s">
        <v>3</v>
      </c>
      <c r="K368" t="s">
        <v>1069</v>
      </c>
      <c r="L368">
        <v>1369</v>
      </c>
      <c r="N368">
        <v>1013</v>
      </c>
      <c r="O368" t="s">
        <v>665</v>
      </c>
      <c r="P368" t="s">
        <v>665</v>
      </c>
      <c r="Q368">
        <v>1</v>
      </c>
      <c r="X368">
        <v>75.150000000000006</v>
      </c>
      <c r="Y368">
        <v>0</v>
      </c>
      <c r="Z368">
        <v>0</v>
      </c>
      <c r="AA368">
        <v>0</v>
      </c>
      <c r="AB368">
        <v>8.02</v>
      </c>
      <c r="AC368">
        <v>0</v>
      </c>
      <c r="AD368">
        <v>1</v>
      </c>
      <c r="AE368">
        <v>1</v>
      </c>
      <c r="AF368" t="s">
        <v>21</v>
      </c>
      <c r="AG368">
        <v>86.422499999999999</v>
      </c>
      <c r="AH368">
        <v>2</v>
      </c>
      <c r="AI368">
        <v>68191737</v>
      </c>
      <c r="AJ368">
        <v>372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4">
      <c r="A369">
        <f>ROW(Source!A203)</f>
        <v>203</v>
      </c>
      <c r="B369">
        <v>68191738</v>
      </c>
      <c r="C369">
        <v>68191736</v>
      </c>
      <c r="D369">
        <v>121548</v>
      </c>
      <c r="E369">
        <v>1</v>
      </c>
      <c r="F369">
        <v>1</v>
      </c>
      <c r="G369">
        <v>1</v>
      </c>
      <c r="H369">
        <v>1</v>
      </c>
      <c r="I369" t="s">
        <v>44</v>
      </c>
      <c r="J369" t="s">
        <v>3</v>
      </c>
      <c r="K369" t="s">
        <v>723</v>
      </c>
      <c r="L369">
        <v>608254</v>
      </c>
      <c r="N369">
        <v>1013</v>
      </c>
      <c r="O369" t="s">
        <v>724</v>
      </c>
      <c r="P369" t="s">
        <v>724</v>
      </c>
      <c r="Q369">
        <v>1</v>
      </c>
      <c r="X369">
        <v>1.73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2</v>
      </c>
      <c r="AF369" t="s">
        <v>20</v>
      </c>
      <c r="AG369">
        <v>2.1625000000000001</v>
      </c>
      <c r="AH369">
        <v>2</v>
      </c>
      <c r="AI369">
        <v>68191738</v>
      </c>
      <c r="AJ369">
        <v>373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4">
      <c r="A370">
        <f>ROW(Source!A203)</f>
        <v>203</v>
      </c>
      <c r="B370">
        <v>68191739</v>
      </c>
      <c r="C370">
        <v>68191736</v>
      </c>
      <c r="D370">
        <v>64871408</v>
      </c>
      <c r="E370">
        <v>1</v>
      </c>
      <c r="F370">
        <v>1</v>
      </c>
      <c r="G370">
        <v>1</v>
      </c>
      <c r="H370">
        <v>2</v>
      </c>
      <c r="I370" t="s">
        <v>789</v>
      </c>
      <c r="J370" t="s">
        <v>790</v>
      </c>
      <c r="K370" t="s">
        <v>791</v>
      </c>
      <c r="L370">
        <v>1368</v>
      </c>
      <c r="N370">
        <v>1011</v>
      </c>
      <c r="O370" t="s">
        <v>669</v>
      </c>
      <c r="P370" t="s">
        <v>669</v>
      </c>
      <c r="Q370">
        <v>1</v>
      </c>
      <c r="X370">
        <v>1.73</v>
      </c>
      <c r="Y370">
        <v>0</v>
      </c>
      <c r="Z370">
        <v>31.26</v>
      </c>
      <c r="AA370">
        <v>13.5</v>
      </c>
      <c r="AB370">
        <v>0</v>
      </c>
      <c r="AC370">
        <v>0</v>
      </c>
      <c r="AD370">
        <v>1</v>
      </c>
      <c r="AE370">
        <v>0</v>
      </c>
      <c r="AF370" t="s">
        <v>20</v>
      </c>
      <c r="AG370">
        <v>2.1625000000000001</v>
      </c>
      <c r="AH370">
        <v>2</v>
      </c>
      <c r="AI370">
        <v>68191739</v>
      </c>
      <c r="AJ370">
        <v>374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4">
      <c r="A371">
        <f>ROW(Source!A203)</f>
        <v>203</v>
      </c>
      <c r="B371">
        <v>68191740</v>
      </c>
      <c r="C371">
        <v>68191736</v>
      </c>
      <c r="D371">
        <v>64873129</v>
      </c>
      <c r="E371">
        <v>1</v>
      </c>
      <c r="F371">
        <v>1</v>
      </c>
      <c r="G371">
        <v>1</v>
      </c>
      <c r="H371">
        <v>2</v>
      </c>
      <c r="I371" t="s">
        <v>715</v>
      </c>
      <c r="J371" t="s">
        <v>716</v>
      </c>
      <c r="K371" t="s">
        <v>717</v>
      </c>
      <c r="L371">
        <v>1368</v>
      </c>
      <c r="N371">
        <v>1011</v>
      </c>
      <c r="O371" t="s">
        <v>669</v>
      </c>
      <c r="P371" t="s">
        <v>669</v>
      </c>
      <c r="Q371">
        <v>1</v>
      </c>
      <c r="X371">
        <v>2.4700000000000002</v>
      </c>
      <c r="Y371">
        <v>0</v>
      </c>
      <c r="Z371">
        <v>87.17</v>
      </c>
      <c r="AA371">
        <v>11.6</v>
      </c>
      <c r="AB371">
        <v>0</v>
      </c>
      <c r="AC371">
        <v>0</v>
      </c>
      <c r="AD371">
        <v>1</v>
      </c>
      <c r="AE371">
        <v>0</v>
      </c>
      <c r="AF371" t="s">
        <v>20</v>
      </c>
      <c r="AG371">
        <v>3.0874999999999999</v>
      </c>
      <c r="AH371">
        <v>2</v>
      </c>
      <c r="AI371">
        <v>68191740</v>
      </c>
      <c r="AJ371">
        <v>375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4">
      <c r="A372">
        <f>ROW(Source!A203)</f>
        <v>203</v>
      </c>
      <c r="B372">
        <v>68191741</v>
      </c>
      <c r="C372">
        <v>68191736</v>
      </c>
      <c r="D372">
        <v>64807833</v>
      </c>
      <c r="E372">
        <v>1</v>
      </c>
      <c r="F372">
        <v>1</v>
      </c>
      <c r="G372">
        <v>1</v>
      </c>
      <c r="H372">
        <v>3</v>
      </c>
      <c r="I372" t="s">
        <v>1070</v>
      </c>
      <c r="J372" t="s">
        <v>1071</v>
      </c>
      <c r="K372" t="s">
        <v>1072</v>
      </c>
      <c r="L372">
        <v>1348</v>
      </c>
      <c r="N372">
        <v>1009</v>
      </c>
      <c r="O372" t="s">
        <v>133</v>
      </c>
      <c r="P372" t="s">
        <v>133</v>
      </c>
      <c r="Q372">
        <v>1000</v>
      </c>
      <c r="X372">
        <v>3.5000000000000003E-2</v>
      </c>
      <c r="Y372">
        <v>5989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3.5000000000000003E-2</v>
      </c>
      <c r="AH372">
        <v>2</v>
      </c>
      <c r="AI372">
        <v>68191741</v>
      </c>
      <c r="AJ372">
        <v>376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4">
      <c r="A373">
        <f>ROW(Source!A203)</f>
        <v>203</v>
      </c>
      <c r="B373">
        <v>68191742</v>
      </c>
      <c r="C373">
        <v>68191736</v>
      </c>
      <c r="D373">
        <v>64808704</v>
      </c>
      <c r="E373">
        <v>1</v>
      </c>
      <c r="F373">
        <v>1</v>
      </c>
      <c r="G373">
        <v>1</v>
      </c>
      <c r="H373">
        <v>3</v>
      </c>
      <c r="I373" t="s">
        <v>764</v>
      </c>
      <c r="J373" t="s">
        <v>765</v>
      </c>
      <c r="K373" t="s">
        <v>766</v>
      </c>
      <c r="L373">
        <v>1348</v>
      </c>
      <c r="N373">
        <v>1009</v>
      </c>
      <c r="O373" t="s">
        <v>133</v>
      </c>
      <c r="P373" t="s">
        <v>133</v>
      </c>
      <c r="Q373">
        <v>1000</v>
      </c>
      <c r="X373">
        <v>1.2E-2</v>
      </c>
      <c r="Y373">
        <v>11978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3</v>
      </c>
      <c r="AG373">
        <v>1.2E-2</v>
      </c>
      <c r="AH373">
        <v>2</v>
      </c>
      <c r="AI373">
        <v>68191742</v>
      </c>
      <c r="AJ373">
        <v>377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4">
      <c r="A374">
        <f>ROW(Source!A203)</f>
        <v>203</v>
      </c>
      <c r="B374">
        <v>68191743</v>
      </c>
      <c r="C374">
        <v>68191736</v>
      </c>
      <c r="D374">
        <v>64829459</v>
      </c>
      <c r="E374">
        <v>1</v>
      </c>
      <c r="F374">
        <v>1</v>
      </c>
      <c r="G374">
        <v>1</v>
      </c>
      <c r="H374">
        <v>3</v>
      </c>
      <c r="I374" t="s">
        <v>1073</v>
      </c>
      <c r="J374" t="s">
        <v>1074</v>
      </c>
      <c r="K374" t="s">
        <v>1075</v>
      </c>
      <c r="L374">
        <v>1301</v>
      </c>
      <c r="N374">
        <v>1003</v>
      </c>
      <c r="O374" t="s">
        <v>507</v>
      </c>
      <c r="P374" t="s">
        <v>507</v>
      </c>
      <c r="Q374">
        <v>1</v>
      </c>
      <c r="X374">
        <v>400</v>
      </c>
      <c r="Y374">
        <v>3.2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 t="s">
        <v>3</v>
      </c>
      <c r="AG374">
        <v>400</v>
      </c>
      <c r="AH374">
        <v>2</v>
      </c>
      <c r="AI374">
        <v>68191743</v>
      </c>
      <c r="AJ374">
        <v>378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4">
      <c r="A375">
        <f>ROW(Source!A203)</f>
        <v>203</v>
      </c>
      <c r="B375">
        <v>68191744</v>
      </c>
      <c r="C375">
        <v>68191736</v>
      </c>
      <c r="D375">
        <v>64830291</v>
      </c>
      <c r="E375">
        <v>1</v>
      </c>
      <c r="F375">
        <v>1</v>
      </c>
      <c r="G375">
        <v>1</v>
      </c>
      <c r="H375">
        <v>3</v>
      </c>
      <c r="I375" t="s">
        <v>1214</v>
      </c>
      <c r="J375" t="s">
        <v>1215</v>
      </c>
      <c r="K375" t="s">
        <v>1216</v>
      </c>
      <c r="L375">
        <v>1354</v>
      </c>
      <c r="N375">
        <v>1010</v>
      </c>
      <c r="O375" t="s">
        <v>72</v>
      </c>
      <c r="P375" t="s">
        <v>72</v>
      </c>
      <c r="Q375">
        <v>1</v>
      </c>
      <c r="X375">
        <v>100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 t="s">
        <v>3</v>
      </c>
      <c r="AG375">
        <v>100</v>
      </c>
      <c r="AH375">
        <v>3</v>
      </c>
      <c r="AI375">
        <v>-1</v>
      </c>
      <c r="AJ375" t="s">
        <v>3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4">
      <c r="A376">
        <f>ROW(Source!A205)</f>
        <v>205</v>
      </c>
      <c r="B376">
        <v>68191752</v>
      </c>
      <c r="C376">
        <v>68191751</v>
      </c>
      <c r="D376">
        <v>18411117</v>
      </c>
      <c r="E376">
        <v>1</v>
      </c>
      <c r="F376">
        <v>1</v>
      </c>
      <c r="G376">
        <v>1</v>
      </c>
      <c r="H376">
        <v>1</v>
      </c>
      <c r="I376" t="s">
        <v>801</v>
      </c>
      <c r="J376" t="s">
        <v>3</v>
      </c>
      <c r="K376" t="s">
        <v>802</v>
      </c>
      <c r="L376">
        <v>1369</v>
      </c>
      <c r="N376">
        <v>1013</v>
      </c>
      <c r="O376" t="s">
        <v>665</v>
      </c>
      <c r="P376" t="s">
        <v>665</v>
      </c>
      <c r="Q376">
        <v>1</v>
      </c>
      <c r="X376">
        <v>21.65</v>
      </c>
      <c r="Y376">
        <v>0</v>
      </c>
      <c r="Z376">
        <v>0</v>
      </c>
      <c r="AA376">
        <v>0</v>
      </c>
      <c r="AB376">
        <v>9.6199999999999992</v>
      </c>
      <c r="AC376">
        <v>0</v>
      </c>
      <c r="AD376">
        <v>1</v>
      </c>
      <c r="AE376">
        <v>1</v>
      </c>
      <c r="AF376" t="s">
        <v>21</v>
      </c>
      <c r="AG376">
        <v>24.897500000000001</v>
      </c>
      <c r="AH376">
        <v>2</v>
      </c>
      <c r="AI376">
        <v>68191752</v>
      </c>
      <c r="AJ376">
        <v>380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4">
      <c r="A377">
        <f>ROW(Source!A205)</f>
        <v>205</v>
      </c>
      <c r="B377">
        <v>68191753</v>
      </c>
      <c r="C377">
        <v>68191751</v>
      </c>
      <c r="D377">
        <v>121548</v>
      </c>
      <c r="E377">
        <v>1</v>
      </c>
      <c r="F377">
        <v>1</v>
      </c>
      <c r="G377">
        <v>1</v>
      </c>
      <c r="H377">
        <v>1</v>
      </c>
      <c r="I377" t="s">
        <v>44</v>
      </c>
      <c r="J377" t="s">
        <v>3</v>
      </c>
      <c r="K377" t="s">
        <v>723</v>
      </c>
      <c r="L377">
        <v>608254</v>
      </c>
      <c r="N377">
        <v>1013</v>
      </c>
      <c r="O377" t="s">
        <v>724</v>
      </c>
      <c r="P377" t="s">
        <v>724</v>
      </c>
      <c r="Q377">
        <v>1</v>
      </c>
      <c r="X377">
        <v>0.13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2</v>
      </c>
      <c r="AF377" t="s">
        <v>20</v>
      </c>
      <c r="AG377">
        <v>0.16250000000000001</v>
      </c>
      <c r="AH377">
        <v>2</v>
      </c>
      <c r="AI377">
        <v>68191753</v>
      </c>
      <c r="AJ377">
        <v>381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4">
      <c r="A378">
        <f>ROW(Source!A205)</f>
        <v>205</v>
      </c>
      <c r="B378">
        <v>68191754</v>
      </c>
      <c r="C378">
        <v>68191751</v>
      </c>
      <c r="D378">
        <v>64871408</v>
      </c>
      <c r="E378">
        <v>1</v>
      </c>
      <c r="F378">
        <v>1</v>
      </c>
      <c r="G378">
        <v>1</v>
      </c>
      <c r="H378">
        <v>2</v>
      </c>
      <c r="I378" t="s">
        <v>789</v>
      </c>
      <c r="J378" t="s">
        <v>790</v>
      </c>
      <c r="K378" t="s">
        <v>791</v>
      </c>
      <c r="L378">
        <v>1368</v>
      </c>
      <c r="N378">
        <v>1011</v>
      </c>
      <c r="O378" t="s">
        <v>669</v>
      </c>
      <c r="P378" t="s">
        <v>669</v>
      </c>
      <c r="Q378">
        <v>1</v>
      </c>
      <c r="X378">
        <v>0.13</v>
      </c>
      <c r="Y378">
        <v>0</v>
      </c>
      <c r="Z378">
        <v>31.26</v>
      </c>
      <c r="AA378">
        <v>13.5</v>
      </c>
      <c r="AB378">
        <v>0</v>
      </c>
      <c r="AC378">
        <v>0</v>
      </c>
      <c r="AD378">
        <v>1</v>
      </c>
      <c r="AE378">
        <v>0</v>
      </c>
      <c r="AF378" t="s">
        <v>20</v>
      </c>
      <c r="AG378">
        <v>0.16250000000000001</v>
      </c>
      <c r="AH378">
        <v>2</v>
      </c>
      <c r="AI378">
        <v>68191754</v>
      </c>
      <c r="AJ378">
        <v>382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4">
      <c r="A379">
        <f>ROW(Source!A205)</f>
        <v>205</v>
      </c>
      <c r="B379">
        <v>68191755</v>
      </c>
      <c r="C379">
        <v>68191751</v>
      </c>
      <c r="D379">
        <v>64872800</v>
      </c>
      <c r="E379">
        <v>1</v>
      </c>
      <c r="F379">
        <v>1</v>
      </c>
      <c r="G379">
        <v>1</v>
      </c>
      <c r="H379">
        <v>2</v>
      </c>
      <c r="I379" t="s">
        <v>746</v>
      </c>
      <c r="J379" t="s">
        <v>747</v>
      </c>
      <c r="K379" t="s">
        <v>748</v>
      </c>
      <c r="L379">
        <v>1368</v>
      </c>
      <c r="N379">
        <v>1011</v>
      </c>
      <c r="O379" t="s">
        <v>669</v>
      </c>
      <c r="P379" t="s">
        <v>669</v>
      </c>
      <c r="Q379">
        <v>1</v>
      </c>
      <c r="X379">
        <v>0.2</v>
      </c>
      <c r="Y379">
        <v>0</v>
      </c>
      <c r="Z379">
        <v>1.95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20</v>
      </c>
      <c r="AG379">
        <v>0.25</v>
      </c>
      <c r="AH379">
        <v>2</v>
      </c>
      <c r="AI379">
        <v>68191755</v>
      </c>
      <c r="AJ379">
        <v>383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4">
      <c r="A380">
        <f>ROW(Source!A205)</f>
        <v>205</v>
      </c>
      <c r="B380">
        <v>68191756</v>
      </c>
      <c r="C380">
        <v>68191751</v>
      </c>
      <c r="D380">
        <v>64873129</v>
      </c>
      <c r="E380">
        <v>1</v>
      </c>
      <c r="F380">
        <v>1</v>
      </c>
      <c r="G380">
        <v>1</v>
      </c>
      <c r="H380">
        <v>2</v>
      </c>
      <c r="I380" t="s">
        <v>715</v>
      </c>
      <c r="J380" t="s">
        <v>716</v>
      </c>
      <c r="K380" t="s">
        <v>717</v>
      </c>
      <c r="L380">
        <v>1368</v>
      </c>
      <c r="N380">
        <v>1011</v>
      </c>
      <c r="O380" t="s">
        <v>669</v>
      </c>
      <c r="P380" t="s">
        <v>669</v>
      </c>
      <c r="Q380">
        <v>1</v>
      </c>
      <c r="X380">
        <v>0.22</v>
      </c>
      <c r="Y380">
        <v>0</v>
      </c>
      <c r="Z380">
        <v>87.17</v>
      </c>
      <c r="AA380">
        <v>11.6</v>
      </c>
      <c r="AB380">
        <v>0</v>
      </c>
      <c r="AC380">
        <v>0</v>
      </c>
      <c r="AD380">
        <v>1</v>
      </c>
      <c r="AE380">
        <v>0</v>
      </c>
      <c r="AF380" t="s">
        <v>20</v>
      </c>
      <c r="AG380">
        <v>0.27500000000000002</v>
      </c>
      <c r="AH380">
        <v>2</v>
      </c>
      <c r="AI380">
        <v>68191756</v>
      </c>
      <c r="AJ380">
        <v>384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4">
      <c r="A381">
        <f>ROW(Source!A205)</f>
        <v>205</v>
      </c>
      <c r="B381">
        <v>68191757</v>
      </c>
      <c r="C381">
        <v>68191751</v>
      </c>
      <c r="D381">
        <v>64807574</v>
      </c>
      <c r="E381">
        <v>1</v>
      </c>
      <c r="F381">
        <v>1</v>
      </c>
      <c r="G381">
        <v>1</v>
      </c>
      <c r="H381">
        <v>3</v>
      </c>
      <c r="I381" t="s">
        <v>985</v>
      </c>
      <c r="J381" t="s">
        <v>986</v>
      </c>
      <c r="K381" t="s">
        <v>987</v>
      </c>
      <c r="L381">
        <v>1348</v>
      </c>
      <c r="N381">
        <v>1009</v>
      </c>
      <c r="O381" t="s">
        <v>133</v>
      </c>
      <c r="P381" t="s">
        <v>133</v>
      </c>
      <c r="Q381">
        <v>1000</v>
      </c>
      <c r="X381">
        <v>4.0000000000000002E-4</v>
      </c>
      <c r="Y381">
        <v>15118.99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 t="s">
        <v>3</v>
      </c>
      <c r="AG381">
        <v>4.0000000000000002E-4</v>
      </c>
      <c r="AH381">
        <v>2</v>
      </c>
      <c r="AI381">
        <v>68191757</v>
      </c>
      <c r="AJ381">
        <v>385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4">
      <c r="A382">
        <f>ROW(Source!A205)</f>
        <v>205</v>
      </c>
      <c r="B382">
        <v>68191758</v>
      </c>
      <c r="C382">
        <v>68191751</v>
      </c>
      <c r="D382">
        <v>64807749</v>
      </c>
      <c r="E382">
        <v>1</v>
      </c>
      <c r="F382">
        <v>1</v>
      </c>
      <c r="G382">
        <v>1</v>
      </c>
      <c r="H382">
        <v>3</v>
      </c>
      <c r="I382" t="s">
        <v>988</v>
      </c>
      <c r="J382" t="s">
        <v>989</v>
      </c>
      <c r="K382" t="s">
        <v>990</v>
      </c>
      <c r="L382">
        <v>1348</v>
      </c>
      <c r="N382">
        <v>1009</v>
      </c>
      <c r="O382" t="s">
        <v>133</v>
      </c>
      <c r="P382" t="s">
        <v>133</v>
      </c>
      <c r="Q382">
        <v>1000</v>
      </c>
      <c r="X382">
        <v>2.0000000000000001E-4</v>
      </c>
      <c r="Y382">
        <v>16950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3</v>
      </c>
      <c r="AG382">
        <v>2.0000000000000001E-4</v>
      </c>
      <c r="AH382">
        <v>2</v>
      </c>
      <c r="AI382">
        <v>68191758</v>
      </c>
      <c r="AJ382">
        <v>386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4">
      <c r="A383">
        <f>ROW(Source!A205)</f>
        <v>205</v>
      </c>
      <c r="B383">
        <v>68191759</v>
      </c>
      <c r="C383">
        <v>68191751</v>
      </c>
      <c r="D383">
        <v>64807833</v>
      </c>
      <c r="E383">
        <v>1</v>
      </c>
      <c r="F383">
        <v>1</v>
      </c>
      <c r="G383">
        <v>1</v>
      </c>
      <c r="H383">
        <v>3</v>
      </c>
      <c r="I383" t="s">
        <v>1070</v>
      </c>
      <c r="J383" t="s">
        <v>1071</v>
      </c>
      <c r="K383" t="s">
        <v>1072</v>
      </c>
      <c r="L383">
        <v>1348</v>
      </c>
      <c r="N383">
        <v>1009</v>
      </c>
      <c r="O383" t="s">
        <v>133</v>
      </c>
      <c r="P383" t="s">
        <v>133</v>
      </c>
      <c r="Q383">
        <v>1000</v>
      </c>
      <c r="X383">
        <v>3.5999999999999999E-3</v>
      </c>
      <c r="Y383">
        <v>5989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3</v>
      </c>
      <c r="AG383">
        <v>3.5999999999999999E-3</v>
      </c>
      <c r="AH383">
        <v>2</v>
      </c>
      <c r="AI383">
        <v>68191759</v>
      </c>
      <c r="AJ383">
        <v>387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4">
      <c r="A384">
        <f>ROW(Source!A205)</f>
        <v>205</v>
      </c>
      <c r="B384">
        <v>68191760</v>
      </c>
      <c r="C384">
        <v>68191751</v>
      </c>
      <c r="D384">
        <v>64808586</v>
      </c>
      <c r="E384">
        <v>1</v>
      </c>
      <c r="F384">
        <v>1</v>
      </c>
      <c r="G384">
        <v>1</v>
      </c>
      <c r="H384">
        <v>3</v>
      </c>
      <c r="I384" t="s">
        <v>994</v>
      </c>
      <c r="J384" t="s">
        <v>995</v>
      </c>
      <c r="K384" t="s">
        <v>996</v>
      </c>
      <c r="L384">
        <v>1346</v>
      </c>
      <c r="N384">
        <v>1009</v>
      </c>
      <c r="O384" t="s">
        <v>120</v>
      </c>
      <c r="P384" t="s">
        <v>120</v>
      </c>
      <c r="Q384">
        <v>1</v>
      </c>
      <c r="X384">
        <v>0.3</v>
      </c>
      <c r="Y384">
        <v>37.29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3</v>
      </c>
      <c r="AG384">
        <v>0.3</v>
      </c>
      <c r="AH384">
        <v>2</v>
      </c>
      <c r="AI384">
        <v>68191760</v>
      </c>
      <c r="AJ384">
        <v>388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4">
      <c r="A385">
        <f>ROW(Source!A205)</f>
        <v>205</v>
      </c>
      <c r="B385">
        <v>68191761</v>
      </c>
      <c r="C385">
        <v>68191751</v>
      </c>
      <c r="D385">
        <v>64808742</v>
      </c>
      <c r="E385">
        <v>1</v>
      </c>
      <c r="F385">
        <v>1</v>
      </c>
      <c r="G385">
        <v>1</v>
      </c>
      <c r="H385">
        <v>3</v>
      </c>
      <c r="I385" t="s">
        <v>1053</v>
      </c>
      <c r="J385" t="s">
        <v>1054</v>
      </c>
      <c r="K385" t="s">
        <v>1055</v>
      </c>
      <c r="L385">
        <v>1346</v>
      </c>
      <c r="N385">
        <v>1009</v>
      </c>
      <c r="O385" t="s">
        <v>120</v>
      </c>
      <c r="P385" t="s">
        <v>120</v>
      </c>
      <c r="Q385">
        <v>1</v>
      </c>
      <c r="X385">
        <v>2</v>
      </c>
      <c r="Y385">
        <v>9.61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3</v>
      </c>
      <c r="AG385">
        <v>2</v>
      </c>
      <c r="AH385">
        <v>2</v>
      </c>
      <c r="AI385">
        <v>68191761</v>
      </c>
      <c r="AJ385">
        <v>389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4">
      <c r="A386">
        <f>ROW(Source!A205)</f>
        <v>205</v>
      </c>
      <c r="B386">
        <v>68191762</v>
      </c>
      <c r="C386">
        <v>68191751</v>
      </c>
      <c r="D386">
        <v>64809022</v>
      </c>
      <c r="E386">
        <v>1</v>
      </c>
      <c r="F386">
        <v>1</v>
      </c>
      <c r="G386">
        <v>1</v>
      </c>
      <c r="H386">
        <v>3</v>
      </c>
      <c r="I386" t="s">
        <v>1076</v>
      </c>
      <c r="J386" t="s">
        <v>1077</v>
      </c>
      <c r="K386" t="s">
        <v>1078</v>
      </c>
      <c r="L386">
        <v>1348</v>
      </c>
      <c r="N386">
        <v>1009</v>
      </c>
      <c r="O386" t="s">
        <v>133</v>
      </c>
      <c r="P386" t="s">
        <v>133</v>
      </c>
      <c r="Q386">
        <v>1000</v>
      </c>
      <c r="X386">
        <v>6.9999999999999999E-4</v>
      </c>
      <c r="Y386">
        <v>11350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3</v>
      </c>
      <c r="AG386">
        <v>6.9999999999999999E-4</v>
      </c>
      <c r="AH386">
        <v>2</v>
      </c>
      <c r="AI386">
        <v>68191762</v>
      </c>
      <c r="AJ386">
        <v>390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4">
      <c r="A387">
        <f>ROW(Source!A205)</f>
        <v>205</v>
      </c>
      <c r="B387">
        <v>68191763</v>
      </c>
      <c r="C387">
        <v>68191751</v>
      </c>
      <c r="D387">
        <v>64809038</v>
      </c>
      <c r="E387">
        <v>1</v>
      </c>
      <c r="F387">
        <v>1</v>
      </c>
      <c r="G387">
        <v>1</v>
      </c>
      <c r="H387">
        <v>3</v>
      </c>
      <c r="I387" t="s">
        <v>1079</v>
      </c>
      <c r="J387" t="s">
        <v>1080</v>
      </c>
      <c r="K387" t="s">
        <v>1081</v>
      </c>
      <c r="L387">
        <v>1356</v>
      </c>
      <c r="N387">
        <v>1010</v>
      </c>
      <c r="O387" t="s">
        <v>271</v>
      </c>
      <c r="P387" t="s">
        <v>271</v>
      </c>
      <c r="Q387">
        <v>1000</v>
      </c>
      <c r="X387">
        <v>0.04</v>
      </c>
      <c r="Y387">
        <v>200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0</v>
      </c>
      <c r="AF387" t="s">
        <v>3</v>
      </c>
      <c r="AG387">
        <v>0.04</v>
      </c>
      <c r="AH387">
        <v>2</v>
      </c>
      <c r="AI387">
        <v>68191763</v>
      </c>
      <c r="AJ387">
        <v>391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4">
      <c r="A388">
        <f>ROW(Source!A205)</f>
        <v>205</v>
      </c>
      <c r="B388">
        <v>68191764</v>
      </c>
      <c r="C388">
        <v>68191751</v>
      </c>
      <c r="D388">
        <v>64832442</v>
      </c>
      <c r="E388">
        <v>1</v>
      </c>
      <c r="F388">
        <v>1</v>
      </c>
      <c r="G388">
        <v>1</v>
      </c>
      <c r="H388">
        <v>3</v>
      </c>
      <c r="I388" t="s">
        <v>418</v>
      </c>
      <c r="J388" t="s">
        <v>420</v>
      </c>
      <c r="K388" t="s">
        <v>419</v>
      </c>
      <c r="L388">
        <v>1035</v>
      </c>
      <c r="N388">
        <v>1013</v>
      </c>
      <c r="O388" t="s">
        <v>103</v>
      </c>
      <c r="P388" t="s">
        <v>103</v>
      </c>
      <c r="Q388">
        <v>1</v>
      </c>
      <c r="X388">
        <v>10</v>
      </c>
      <c r="Y388">
        <v>130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0</v>
      </c>
      <c r="AF388" t="s">
        <v>3</v>
      </c>
      <c r="AG388">
        <v>10</v>
      </c>
      <c r="AH388">
        <v>2</v>
      </c>
      <c r="AI388">
        <v>68191764</v>
      </c>
      <c r="AJ388">
        <v>393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4">
      <c r="A389">
        <f>ROW(Source!A209)</f>
        <v>209</v>
      </c>
      <c r="B389">
        <v>68191770</v>
      </c>
      <c r="C389">
        <v>68191769</v>
      </c>
      <c r="D389">
        <v>18407546</v>
      </c>
      <c r="E389">
        <v>1</v>
      </c>
      <c r="F389">
        <v>1</v>
      </c>
      <c r="G389">
        <v>1</v>
      </c>
      <c r="H389">
        <v>1</v>
      </c>
      <c r="I389" t="s">
        <v>881</v>
      </c>
      <c r="J389" t="s">
        <v>3</v>
      </c>
      <c r="K389" t="s">
        <v>882</v>
      </c>
      <c r="L389">
        <v>1369</v>
      </c>
      <c r="N389">
        <v>1013</v>
      </c>
      <c r="O389" t="s">
        <v>665</v>
      </c>
      <c r="P389" t="s">
        <v>665</v>
      </c>
      <c r="Q389">
        <v>1</v>
      </c>
      <c r="X389">
        <v>10.32</v>
      </c>
      <c r="Y389">
        <v>0</v>
      </c>
      <c r="Z389">
        <v>0</v>
      </c>
      <c r="AA389">
        <v>0</v>
      </c>
      <c r="AB389">
        <v>9.4</v>
      </c>
      <c r="AC389">
        <v>0</v>
      </c>
      <c r="AD389">
        <v>1</v>
      </c>
      <c r="AE389">
        <v>1</v>
      </c>
      <c r="AF389" t="s">
        <v>21</v>
      </c>
      <c r="AG389">
        <v>11.868</v>
      </c>
      <c r="AH389">
        <v>2</v>
      </c>
      <c r="AI389">
        <v>68191770</v>
      </c>
      <c r="AJ389">
        <v>395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4">
      <c r="A390">
        <f>ROW(Source!A209)</f>
        <v>209</v>
      </c>
      <c r="B390">
        <v>68191771</v>
      </c>
      <c r="C390">
        <v>68191769</v>
      </c>
      <c r="D390">
        <v>121548</v>
      </c>
      <c r="E390">
        <v>1</v>
      </c>
      <c r="F390">
        <v>1</v>
      </c>
      <c r="G390">
        <v>1</v>
      </c>
      <c r="H390">
        <v>1</v>
      </c>
      <c r="I390" t="s">
        <v>44</v>
      </c>
      <c r="J390" t="s">
        <v>3</v>
      </c>
      <c r="K390" t="s">
        <v>723</v>
      </c>
      <c r="L390">
        <v>608254</v>
      </c>
      <c r="N390">
        <v>1013</v>
      </c>
      <c r="O390" t="s">
        <v>724</v>
      </c>
      <c r="P390" t="s">
        <v>724</v>
      </c>
      <c r="Q390">
        <v>1</v>
      </c>
      <c r="X390">
        <v>0.1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2</v>
      </c>
      <c r="AF390" t="s">
        <v>20</v>
      </c>
      <c r="AG390">
        <v>0.125</v>
      </c>
      <c r="AH390">
        <v>2</v>
      </c>
      <c r="AI390">
        <v>68191771</v>
      </c>
      <c r="AJ390">
        <v>396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4">
      <c r="A391">
        <f>ROW(Source!A209)</f>
        <v>209</v>
      </c>
      <c r="B391">
        <v>68191772</v>
      </c>
      <c r="C391">
        <v>68191769</v>
      </c>
      <c r="D391">
        <v>64871408</v>
      </c>
      <c r="E391">
        <v>1</v>
      </c>
      <c r="F391">
        <v>1</v>
      </c>
      <c r="G391">
        <v>1</v>
      </c>
      <c r="H391">
        <v>2</v>
      </c>
      <c r="I391" t="s">
        <v>789</v>
      </c>
      <c r="J391" t="s">
        <v>790</v>
      </c>
      <c r="K391" t="s">
        <v>791</v>
      </c>
      <c r="L391">
        <v>1368</v>
      </c>
      <c r="N391">
        <v>1011</v>
      </c>
      <c r="O391" t="s">
        <v>669</v>
      </c>
      <c r="P391" t="s">
        <v>669</v>
      </c>
      <c r="Q391">
        <v>1</v>
      </c>
      <c r="X391">
        <v>0.1</v>
      </c>
      <c r="Y391">
        <v>0</v>
      </c>
      <c r="Z391">
        <v>31.26</v>
      </c>
      <c r="AA391">
        <v>13.5</v>
      </c>
      <c r="AB391">
        <v>0</v>
      </c>
      <c r="AC391">
        <v>0</v>
      </c>
      <c r="AD391">
        <v>1</v>
      </c>
      <c r="AE391">
        <v>0</v>
      </c>
      <c r="AF391" t="s">
        <v>20</v>
      </c>
      <c r="AG391">
        <v>0.125</v>
      </c>
      <c r="AH391">
        <v>2</v>
      </c>
      <c r="AI391">
        <v>68191772</v>
      </c>
      <c r="AJ391">
        <v>397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4">
      <c r="A392">
        <f>ROW(Source!A209)</f>
        <v>209</v>
      </c>
      <c r="B392">
        <v>68191773</v>
      </c>
      <c r="C392">
        <v>68191769</v>
      </c>
      <c r="D392">
        <v>64872800</v>
      </c>
      <c r="E392">
        <v>1</v>
      </c>
      <c r="F392">
        <v>1</v>
      </c>
      <c r="G392">
        <v>1</v>
      </c>
      <c r="H392">
        <v>2</v>
      </c>
      <c r="I392" t="s">
        <v>746</v>
      </c>
      <c r="J392" t="s">
        <v>747</v>
      </c>
      <c r="K392" t="s">
        <v>748</v>
      </c>
      <c r="L392">
        <v>1368</v>
      </c>
      <c r="N392">
        <v>1011</v>
      </c>
      <c r="O392" t="s">
        <v>669</v>
      </c>
      <c r="P392" t="s">
        <v>669</v>
      </c>
      <c r="Q392">
        <v>1</v>
      </c>
      <c r="X392">
        <v>0.2</v>
      </c>
      <c r="Y392">
        <v>0</v>
      </c>
      <c r="Z392">
        <v>1.95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20</v>
      </c>
      <c r="AG392">
        <v>0.25</v>
      </c>
      <c r="AH392">
        <v>2</v>
      </c>
      <c r="AI392">
        <v>68191773</v>
      </c>
      <c r="AJ392">
        <v>398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4">
      <c r="A393">
        <f>ROW(Source!A209)</f>
        <v>209</v>
      </c>
      <c r="B393">
        <v>68191774</v>
      </c>
      <c r="C393">
        <v>68191769</v>
      </c>
      <c r="D393">
        <v>64873129</v>
      </c>
      <c r="E393">
        <v>1</v>
      </c>
      <c r="F393">
        <v>1</v>
      </c>
      <c r="G393">
        <v>1</v>
      </c>
      <c r="H393">
        <v>2</v>
      </c>
      <c r="I393" t="s">
        <v>715</v>
      </c>
      <c r="J393" t="s">
        <v>716</v>
      </c>
      <c r="K393" t="s">
        <v>717</v>
      </c>
      <c r="L393">
        <v>1368</v>
      </c>
      <c r="N393">
        <v>1011</v>
      </c>
      <c r="O393" t="s">
        <v>669</v>
      </c>
      <c r="P393" t="s">
        <v>669</v>
      </c>
      <c r="Q393">
        <v>1</v>
      </c>
      <c r="X393">
        <v>0.15</v>
      </c>
      <c r="Y393">
        <v>0</v>
      </c>
      <c r="Z393">
        <v>87.17</v>
      </c>
      <c r="AA393">
        <v>11.6</v>
      </c>
      <c r="AB393">
        <v>0</v>
      </c>
      <c r="AC393">
        <v>0</v>
      </c>
      <c r="AD393">
        <v>1</v>
      </c>
      <c r="AE393">
        <v>0</v>
      </c>
      <c r="AF393" t="s">
        <v>20</v>
      </c>
      <c r="AG393">
        <v>0.1875</v>
      </c>
      <c r="AH393">
        <v>2</v>
      </c>
      <c r="AI393">
        <v>68191774</v>
      </c>
      <c r="AJ393">
        <v>399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4">
      <c r="A394">
        <f>ROW(Source!A209)</f>
        <v>209</v>
      </c>
      <c r="B394">
        <v>68191775</v>
      </c>
      <c r="C394">
        <v>68191769</v>
      </c>
      <c r="D394">
        <v>64807530</v>
      </c>
      <c r="E394">
        <v>1</v>
      </c>
      <c r="F394">
        <v>1</v>
      </c>
      <c r="G394">
        <v>1</v>
      </c>
      <c r="H394">
        <v>3</v>
      </c>
      <c r="I394" t="s">
        <v>1047</v>
      </c>
      <c r="J394" t="s">
        <v>1048</v>
      </c>
      <c r="K394" t="s">
        <v>1049</v>
      </c>
      <c r="L394">
        <v>1348</v>
      </c>
      <c r="N394">
        <v>1009</v>
      </c>
      <c r="O394" t="s">
        <v>133</v>
      </c>
      <c r="P394" t="s">
        <v>133</v>
      </c>
      <c r="Q394">
        <v>1000</v>
      </c>
      <c r="X394">
        <v>8.9999999999999998E-4</v>
      </c>
      <c r="Y394">
        <v>30029.99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3</v>
      </c>
      <c r="AG394">
        <v>8.9999999999999998E-4</v>
      </c>
      <c r="AH394">
        <v>2</v>
      </c>
      <c r="AI394">
        <v>68191775</v>
      </c>
      <c r="AJ394">
        <v>400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4">
      <c r="A395">
        <f>ROW(Source!A209)</f>
        <v>209</v>
      </c>
      <c r="B395">
        <v>68191776</v>
      </c>
      <c r="C395">
        <v>68191769</v>
      </c>
      <c r="D395">
        <v>64807574</v>
      </c>
      <c r="E395">
        <v>1</v>
      </c>
      <c r="F395">
        <v>1</v>
      </c>
      <c r="G395">
        <v>1</v>
      </c>
      <c r="H395">
        <v>3</v>
      </c>
      <c r="I395" t="s">
        <v>985</v>
      </c>
      <c r="J395" t="s">
        <v>986</v>
      </c>
      <c r="K395" t="s">
        <v>987</v>
      </c>
      <c r="L395">
        <v>1348</v>
      </c>
      <c r="N395">
        <v>1009</v>
      </c>
      <c r="O395" t="s">
        <v>133</v>
      </c>
      <c r="P395" t="s">
        <v>133</v>
      </c>
      <c r="Q395">
        <v>1000</v>
      </c>
      <c r="X395">
        <v>2.4000000000000001E-4</v>
      </c>
      <c r="Y395">
        <v>15118.99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3</v>
      </c>
      <c r="AG395">
        <v>2.4000000000000001E-4</v>
      </c>
      <c r="AH395">
        <v>2</v>
      </c>
      <c r="AI395">
        <v>68191776</v>
      </c>
      <c r="AJ395">
        <v>401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4">
      <c r="A396">
        <f>ROW(Source!A209)</f>
        <v>209</v>
      </c>
      <c r="B396">
        <v>68191777</v>
      </c>
      <c r="C396">
        <v>68191769</v>
      </c>
      <c r="D396">
        <v>64807749</v>
      </c>
      <c r="E396">
        <v>1</v>
      </c>
      <c r="F396">
        <v>1</v>
      </c>
      <c r="G396">
        <v>1</v>
      </c>
      <c r="H396">
        <v>3</v>
      </c>
      <c r="I396" t="s">
        <v>988</v>
      </c>
      <c r="J396" t="s">
        <v>989</v>
      </c>
      <c r="K396" t="s">
        <v>990</v>
      </c>
      <c r="L396">
        <v>1348</v>
      </c>
      <c r="N396">
        <v>1009</v>
      </c>
      <c r="O396" t="s">
        <v>133</v>
      </c>
      <c r="P396" t="s">
        <v>133</v>
      </c>
      <c r="Q396">
        <v>1000</v>
      </c>
      <c r="X396">
        <v>1.2E-4</v>
      </c>
      <c r="Y396">
        <v>16950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3</v>
      </c>
      <c r="AG396">
        <v>1.2E-4</v>
      </c>
      <c r="AH396">
        <v>2</v>
      </c>
      <c r="AI396">
        <v>68191777</v>
      </c>
      <c r="AJ396">
        <v>402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4">
      <c r="A397">
        <f>ROW(Source!A209)</f>
        <v>209</v>
      </c>
      <c r="B397">
        <v>68191778</v>
      </c>
      <c r="C397">
        <v>68191769</v>
      </c>
      <c r="D397">
        <v>64808292</v>
      </c>
      <c r="E397">
        <v>1</v>
      </c>
      <c r="F397">
        <v>1</v>
      </c>
      <c r="G397">
        <v>1</v>
      </c>
      <c r="H397">
        <v>3</v>
      </c>
      <c r="I397" t="s">
        <v>1035</v>
      </c>
      <c r="J397" t="s">
        <v>1036</v>
      </c>
      <c r="K397" t="s">
        <v>1037</v>
      </c>
      <c r="L397">
        <v>1348</v>
      </c>
      <c r="N397">
        <v>1009</v>
      </c>
      <c r="O397" t="s">
        <v>133</v>
      </c>
      <c r="P397" t="s">
        <v>133</v>
      </c>
      <c r="Q397">
        <v>1000</v>
      </c>
      <c r="X397">
        <v>1.6000000000000001E-3</v>
      </c>
      <c r="Y397">
        <v>1836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3</v>
      </c>
      <c r="AG397">
        <v>1.6000000000000001E-3</v>
      </c>
      <c r="AH397">
        <v>2</v>
      </c>
      <c r="AI397">
        <v>68191778</v>
      </c>
      <c r="AJ397">
        <v>403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4">
      <c r="A398">
        <f>ROW(Source!A209)</f>
        <v>209</v>
      </c>
      <c r="B398">
        <v>68191779</v>
      </c>
      <c r="C398">
        <v>68191769</v>
      </c>
      <c r="D398">
        <v>64808586</v>
      </c>
      <c r="E398">
        <v>1</v>
      </c>
      <c r="F398">
        <v>1</v>
      </c>
      <c r="G398">
        <v>1</v>
      </c>
      <c r="H398">
        <v>3</v>
      </c>
      <c r="I398" t="s">
        <v>994</v>
      </c>
      <c r="J398" t="s">
        <v>995</v>
      </c>
      <c r="K398" t="s">
        <v>996</v>
      </c>
      <c r="L398">
        <v>1346</v>
      </c>
      <c r="N398">
        <v>1009</v>
      </c>
      <c r="O398" t="s">
        <v>120</v>
      </c>
      <c r="P398" t="s">
        <v>120</v>
      </c>
      <c r="Q398">
        <v>1</v>
      </c>
      <c r="X398">
        <v>0.12</v>
      </c>
      <c r="Y398">
        <v>37.29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t="s">
        <v>3</v>
      </c>
      <c r="AG398">
        <v>0.12</v>
      </c>
      <c r="AH398">
        <v>2</v>
      </c>
      <c r="AI398">
        <v>68191779</v>
      </c>
      <c r="AJ398">
        <v>404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4">
      <c r="A399">
        <f>ROW(Source!A209)</f>
        <v>209</v>
      </c>
      <c r="B399">
        <v>68191780</v>
      </c>
      <c r="C399">
        <v>68191769</v>
      </c>
      <c r="D399">
        <v>64808742</v>
      </c>
      <c r="E399">
        <v>1</v>
      </c>
      <c r="F399">
        <v>1</v>
      </c>
      <c r="G399">
        <v>1</v>
      </c>
      <c r="H399">
        <v>3</v>
      </c>
      <c r="I399" t="s">
        <v>1053</v>
      </c>
      <c r="J399" t="s">
        <v>1054</v>
      </c>
      <c r="K399" t="s">
        <v>1055</v>
      </c>
      <c r="L399">
        <v>1346</v>
      </c>
      <c r="N399">
        <v>1009</v>
      </c>
      <c r="O399" t="s">
        <v>120</v>
      </c>
      <c r="P399" t="s">
        <v>120</v>
      </c>
      <c r="Q399">
        <v>1</v>
      </c>
      <c r="X399">
        <v>0.8</v>
      </c>
      <c r="Y399">
        <v>9.61</v>
      </c>
      <c r="Z399">
        <v>0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3</v>
      </c>
      <c r="AG399">
        <v>0.8</v>
      </c>
      <c r="AH399">
        <v>2</v>
      </c>
      <c r="AI399">
        <v>68191780</v>
      </c>
      <c r="AJ399">
        <v>405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4">
      <c r="A400">
        <f>ROW(Source!A209)</f>
        <v>209</v>
      </c>
      <c r="B400">
        <v>68191781</v>
      </c>
      <c r="C400">
        <v>68191769</v>
      </c>
      <c r="D400">
        <v>64809023</v>
      </c>
      <c r="E400">
        <v>1</v>
      </c>
      <c r="F400">
        <v>1</v>
      </c>
      <c r="G400">
        <v>1</v>
      </c>
      <c r="H400">
        <v>3</v>
      </c>
      <c r="I400" t="s">
        <v>1082</v>
      </c>
      <c r="J400" t="s">
        <v>1083</v>
      </c>
      <c r="K400" t="s">
        <v>1084</v>
      </c>
      <c r="L400">
        <v>1348</v>
      </c>
      <c r="N400">
        <v>1009</v>
      </c>
      <c r="O400" t="s">
        <v>133</v>
      </c>
      <c r="P400" t="s">
        <v>133</v>
      </c>
      <c r="Q400">
        <v>1000</v>
      </c>
      <c r="X400">
        <v>6.9999999999999999E-4</v>
      </c>
      <c r="Y400">
        <v>11350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0</v>
      </c>
      <c r="AF400" t="s">
        <v>3</v>
      </c>
      <c r="AG400">
        <v>6.9999999999999999E-4</v>
      </c>
      <c r="AH400">
        <v>2</v>
      </c>
      <c r="AI400">
        <v>68191781</v>
      </c>
      <c r="AJ400">
        <v>406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4">
      <c r="A401">
        <f>ROW(Source!A209)</f>
        <v>209</v>
      </c>
      <c r="B401">
        <v>68191782</v>
      </c>
      <c r="C401">
        <v>68191769</v>
      </c>
      <c r="D401">
        <v>64809039</v>
      </c>
      <c r="E401">
        <v>1</v>
      </c>
      <c r="F401">
        <v>1</v>
      </c>
      <c r="G401">
        <v>1</v>
      </c>
      <c r="H401">
        <v>3</v>
      </c>
      <c r="I401" t="s">
        <v>1085</v>
      </c>
      <c r="J401" t="s">
        <v>1086</v>
      </c>
      <c r="K401" t="s">
        <v>1087</v>
      </c>
      <c r="L401">
        <v>1356</v>
      </c>
      <c r="N401">
        <v>1010</v>
      </c>
      <c r="O401" t="s">
        <v>271</v>
      </c>
      <c r="P401" t="s">
        <v>271</v>
      </c>
      <c r="Q401">
        <v>1000</v>
      </c>
      <c r="X401">
        <v>0.04</v>
      </c>
      <c r="Y401">
        <v>269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3</v>
      </c>
      <c r="AG401">
        <v>0.04</v>
      </c>
      <c r="AH401">
        <v>2</v>
      </c>
      <c r="AI401">
        <v>68191782</v>
      </c>
      <c r="AJ401">
        <v>407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4">
      <c r="A402">
        <f>ROW(Source!A209)</f>
        <v>209</v>
      </c>
      <c r="B402">
        <v>68191783</v>
      </c>
      <c r="C402">
        <v>68191769</v>
      </c>
      <c r="D402">
        <v>64832151</v>
      </c>
      <c r="E402">
        <v>1</v>
      </c>
      <c r="F402">
        <v>1</v>
      </c>
      <c r="G402">
        <v>1</v>
      </c>
      <c r="H402">
        <v>3</v>
      </c>
      <c r="I402" t="s">
        <v>433</v>
      </c>
      <c r="J402" t="s">
        <v>435</v>
      </c>
      <c r="K402" t="s">
        <v>434</v>
      </c>
      <c r="L402">
        <v>1035</v>
      </c>
      <c r="N402">
        <v>1013</v>
      </c>
      <c r="O402" t="s">
        <v>103</v>
      </c>
      <c r="P402" t="s">
        <v>103</v>
      </c>
      <c r="Q402">
        <v>1</v>
      </c>
      <c r="X402">
        <v>10</v>
      </c>
      <c r="Y402">
        <v>131.80000000000001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3</v>
      </c>
      <c r="AG402">
        <v>10</v>
      </c>
      <c r="AH402">
        <v>2</v>
      </c>
      <c r="AI402">
        <v>68191783</v>
      </c>
      <c r="AJ402">
        <v>408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4">
      <c r="A403">
        <f>ROW(Source!A212)</f>
        <v>212</v>
      </c>
      <c r="B403">
        <v>68191789</v>
      </c>
      <c r="C403">
        <v>68191788</v>
      </c>
      <c r="D403">
        <v>18411117</v>
      </c>
      <c r="E403">
        <v>1</v>
      </c>
      <c r="F403">
        <v>1</v>
      </c>
      <c r="G403">
        <v>1</v>
      </c>
      <c r="H403">
        <v>1</v>
      </c>
      <c r="I403" t="s">
        <v>801</v>
      </c>
      <c r="J403" t="s">
        <v>3</v>
      </c>
      <c r="K403" t="s">
        <v>802</v>
      </c>
      <c r="L403">
        <v>1369</v>
      </c>
      <c r="N403">
        <v>1013</v>
      </c>
      <c r="O403" t="s">
        <v>665</v>
      </c>
      <c r="P403" t="s">
        <v>665</v>
      </c>
      <c r="Q403">
        <v>1</v>
      </c>
      <c r="X403">
        <v>21.65</v>
      </c>
      <c r="Y403">
        <v>0</v>
      </c>
      <c r="Z403">
        <v>0</v>
      </c>
      <c r="AA403">
        <v>0</v>
      </c>
      <c r="AB403">
        <v>9.6199999999999992</v>
      </c>
      <c r="AC403">
        <v>0</v>
      </c>
      <c r="AD403">
        <v>1</v>
      </c>
      <c r="AE403">
        <v>1</v>
      </c>
      <c r="AF403" t="s">
        <v>21</v>
      </c>
      <c r="AG403">
        <v>24.897500000000001</v>
      </c>
      <c r="AH403">
        <v>2</v>
      </c>
      <c r="AI403">
        <v>68191789</v>
      </c>
      <c r="AJ403">
        <v>410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4">
      <c r="A404">
        <f>ROW(Source!A212)</f>
        <v>212</v>
      </c>
      <c r="B404">
        <v>68191790</v>
      </c>
      <c r="C404">
        <v>68191788</v>
      </c>
      <c r="D404">
        <v>121548</v>
      </c>
      <c r="E404">
        <v>1</v>
      </c>
      <c r="F404">
        <v>1</v>
      </c>
      <c r="G404">
        <v>1</v>
      </c>
      <c r="H404">
        <v>1</v>
      </c>
      <c r="I404" t="s">
        <v>44</v>
      </c>
      <c r="J404" t="s">
        <v>3</v>
      </c>
      <c r="K404" t="s">
        <v>723</v>
      </c>
      <c r="L404">
        <v>608254</v>
      </c>
      <c r="N404">
        <v>1013</v>
      </c>
      <c r="O404" t="s">
        <v>724</v>
      </c>
      <c r="P404" t="s">
        <v>724</v>
      </c>
      <c r="Q404">
        <v>1</v>
      </c>
      <c r="X404">
        <v>0.13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2</v>
      </c>
      <c r="AF404" t="s">
        <v>20</v>
      </c>
      <c r="AG404">
        <v>0.16250000000000001</v>
      </c>
      <c r="AH404">
        <v>2</v>
      </c>
      <c r="AI404">
        <v>68191790</v>
      </c>
      <c r="AJ404">
        <v>411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4">
      <c r="A405">
        <f>ROW(Source!A212)</f>
        <v>212</v>
      </c>
      <c r="B405">
        <v>68191791</v>
      </c>
      <c r="C405">
        <v>68191788</v>
      </c>
      <c r="D405">
        <v>64871408</v>
      </c>
      <c r="E405">
        <v>1</v>
      </c>
      <c r="F405">
        <v>1</v>
      </c>
      <c r="G405">
        <v>1</v>
      </c>
      <c r="H405">
        <v>2</v>
      </c>
      <c r="I405" t="s">
        <v>789</v>
      </c>
      <c r="J405" t="s">
        <v>790</v>
      </c>
      <c r="K405" t="s">
        <v>791</v>
      </c>
      <c r="L405">
        <v>1368</v>
      </c>
      <c r="N405">
        <v>1011</v>
      </c>
      <c r="O405" t="s">
        <v>669</v>
      </c>
      <c r="P405" t="s">
        <v>669</v>
      </c>
      <c r="Q405">
        <v>1</v>
      </c>
      <c r="X405">
        <v>0.13</v>
      </c>
      <c r="Y405">
        <v>0</v>
      </c>
      <c r="Z405">
        <v>31.26</v>
      </c>
      <c r="AA405">
        <v>13.5</v>
      </c>
      <c r="AB405">
        <v>0</v>
      </c>
      <c r="AC405">
        <v>0</v>
      </c>
      <c r="AD405">
        <v>1</v>
      </c>
      <c r="AE405">
        <v>0</v>
      </c>
      <c r="AF405" t="s">
        <v>20</v>
      </c>
      <c r="AG405">
        <v>0.16250000000000001</v>
      </c>
      <c r="AH405">
        <v>2</v>
      </c>
      <c r="AI405">
        <v>68191791</v>
      </c>
      <c r="AJ405">
        <v>412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4">
      <c r="A406">
        <f>ROW(Source!A212)</f>
        <v>212</v>
      </c>
      <c r="B406">
        <v>68191792</v>
      </c>
      <c r="C406">
        <v>68191788</v>
      </c>
      <c r="D406">
        <v>64872800</v>
      </c>
      <c r="E406">
        <v>1</v>
      </c>
      <c r="F406">
        <v>1</v>
      </c>
      <c r="G406">
        <v>1</v>
      </c>
      <c r="H406">
        <v>2</v>
      </c>
      <c r="I406" t="s">
        <v>746</v>
      </c>
      <c r="J406" t="s">
        <v>747</v>
      </c>
      <c r="K406" t="s">
        <v>748</v>
      </c>
      <c r="L406">
        <v>1368</v>
      </c>
      <c r="N406">
        <v>1011</v>
      </c>
      <c r="O406" t="s">
        <v>669</v>
      </c>
      <c r="P406" t="s">
        <v>669</v>
      </c>
      <c r="Q406">
        <v>1</v>
      </c>
      <c r="X406">
        <v>0.2</v>
      </c>
      <c r="Y406">
        <v>0</v>
      </c>
      <c r="Z406">
        <v>1.95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20</v>
      </c>
      <c r="AG406">
        <v>0.25</v>
      </c>
      <c r="AH406">
        <v>2</v>
      </c>
      <c r="AI406">
        <v>68191792</v>
      </c>
      <c r="AJ406">
        <v>413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4">
      <c r="A407">
        <f>ROW(Source!A212)</f>
        <v>212</v>
      </c>
      <c r="B407">
        <v>68191793</v>
      </c>
      <c r="C407">
        <v>68191788</v>
      </c>
      <c r="D407">
        <v>64873129</v>
      </c>
      <c r="E407">
        <v>1</v>
      </c>
      <c r="F407">
        <v>1</v>
      </c>
      <c r="G407">
        <v>1</v>
      </c>
      <c r="H407">
        <v>2</v>
      </c>
      <c r="I407" t="s">
        <v>715</v>
      </c>
      <c r="J407" t="s">
        <v>716</v>
      </c>
      <c r="K407" t="s">
        <v>717</v>
      </c>
      <c r="L407">
        <v>1368</v>
      </c>
      <c r="N407">
        <v>1011</v>
      </c>
      <c r="O407" t="s">
        <v>669</v>
      </c>
      <c r="P407" t="s">
        <v>669</v>
      </c>
      <c r="Q407">
        <v>1</v>
      </c>
      <c r="X407">
        <v>0.22</v>
      </c>
      <c r="Y407">
        <v>0</v>
      </c>
      <c r="Z407">
        <v>87.17</v>
      </c>
      <c r="AA407">
        <v>11.6</v>
      </c>
      <c r="AB407">
        <v>0</v>
      </c>
      <c r="AC407">
        <v>0</v>
      </c>
      <c r="AD407">
        <v>1</v>
      </c>
      <c r="AE407">
        <v>0</v>
      </c>
      <c r="AF407" t="s">
        <v>20</v>
      </c>
      <c r="AG407">
        <v>0.27500000000000002</v>
      </c>
      <c r="AH407">
        <v>2</v>
      </c>
      <c r="AI407">
        <v>68191793</v>
      </c>
      <c r="AJ407">
        <v>414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4">
      <c r="A408">
        <f>ROW(Source!A212)</f>
        <v>212</v>
      </c>
      <c r="B408">
        <v>68191794</v>
      </c>
      <c r="C408">
        <v>68191788</v>
      </c>
      <c r="D408">
        <v>64807574</v>
      </c>
      <c r="E408">
        <v>1</v>
      </c>
      <c r="F408">
        <v>1</v>
      </c>
      <c r="G408">
        <v>1</v>
      </c>
      <c r="H408">
        <v>3</v>
      </c>
      <c r="I408" t="s">
        <v>985</v>
      </c>
      <c r="J408" t="s">
        <v>986</v>
      </c>
      <c r="K408" t="s">
        <v>987</v>
      </c>
      <c r="L408">
        <v>1348</v>
      </c>
      <c r="N408">
        <v>1009</v>
      </c>
      <c r="O408" t="s">
        <v>133</v>
      </c>
      <c r="P408" t="s">
        <v>133</v>
      </c>
      <c r="Q408">
        <v>1000</v>
      </c>
      <c r="X408">
        <v>4.0000000000000002E-4</v>
      </c>
      <c r="Y408">
        <v>15118.99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 t="s">
        <v>3</v>
      </c>
      <c r="AG408">
        <v>4.0000000000000002E-4</v>
      </c>
      <c r="AH408">
        <v>2</v>
      </c>
      <c r="AI408">
        <v>68191794</v>
      </c>
      <c r="AJ408">
        <v>415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4">
      <c r="A409">
        <f>ROW(Source!A212)</f>
        <v>212</v>
      </c>
      <c r="B409">
        <v>68191795</v>
      </c>
      <c r="C409">
        <v>68191788</v>
      </c>
      <c r="D409">
        <v>64807749</v>
      </c>
      <c r="E409">
        <v>1</v>
      </c>
      <c r="F409">
        <v>1</v>
      </c>
      <c r="G409">
        <v>1</v>
      </c>
      <c r="H409">
        <v>3</v>
      </c>
      <c r="I409" t="s">
        <v>988</v>
      </c>
      <c r="J409" t="s">
        <v>989</v>
      </c>
      <c r="K409" t="s">
        <v>990</v>
      </c>
      <c r="L409">
        <v>1348</v>
      </c>
      <c r="N409">
        <v>1009</v>
      </c>
      <c r="O409" t="s">
        <v>133</v>
      </c>
      <c r="P409" t="s">
        <v>133</v>
      </c>
      <c r="Q409">
        <v>1000</v>
      </c>
      <c r="X409">
        <v>2.0000000000000001E-4</v>
      </c>
      <c r="Y409">
        <v>16950</v>
      </c>
      <c r="Z409">
        <v>0</v>
      </c>
      <c r="AA409">
        <v>0</v>
      </c>
      <c r="AB409">
        <v>0</v>
      </c>
      <c r="AC409">
        <v>0</v>
      </c>
      <c r="AD409">
        <v>1</v>
      </c>
      <c r="AE409">
        <v>0</v>
      </c>
      <c r="AF409" t="s">
        <v>3</v>
      </c>
      <c r="AG409">
        <v>2.0000000000000001E-4</v>
      </c>
      <c r="AH409">
        <v>2</v>
      </c>
      <c r="AI409">
        <v>68191795</v>
      </c>
      <c r="AJ409">
        <v>416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4">
      <c r="A410">
        <f>ROW(Source!A212)</f>
        <v>212</v>
      </c>
      <c r="B410">
        <v>68191796</v>
      </c>
      <c r="C410">
        <v>68191788</v>
      </c>
      <c r="D410">
        <v>64807833</v>
      </c>
      <c r="E410">
        <v>1</v>
      </c>
      <c r="F410">
        <v>1</v>
      </c>
      <c r="G410">
        <v>1</v>
      </c>
      <c r="H410">
        <v>3</v>
      </c>
      <c r="I410" t="s">
        <v>1070</v>
      </c>
      <c r="J410" t="s">
        <v>1071</v>
      </c>
      <c r="K410" t="s">
        <v>1072</v>
      </c>
      <c r="L410">
        <v>1348</v>
      </c>
      <c r="N410">
        <v>1009</v>
      </c>
      <c r="O410" t="s">
        <v>133</v>
      </c>
      <c r="P410" t="s">
        <v>133</v>
      </c>
      <c r="Q410">
        <v>1000</v>
      </c>
      <c r="X410">
        <v>3.5999999999999999E-3</v>
      </c>
      <c r="Y410">
        <v>5989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3</v>
      </c>
      <c r="AG410">
        <v>3.5999999999999999E-3</v>
      </c>
      <c r="AH410">
        <v>2</v>
      </c>
      <c r="AI410">
        <v>68191796</v>
      </c>
      <c r="AJ410">
        <v>417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4">
      <c r="A411">
        <f>ROW(Source!A212)</f>
        <v>212</v>
      </c>
      <c r="B411">
        <v>68191797</v>
      </c>
      <c r="C411">
        <v>68191788</v>
      </c>
      <c r="D411">
        <v>64808586</v>
      </c>
      <c r="E411">
        <v>1</v>
      </c>
      <c r="F411">
        <v>1</v>
      </c>
      <c r="G411">
        <v>1</v>
      </c>
      <c r="H411">
        <v>3</v>
      </c>
      <c r="I411" t="s">
        <v>994</v>
      </c>
      <c r="J411" t="s">
        <v>995</v>
      </c>
      <c r="K411" t="s">
        <v>996</v>
      </c>
      <c r="L411">
        <v>1346</v>
      </c>
      <c r="N411">
        <v>1009</v>
      </c>
      <c r="O411" t="s">
        <v>120</v>
      </c>
      <c r="P411" t="s">
        <v>120</v>
      </c>
      <c r="Q411">
        <v>1</v>
      </c>
      <c r="X411">
        <v>0.3</v>
      </c>
      <c r="Y411">
        <v>37.29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 t="s">
        <v>3</v>
      </c>
      <c r="AG411">
        <v>0.3</v>
      </c>
      <c r="AH411">
        <v>2</v>
      </c>
      <c r="AI411">
        <v>68191797</v>
      </c>
      <c r="AJ411">
        <v>418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4">
      <c r="A412">
        <f>ROW(Source!A212)</f>
        <v>212</v>
      </c>
      <c r="B412">
        <v>68191798</v>
      </c>
      <c r="C412">
        <v>68191788</v>
      </c>
      <c r="D412">
        <v>64808742</v>
      </c>
      <c r="E412">
        <v>1</v>
      </c>
      <c r="F412">
        <v>1</v>
      </c>
      <c r="G412">
        <v>1</v>
      </c>
      <c r="H412">
        <v>3</v>
      </c>
      <c r="I412" t="s">
        <v>1053</v>
      </c>
      <c r="J412" t="s">
        <v>1054</v>
      </c>
      <c r="K412" t="s">
        <v>1055</v>
      </c>
      <c r="L412">
        <v>1346</v>
      </c>
      <c r="N412">
        <v>1009</v>
      </c>
      <c r="O412" t="s">
        <v>120</v>
      </c>
      <c r="P412" t="s">
        <v>120</v>
      </c>
      <c r="Q412">
        <v>1</v>
      </c>
      <c r="X412">
        <v>2</v>
      </c>
      <c r="Y412">
        <v>9.61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3</v>
      </c>
      <c r="AG412">
        <v>2</v>
      </c>
      <c r="AH412">
        <v>2</v>
      </c>
      <c r="AI412">
        <v>68191798</v>
      </c>
      <c r="AJ412">
        <v>419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4">
      <c r="A413">
        <f>ROW(Source!A212)</f>
        <v>212</v>
      </c>
      <c r="B413">
        <v>68191799</v>
      </c>
      <c r="C413">
        <v>68191788</v>
      </c>
      <c r="D413">
        <v>64809022</v>
      </c>
      <c r="E413">
        <v>1</v>
      </c>
      <c r="F413">
        <v>1</v>
      </c>
      <c r="G413">
        <v>1</v>
      </c>
      <c r="H413">
        <v>3</v>
      </c>
      <c r="I413" t="s">
        <v>1076</v>
      </c>
      <c r="J413" t="s">
        <v>1077</v>
      </c>
      <c r="K413" t="s">
        <v>1078</v>
      </c>
      <c r="L413">
        <v>1348</v>
      </c>
      <c r="N413">
        <v>1009</v>
      </c>
      <c r="O413" t="s">
        <v>133</v>
      </c>
      <c r="P413" t="s">
        <v>133</v>
      </c>
      <c r="Q413">
        <v>1000</v>
      </c>
      <c r="X413">
        <v>6.9999999999999999E-4</v>
      </c>
      <c r="Y413">
        <v>11350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 t="s">
        <v>3</v>
      </c>
      <c r="AG413">
        <v>6.9999999999999999E-4</v>
      </c>
      <c r="AH413">
        <v>2</v>
      </c>
      <c r="AI413">
        <v>68191799</v>
      </c>
      <c r="AJ413">
        <v>420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4">
      <c r="A414">
        <f>ROW(Source!A212)</f>
        <v>212</v>
      </c>
      <c r="B414">
        <v>68191800</v>
      </c>
      <c r="C414">
        <v>68191788</v>
      </c>
      <c r="D414">
        <v>64809038</v>
      </c>
      <c r="E414">
        <v>1</v>
      </c>
      <c r="F414">
        <v>1</v>
      </c>
      <c r="G414">
        <v>1</v>
      </c>
      <c r="H414">
        <v>3</v>
      </c>
      <c r="I414" t="s">
        <v>1079</v>
      </c>
      <c r="J414" t="s">
        <v>1080</v>
      </c>
      <c r="K414" t="s">
        <v>1081</v>
      </c>
      <c r="L414">
        <v>1356</v>
      </c>
      <c r="N414">
        <v>1010</v>
      </c>
      <c r="O414" t="s">
        <v>271</v>
      </c>
      <c r="P414" t="s">
        <v>271</v>
      </c>
      <c r="Q414">
        <v>1000</v>
      </c>
      <c r="X414">
        <v>0.04</v>
      </c>
      <c r="Y414">
        <v>200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 t="s">
        <v>3</v>
      </c>
      <c r="AG414">
        <v>0.04</v>
      </c>
      <c r="AH414">
        <v>2</v>
      </c>
      <c r="AI414">
        <v>68191800</v>
      </c>
      <c r="AJ414">
        <v>421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4">
      <c r="A415">
        <f>ROW(Source!A212)</f>
        <v>212</v>
      </c>
      <c r="B415">
        <v>68191801</v>
      </c>
      <c r="C415">
        <v>68191788</v>
      </c>
      <c r="D415">
        <v>64832442</v>
      </c>
      <c r="E415">
        <v>1</v>
      </c>
      <c r="F415">
        <v>1</v>
      </c>
      <c r="G415">
        <v>1</v>
      </c>
      <c r="H415">
        <v>3</v>
      </c>
      <c r="I415" t="s">
        <v>418</v>
      </c>
      <c r="J415" t="s">
        <v>420</v>
      </c>
      <c r="K415" t="s">
        <v>419</v>
      </c>
      <c r="L415">
        <v>1035</v>
      </c>
      <c r="N415">
        <v>1013</v>
      </c>
      <c r="O415" t="s">
        <v>103</v>
      </c>
      <c r="P415" t="s">
        <v>103</v>
      </c>
      <c r="Q415">
        <v>1</v>
      </c>
      <c r="X415">
        <v>10</v>
      </c>
      <c r="Y415">
        <v>130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 t="s">
        <v>3</v>
      </c>
      <c r="AG415">
        <v>10</v>
      </c>
      <c r="AH415">
        <v>2</v>
      </c>
      <c r="AI415">
        <v>68191801</v>
      </c>
      <c r="AJ415">
        <v>423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4">
      <c r="A416">
        <f>ROW(Source!A216)</f>
        <v>216</v>
      </c>
      <c r="B416">
        <v>68192083</v>
      </c>
      <c r="C416">
        <v>68192082</v>
      </c>
      <c r="D416">
        <v>18411117</v>
      </c>
      <c r="E416">
        <v>1</v>
      </c>
      <c r="F416">
        <v>1</v>
      </c>
      <c r="G416">
        <v>1</v>
      </c>
      <c r="H416">
        <v>1</v>
      </c>
      <c r="I416" t="s">
        <v>801</v>
      </c>
      <c r="J416" t="s">
        <v>3</v>
      </c>
      <c r="K416" t="s">
        <v>802</v>
      </c>
      <c r="L416">
        <v>1369</v>
      </c>
      <c r="N416">
        <v>1013</v>
      </c>
      <c r="O416" t="s">
        <v>665</v>
      </c>
      <c r="P416" t="s">
        <v>665</v>
      </c>
      <c r="Q416">
        <v>1</v>
      </c>
      <c r="X416">
        <v>17.32</v>
      </c>
      <c r="Y416">
        <v>0</v>
      </c>
      <c r="Z416">
        <v>0</v>
      </c>
      <c r="AA416">
        <v>0</v>
      </c>
      <c r="AB416">
        <v>9.6199999999999992</v>
      </c>
      <c r="AC416">
        <v>0</v>
      </c>
      <c r="AD416">
        <v>1</v>
      </c>
      <c r="AE416">
        <v>1</v>
      </c>
      <c r="AF416" t="s">
        <v>21</v>
      </c>
      <c r="AG416">
        <v>19.917999999999999</v>
      </c>
      <c r="AH416">
        <v>2</v>
      </c>
      <c r="AI416">
        <v>68192083</v>
      </c>
      <c r="AJ416">
        <v>425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4">
      <c r="A417">
        <f>ROW(Source!A216)</f>
        <v>216</v>
      </c>
      <c r="B417">
        <v>68192084</v>
      </c>
      <c r="C417">
        <v>68192082</v>
      </c>
      <c r="D417">
        <v>121548</v>
      </c>
      <c r="E417">
        <v>1</v>
      </c>
      <c r="F417">
        <v>1</v>
      </c>
      <c r="G417">
        <v>1</v>
      </c>
      <c r="H417">
        <v>1</v>
      </c>
      <c r="I417" t="s">
        <v>44</v>
      </c>
      <c r="J417" t="s">
        <v>3</v>
      </c>
      <c r="K417" t="s">
        <v>723</v>
      </c>
      <c r="L417">
        <v>608254</v>
      </c>
      <c r="N417">
        <v>1013</v>
      </c>
      <c r="O417" t="s">
        <v>724</v>
      </c>
      <c r="P417" t="s">
        <v>724</v>
      </c>
      <c r="Q417">
        <v>1</v>
      </c>
      <c r="X417">
        <v>0.13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2</v>
      </c>
      <c r="AF417" t="s">
        <v>20</v>
      </c>
      <c r="AG417">
        <v>0.16250000000000001</v>
      </c>
      <c r="AH417">
        <v>2</v>
      </c>
      <c r="AI417">
        <v>68192084</v>
      </c>
      <c r="AJ417">
        <v>426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4">
      <c r="A418">
        <f>ROW(Source!A216)</f>
        <v>216</v>
      </c>
      <c r="B418">
        <v>68192085</v>
      </c>
      <c r="C418">
        <v>68192082</v>
      </c>
      <c r="D418">
        <v>64871408</v>
      </c>
      <c r="E418">
        <v>1</v>
      </c>
      <c r="F418">
        <v>1</v>
      </c>
      <c r="G418">
        <v>1</v>
      </c>
      <c r="H418">
        <v>2</v>
      </c>
      <c r="I418" t="s">
        <v>789</v>
      </c>
      <c r="J418" t="s">
        <v>790</v>
      </c>
      <c r="K418" t="s">
        <v>791</v>
      </c>
      <c r="L418">
        <v>1368</v>
      </c>
      <c r="N418">
        <v>1011</v>
      </c>
      <c r="O418" t="s">
        <v>669</v>
      </c>
      <c r="P418" t="s">
        <v>669</v>
      </c>
      <c r="Q418">
        <v>1</v>
      </c>
      <c r="X418">
        <v>0.13</v>
      </c>
      <c r="Y418">
        <v>0</v>
      </c>
      <c r="Z418">
        <v>31.26</v>
      </c>
      <c r="AA418">
        <v>13.5</v>
      </c>
      <c r="AB418">
        <v>0</v>
      </c>
      <c r="AC418">
        <v>0</v>
      </c>
      <c r="AD418">
        <v>1</v>
      </c>
      <c r="AE418">
        <v>0</v>
      </c>
      <c r="AF418" t="s">
        <v>20</v>
      </c>
      <c r="AG418">
        <v>0.16250000000000001</v>
      </c>
      <c r="AH418">
        <v>2</v>
      </c>
      <c r="AI418">
        <v>68192085</v>
      </c>
      <c r="AJ418">
        <v>427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4">
      <c r="A419">
        <f>ROW(Source!A216)</f>
        <v>216</v>
      </c>
      <c r="B419">
        <v>68192086</v>
      </c>
      <c r="C419">
        <v>68192082</v>
      </c>
      <c r="D419">
        <v>64872800</v>
      </c>
      <c r="E419">
        <v>1</v>
      </c>
      <c r="F419">
        <v>1</v>
      </c>
      <c r="G419">
        <v>1</v>
      </c>
      <c r="H419">
        <v>2</v>
      </c>
      <c r="I419" t="s">
        <v>746</v>
      </c>
      <c r="J419" t="s">
        <v>747</v>
      </c>
      <c r="K419" t="s">
        <v>748</v>
      </c>
      <c r="L419">
        <v>1368</v>
      </c>
      <c r="N419">
        <v>1011</v>
      </c>
      <c r="O419" t="s">
        <v>669</v>
      </c>
      <c r="P419" t="s">
        <v>669</v>
      </c>
      <c r="Q419">
        <v>1</v>
      </c>
      <c r="X419">
        <v>0.2</v>
      </c>
      <c r="Y419">
        <v>0</v>
      </c>
      <c r="Z419">
        <v>1.95</v>
      </c>
      <c r="AA419">
        <v>0</v>
      </c>
      <c r="AB419">
        <v>0</v>
      </c>
      <c r="AC419">
        <v>0</v>
      </c>
      <c r="AD419">
        <v>1</v>
      </c>
      <c r="AE419">
        <v>0</v>
      </c>
      <c r="AF419" t="s">
        <v>20</v>
      </c>
      <c r="AG419">
        <v>0.25</v>
      </c>
      <c r="AH419">
        <v>2</v>
      </c>
      <c r="AI419">
        <v>68192086</v>
      </c>
      <c r="AJ419">
        <v>428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4">
      <c r="A420">
        <f>ROW(Source!A216)</f>
        <v>216</v>
      </c>
      <c r="B420">
        <v>68192087</v>
      </c>
      <c r="C420">
        <v>68192082</v>
      </c>
      <c r="D420">
        <v>64873129</v>
      </c>
      <c r="E420">
        <v>1</v>
      </c>
      <c r="F420">
        <v>1</v>
      </c>
      <c r="G420">
        <v>1</v>
      </c>
      <c r="H420">
        <v>2</v>
      </c>
      <c r="I420" t="s">
        <v>715</v>
      </c>
      <c r="J420" t="s">
        <v>716</v>
      </c>
      <c r="K420" t="s">
        <v>717</v>
      </c>
      <c r="L420">
        <v>1368</v>
      </c>
      <c r="N420">
        <v>1011</v>
      </c>
      <c r="O420" t="s">
        <v>669</v>
      </c>
      <c r="P420" t="s">
        <v>669</v>
      </c>
      <c r="Q420">
        <v>1</v>
      </c>
      <c r="X420">
        <v>0.14000000000000001</v>
      </c>
      <c r="Y420">
        <v>0</v>
      </c>
      <c r="Z420">
        <v>87.17</v>
      </c>
      <c r="AA420">
        <v>11.6</v>
      </c>
      <c r="AB420">
        <v>0</v>
      </c>
      <c r="AC420">
        <v>0</v>
      </c>
      <c r="AD420">
        <v>1</v>
      </c>
      <c r="AE420">
        <v>0</v>
      </c>
      <c r="AF420" t="s">
        <v>20</v>
      </c>
      <c r="AG420">
        <v>0.17499999999999999</v>
      </c>
      <c r="AH420">
        <v>2</v>
      </c>
      <c r="AI420">
        <v>68192087</v>
      </c>
      <c r="AJ420">
        <v>429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4">
      <c r="A421">
        <f>ROW(Source!A216)</f>
        <v>216</v>
      </c>
      <c r="B421">
        <v>68192088</v>
      </c>
      <c r="C421">
        <v>68192082</v>
      </c>
      <c r="D421">
        <v>64807530</v>
      </c>
      <c r="E421">
        <v>1</v>
      </c>
      <c r="F421">
        <v>1</v>
      </c>
      <c r="G421">
        <v>1</v>
      </c>
      <c r="H421">
        <v>3</v>
      </c>
      <c r="I421" t="s">
        <v>1047</v>
      </c>
      <c r="J421" t="s">
        <v>1048</v>
      </c>
      <c r="K421" t="s">
        <v>1049</v>
      </c>
      <c r="L421">
        <v>1348</v>
      </c>
      <c r="N421">
        <v>1009</v>
      </c>
      <c r="O421" t="s">
        <v>133</v>
      </c>
      <c r="P421" t="s">
        <v>133</v>
      </c>
      <c r="Q421">
        <v>1000</v>
      </c>
      <c r="X421">
        <v>1.4E-3</v>
      </c>
      <c r="Y421">
        <v>30029.99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</v>
      </c>
      <c r="AF421" t="s">
        <v>3</v>
      </c>
      <c r="AG421">
        <v>1.4E-3</v>
      </c>
      <c r="AH421">
        <v>2</v>
      </c>
      <c r="AI421">
        <v>68192088</v>
      </c>
      <c r="AJ421">
        <v>430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4">
      <c r="A422">
        <f>ROW(Source!A216)</f>
        <v>216</v>
      </c>
      <c r="B422">
        <v>68192089</v>
      </c>
      <c r="C422">
        <v>68192082</v>
      </c>
      <c r="D422">
        <v>64807574</v>
      </c>
      <c r="E422">
        <v>1</v>
      </c>
      <c r="F422">
        <v>1</v>
      </c>
      <c r="G422">
        <v>1</v>
      </c>
      <c r="H422">
        <v>3</v>
      </c>
      <c r="I422" t="s">
        <v>985</v>
      </c>
      <c r="J422" t="s">
        <v>986</v>
      </c>
      <c r="K422" t="s">
        <v>987</v>
      </c>
      <c r="L422">
        <v>1348</v>
      </c>
      <c r="N422">
        <v>1009</v>
      </c>
      <c r="O422" t="s">
        <v>133</v>
      </c>
      <c r="P422" t="s">
        <v>133</v>
      </c>
      <c r="Q422">
        <v>1000</v>
      </c>
      <c r="X422">
        <v>2.7E-4</v>
      </c>
      <c r="Y422">
        <v>15118.99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 t="s">
        <v>3</v>
      </c>
      <c r="AG422">
        <v>2.7E-4</v>
      </c>
      <c r="AH422">
        <v>2</v>
      </c>
      <c r="AI422">
        <v>68192089</v>
      </c>
      <c r="AJ422">
        <v>431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4">
      <c r="A423">
        <f>ROW(Source!A216)</f>
        <v>216</v>
      </c>
      <c r="B423">
        <v>68192090</v>
      </c>
      <c r="C423">
        <v>68192082</v>
      </c>
      <c r="D423">
        <v>64807749</v>
      </c>
      <c r="E423">
        <v>1</v>
      </c>
      <c r="F423">
        <v>1</v>
      </c>
      <c r="G423">
        <v>1</v>
      </c>
      <c r="H423">
        <v>3</v>
      </c>
      <c r="I423" t="s">
        <v>988</v>
      </c>
      <c r="J423" t="s">
        <v>989</v>
      </c>
      <c r="K423" t="s">
        <v>990</v>
      </c>
      <c r="L423">
        <v>1348</v>
      </c>
      <c r="N423">
        <v>1009</v>
      </c>
      <c r="O423" t="s">
        <v>133</v>
      </c>
      <c r="P423" t="s">
        <v>133</v>
      </c>
      <c r="Q423">
        <v>1000</v>
      </c>
      <c r="X423">
        <v>1.2999999999999999E-4</v>
      </c>
      <c r="Y423">
        <v>16950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F423" t="s">
        <v>3</v>
      </c>
      <c r="AG423">
        <v>1.2999999999999999E-4</v>
      </c>
      <c r="AH423">
        <v>2</v>
      </c>
      <c r="AI423">
        <v>68192090</v>
      </c>
      <c r="AJ423">
        <v>432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4">
      <c r="A424">
        <f>ROW(Source!A216)</f>
        <v>216</v>
      </c>
      <c r="B424">
        <v>68192091</v>
      </c>
      <c r="C424">
        <v>68192082</v>
      </c>
      <c r="D424">
        <v>64808586</v>
      </c>
      <c r="E424">
        <v>1</v>
      </c>
      <c r="F424">
        <v>1</v>
      </c>
      <c r="G424">
        <v>1</v>
      </c>
      <c r="H424">
        <v>3</v>
      </c>
      <c r="I424" t="s">
        <v>994</v>
      </c>
      <c r="J424" t="s">
        <v>995</v>
      </c>
      <c r="K424" t="s">
        <v>996</v>
      </c>
      <c r="L424">
        <v>1346</v>
      </c>
      <c r="N424">
        <v>1009</v>
      </c>
      <c r="O424" t="s">
        <v>120</v>
      </c>
      <c r="P424" t="s">
        <v>120</v>
      </c>
      <c r="Q424">
        <v>1</v>
      </c>
      <c r="X424">
        <v>0.13</v>
      </c>
      <c r="Y424">
        <v>37.29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0</v>
      </c>
      <c r="AF424" t="s">
        <v>3</v>
      </c>
      <c r="AG424">
        <v>0.13</v>
      </c>
      <c r="AH424">
        <v>2</v>
      </c>
      <c r="AI424">
        <v>68192091</v>
      </c>
      <c r="AJ424">
        <v>433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4">
      <c r="A425">
        <f>ROW(Source!A216)</f>
        <v>216</v>
      </c>
      <c r="B425">
        <v>68192092</v>
      </c>
      <c r="C425">
        <v>68192082</v>
      </c>
      <c r="D425">
        <v>64808742</v>
      </c>
      <c r="E425">
        <v>1</v>
      </c>
      <c r="F425">
        <v>1</v>
      </c>
      <c r="G425">
        <v>1</v>
      </c>
      <c r="H425">
        <v>3</v>
      </c>
      <c r="I425" t="s">
        <v>1053</v>
      </c>
      <c r="J425" t="s">
        <v>1054</v>
      </c>
      <c r="K425" t="s">
        <v>1055</v>
      </c>
      <c r="L425">
        <v>1346</v>
      </c>
      <c r="N425">
        <v>1009</v>
      </c>
      <c r="O425" t="s">
        <v>120</v>
      </c>
      <c r="P425" t="s">
        <v>120</v>
      </c>
      <c r="Q425">
        <v>1</v>
      </c>
      <c r="X425">
        <v>2</v>
      </c>
      <c r="Y425">
        <v>9.61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 t="s">
        <v>3</v>
      </c>
      <c r="AG425">
        <v>2</v>
      </c>
      <c r="AH425">
        <v>2</v>
      </c>
      <c r="AI425">
        <v>68192092</v>
      </c>
      <c r="AJ425">
        <v>434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4">
      <c r="A426">
        <f>ROW(Source!A216)</f>
        <v>216</v>
      </c>
      <c r="B426">
        <v>68192093</v>
      </c>
      <c r="C426">
        <v>68192082</v>
      </c>
      <c r="D426">
        <v>64809022</v>
      </c>
      <c r="E426">
        <v>1</v>
      </c>
      <c r="F426">
        <v>1</v>
      </c>
      <c r="G426">
        <v>1</v>
      </c>
      <c r="H426">
        <v>3</v>
      </c>
      <c r="I426" t="s">
        <v>1076</v>
      </c>
      <c r="J426" t="s">
        <v>1077</v>
      </c>
      <c r="K426" t="s">
        <v>1078</v>
      </c>
      <c r="L426">
        <v>1348</v>
      </c>
      <c r="N426">
        <v>1009</v>
      </c>
      <c r="O426" t="s">
        <v>133</v>
      </c>
      <c r="P426" t="s">
        <v>133</v>
      </c>
      <c r="Q426">
        <v>1000</v>
      </c>
      <c r="X426">
        <v>6.9999999999999999E-4</v>
      </c>
      <c r="Y426">
        <v>11350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3</v>
      </c>
      <c r="AG426">
        <v>6.9999999999999999E-4</v>
      </c>
      <c r="AH426">
        <v>2</v>
      </c>
      <c r="AI426">
        <v>68192093</v>
      </c>
      <c r="AJ426">
        <v>435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4">
      <c r="A427">
        <f>ROW(Source!A216)</f>
        <v>216</v>
      </c>
      <c r="B427">
        <v>68192094</v>
      </c>
      <c r="C427">
        <v>68192082</v>
      </c>
      <c r="D427">
        <v>64809038</v>
      </c>
      <c r="E427">
        <v>1</v>
      </c>
      <c r="F427">
        <v>1</v>
      </c>
      <c r="G427">
        <v>1</v>
      </c>
      <c r="H427">
        <v>3</v>
      </c>
      <c r="I427" t="s">
        <v>1079</v>
      </c>
      <c r="J427" t="s">
        <v>1080</v>
      </c>
      <c r="K427" t="s">
        <v>1081</v>
      </c>
      <c r="L427">
        <v>1356</v>
      </c>
      <c r="N427">
        <v>1010</v>
      </c>
      <c r="O427" t="s">
        <v>271</v>
      </c>
      <c r="P427" t="s">
        <v>271</v>
      </c>
      <c r="Q427">
        <v>1000</v>
      </c>
      <c r="X427">
        <v>0.04</v>
      </c>
      <c r="Y427">
        <v>200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3</v>
      </c>
      <c r="AG427">
        <v>0.04</v>
      </c>
      <c r="AH427">
        <v>2</v>
      </c>
      <c r="AI427">
        <v>68192094</v>
      </c>
      <c r="AJ427">
        <v>436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4">
      <c r="A428">
        <f>ROW(Source!A216)</f>
        <v>216</v>
      </c>
      <c r="B428">
        <v>68192095</v>
      </c>
      <c r="C428">
        <v>68192082</v>
      </c>
      <c r="D428">
        <v>64832116</v>
      </c>
      <c r="E428">
        <v>1</v>
      </c>
      <c r="F428">
        <v>1</v>
      </c>
      <c r="G428">
        <v>1</v>
      </c>
      <c r="H428">
        <v>3</v>
      </c>
      <c r="I428" t="s">
        <v>453</v>
      </c>
      <c r="J428" t="s">
        <v>455</v>
      </c>
      <c r="K428" t="s">
        <v>454</v>
      </c>
      <c r="L428">
        <v>1035</v>
      </c>
      <c r="N428">
        <v>1013</v>
      </c>
      <c r="O428" t="s">
        <v>103</v>
      </c>
      <c r="P428" t="s">
        <v>103</v>
      </c>
      <c r="Q428">
        <v>1</v>
      </c>
      <c r="X428">
        <v>10</v>
      </c>
      <c r="Y428">
        <v>280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 t="s">
        <v>3</v>
      </c>
      <c r="AG428">
        <v>10</v>
      </c>
      <c r="AH428">
        <v>2</v>
      </c>
      <c r="AI428">
        <v>68192095</v>
      </c>
      <c r="AJ428">
        <v>438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4">
      <c r="A429">
        <f>ROW(Source!A216)</f>
        <v>216</v>
      </c>
      <c r="B429">
        <v>68192096</v>
      </c>
      <c r="C429">
        <v>68192082</v>
      </c>
      <c r="D429">
        <v>64842727</v>
      </c>
      <c r="E429">
        <v>1</v>
      </c>
      <c r="F429">
        <v>1</v>
      </c>
      <c r="G429">
        <v>1</v>
      </c>
      <c r="H429">
        <v>3</v>
      </c>
      <c r="I429" t="s">
        <v>758</v>
      </c>
      <c r="J429" t="s">
        <v>759</v>
      </c>
      <c r="K429" t="s">
        <v>760</v>
      </c>
      <c r="L429">
        <v>1339</v>
      </c>
      <c r="N429">
        <v>1007</v>
      </c>
      <c r="O429" t="s">
        <v>712</v>
      </c>
      <c r="P429" t="s">
        <v>712</v>
      </c>
      <c r="Q429">
        <v>1</v>
      </c>
      <c r="X429">
        <v>0.01</v>
      </c>
      <c r="Y429">
        <v>519.79999999999995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3</v>
      </c>
      <c r="AG429">
        <v>0.01</v>
      </c>
      <c r="AH429">
        <v>2</v>
      </c>
      <c r="AI429">
        <v>68192096</v>
      </c>
      <c r="AJ429">
        <v>439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4">
      <c r="A430">
        <f>ROW(Source!A253)</f>
        <v>253</v>
      </c>
      <c r="B430">
        <v>68192429</v>
      </c>
      <c r="C430">
        <v>68192428</v>
      </c>
      <c r="D430">
        <v>18434709</v>
      </c>
      <c r="E430">
        <v>1</v>
      </c>
      <c r="F430">
        <v>1</v>
      </c>
      <c r="G430">
        <v>1</v>
      </c>
      <c r="H430">
        <v>1</v>
      </c>
      <c r="I430" t="s">
        <v>1088</v>
      </c>
      <c r="J430" t="s">
        <v>3</v>
      </c>
      <c r="K430" t="s">
        <v>1089</v>
      </c>
      <c r="L430">
        <v>1369</v>
      </c>
      <c r="N430">
        <v>1013</v>
      </c>
      <c r="O430" t="s">
        <v>665</v>
      </c>
      <c r="P430" t="s">
        <v>665</v>
      </c>
      <c r="Q430">
        <v>1</v>
      </c>
      <c r="X430">
        <v>46.18</v>
      </c>
      <c r="Y430">
        <v>0</v>
      </c>
      <c r="Z430">
        <v>0</v>
      </c>
      <c r="AA430">
        <v>0</v>
      </c>
      <c r="AB430">
        <v>11.27</v>
      </c>
      <c r="AC430">
        <v>0</v>
      </c>
      <c r="AD430">
        <v>1</v>
      </c>
      <c r="AE430">
        <v>1</v>
      </c>
      <c r="AF430" t="s">
        <v>21</v>
      </c>
      <c r="AG430">
        <v>53.106999999999999</v>
      </c>
      <c r="AH430">
        <v>2</v>
      </c>
      <c r="AI430">
        <v>68192429</v>
      </c>
      <c r="AJ430">
        <v>440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4">
      <c r="A431">
        <f>ROW(Source!A253)</f>
        <v>253</v>
      </c>
      <c r="B431">
        <v>68192430</v>
      </c>
      <c r="C431">
        <v>68192428</v>
      </c>
      <c r="D431">
        <v>121548</v>
      </c>
      <c r="E431">
        <v>1</v>
      </c>
      <c r="F431">
        <v>1</v>
      </c>
      <c r="G431">
        <v>1</v>
      </c>
      <c r="H431">
        <v>1</v>
      </c>
      <c r="I431" t="s">
        <v>44</v>
      </c>
      <c r="J431" t="s">
        <v>3</v>
      </c>
      <c r="K431" t="s">
        <v>723</v>
      </c>
      <c r="L431">
        <v>608254</v>
      </c>
      <c r="N431">
        <v>1013</v>
      </c>
      <c r="O431" t="s">
        <v>724</v>
      </c>
      <c r="P431" t="s">
        <v>724</v>
      </c>
      <c r="Q431">
        <v>1</v>
      </c>
      <c r="X431">
        <v>0.39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2</v>
      </c>
      <c r="AF431" t="s">
        <v>20</v>
      </c>
      <c r="AG431">
        <v>0.48749999999999999</v>
      </c>
      <c r="AH431">
        <v>2</v>
      </c>
      <c r="AI431">
        <v>68192430</v>
      </c>
      <c r="AJ431">
        <v>441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4">
      <c r="A432">
        <f>ROW(Source!A253)</f>
        <v>253</v>
      </c>
      <c r="B432">
        <v>68192431</v>
      </c>
      <c r="C432">
        <v>68192428</v>
      </c>
      <c r="D432">
        <v>64871408</v>
      </c>
      <c r="E432">
        <v>1</v>
      </c>
      <c r="F432">
        <v>1</v>
      </c>
      <c r="G432">
        <v>1</v>
      </c>
      <c r="H432">
        <v>2</v>
      </c>
      <c r="I432" t="s">
        <v>789</v>
      </c>
      <c r="J432" t="s">
        <v>790</v>
      </c>
      <c r="K432" t="s">
        <v>791</v>
      </c>
      <c r="L432">
        <v>1368</v>
      </c>
      <c r="N432">
        <v>1011</v>
      </c>
      <c r="O432" t="s">
        <v>669</v>
      </c>
      <c r="P432" t="s">
        <v>669</v>
      </c>
      <c r="Q432">
        <v>1</v>
      </c>
      <c r="X432">
        <v>0.39</v>
      </c>
      <c r="Y432">
        <v>0</v>
      </c>
      <c r="Z432">
        <v>31.26</v>
      </c>
      <c r="AA432">
        <v>13.5</v>
      </c>
      <c r="AB432">
        <v>0</v>
      </c>
      <c r="AC432">
        <v>0</v>
      </c>
      <c r="AD432">
        <v>1</v>
      </c>
      <c r="AE432">
        <v>0</v>
      </c>
      <c r="AF432" t="s">
        <v>20</v>
      </c>
      <c r="AG432">
        <v>0.48749999999999999</v>
      </c>
      <c r="AH432">
        <v>2</v>
      </c>
      <c r="AI432">
        <v>68192431</v>
      </c>
      <c r="AJ432">
        <v>442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4">
      <c r="A433">
        <f>ROW(Source!A253)</f>
        <v>253</v>
      </c>
      <c r="B433">
        <v>68192432</v>
      </c>
      <c r="C433">
        <v>68192428</v>
      </c>
      <c r="D433">
        <v>64871898</v>
      </c>
      <c r="E433">
        <v>1</v>
      </c>
      <c r="F433">
        <v>1</v>
      </c>
      <c r="G433">
        <v>1</v>
      </c>
      <c r="H433">
        <v>2</v>
      </c>
      <c r="I433" t="s">
        <v>1090</v>
      </c>
      <c r="J433" t="s">
        <v>1091</v>
      </c>
      <c r="K433" t="s">
        <v>1092</v>
      </c>
      <c r="L433">
        <v>1368</v>
      </c>
      <c r="N433">
        <v>1011</v>
      </c>
      <c r="O433" t="s">
        <v>669</v>
      </c>
      <c r="P433" t="s">
        <v>669</v>
      </c>
      <c r="Q433">
        <v>1</v>
      </c>
      <c r="X433">
        <v>8.0500000000000007</v>
      </c>
      <c r="Y433">
        <v>0</v>
      </c>
      <c r="Z433">
        <v>30</v>
      </c>
      <c r="AA433">
        <v>0</v>
      </c>
      <c r="AB433">
        <v>0</v>
      </c>
      <c r="AC433">
        <v>0</v>
      </c>
      <c r="AD433">
        <v>1</v>
      </c>
      <c r="AE433">
        <v>0</v>
      </c>
      <c r="AF433" t="s">
        <v>20</v>
      </c>
      <c r="AG433">
        <v>10.0625</v>
      </c>
      <c r="AH433">
        <v>2</v>
      </c>
      <c r="AI433">
        <v>68192432</v>
      </c>
      <c r="AJ433">
        <v>443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4">
      <c r="A434">
        <f>ROW(Source!A253)</f>
        <v>253</v>
      </c>
      <c r="B434">
        <v>68192433</v>
      </c>
      <c r="C434">
        <v>68192428</v>
      </c>
      <c r="D434">
        <v>64872992</v>
      </c>
      <c r="E434">
        <v>1</v>
      </c>
      <c r="F434">
        <v>1</v>
      </c>
      <c r="G434">
        <v>1</v>
      </c>
      <c r="H434">
        <v>2</v>
      </c>
      <c r="I434" t="s">
        <v>1093</v>
      </c>
      <c r="J434" t="s">
        <v>1094</v>
      </c>
      <c r="K434" t="s">
        <v>1095</v>
      </c>
      <c r="L434">
        <v>1368</v>
      </c>
      <c r="N434">
        <v>1011</v>
      </c>
      <c r="O434" t="s">
        <v>669</v>
      </c>
      <c r="P434" t="s">
        <v>669</v>
      </c>
      <c r="Q434">
        <v>1</v>
      </c>
      <c r="X434">
        <v>6</v>
      </c>
      <c r="Y434">
        <v>0</v>
      </c>
      <c r="Z434">
        <v>2.7</v>
      </c>
      <c r="AA434">
        <v>0</v>
      </c>
      <c r="AB434">
        <v>0</v>
      </c>
      <c r="AC434">
        <v>0</v>
      </c>
      <c r="AD434">
        <v>1</v>
      </c>
      <c r="AE434">
        <v>0</v>
      </c>
      <c r="AF434" t="s">
        <v>20</v>
      </c>
      <c r="AG434">
        <v>7.5</v>
      </c>
      <c r="AH434">
        <v>2</v>
      </c>
      <c r="AI434">
        <v>68192433</v>
      </c>
      <c r="AJ434">
        <v>444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4">
      <c r="A435">
        <f>ROW(Source!A253)</f>
        <v>253</v>
      </c>
      <c r="B435">
        <v>68192434</v>
      </c>
      <c r="C435">
        <v>68192428</v>
      </c>
      <c r="D435">
        <v>64873129</v>
      </c>
      <c r="E435">
        <v>1</v>
      </c>
      <c r="F435">
        <v>1</v>
      </c>
      <c r="G435">
        <v>1</v>
      </c>
      <c r="H435">
        <v>2</v>
      </c>
      <c r="I435" t="s">
        <v>715</v>
      </c>
      <c r="J435" t="s">
        <v>716</v>
      </c>
      <c r="K435" t="s">
        <v>717</v>
      </c>
      <c r="L435">
        <v>1368</v>
      </c>
      <c r="N435">
        <v>1011</v>
      </c>
      <c r="O435" t="s">
        <v>669</v>
      </c>
      <c r="P435" t="s">
        <v>669</v>
      </c>
      <c r="Q435">
        <v>1</v>
      </c>
      <c r="X435">
        <v>0.59</v>
      </c>
      <c r="Y435">
        <v>0</v>
      </c>
      <c r="Z435">
        <v>87.17</v>
      </c>
      <c r="AA435">
        <v>11.6</v>
      </c>
      <c r="AB435">
        <v>0</v>
      </c>
      <c r="AC435">
        <v>0</v>
      </c>
      <c r="AD435">
        <v>1</v>
      </c>
      <c r="AE435">
        <v>0</v>
      </c>
      <c r="AF435" t="s">
        <v>20</v>
      </c>
      <c r="AG435">
        <v>0.73750000000000004</v>
      </c>
      <c r="AH435">
        <v>2</v>
      </c>
      <c r="AI435">
        <v>68192434</v>
      </c>
      <c r="AJ435">
        <v>445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4">
      <c r="A436">
        <f>ROW(Source!A253)</f>
        <v>253</v>
      </c>
      <c r="B436">
        <v>68192435</v>
      </c>
      <c r="C436">
        <v>68192428</v>
      </c>
      <c r="D436">
        <v>64807275</v>
      </c>
      <c r="E436">
        <v>1</v>
      </c>
      <c r="F436">
        <v>1</v>
      </c>
      <c r="G436">
        <v>1</v>
      </c>
      <c r="H436">
        <v>3</v>
      </c>
      <c r="I436" t="s">
        <v>1096</v>
      </c>
      <c r="J436" t="s">
        <v>1097</v>
      </c>
      <c r="K436" t="s">
        <v>1098</v>
      </c>
      <c r="L436">
        <v>1348</v>
      </c>
      <c r="N436">
        <v>1009</v>
      </c>
      <c r="O436" t="s">
        <v>133</v>
      </c>
      <c r="P436" t="s">
        <v>133</v>
      </c>
      <c r="Q436">
        <v>1000</v>
      </c>
      <c r="X436">
        <v>1.4E-2</v>
      </c>
      <c r="Y436">
        <v>1160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0</v>
      </c>
      <c r="AF436" t="s">
        <v>3</v>
      </c>
      <c r="AG436">
        <v>1.4E-2</v>
      </c>
      <c r="AH436">
        <v>2</v>
      </c>
      <c r="AI436">
        <v>68192435</v>
      </c>
      <c r="AJ436">
        <v>446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4">
      <c r="A437">
        <f>ROW(Source!A253)</f>
        <v>253</v>
      </c>
      <c r="B437">
        <v>68192436</v>
      </c>
      <c r="C437">
        <v>68192428</v>
      </c>
      <c r="D437">
        <v>64807310</v>
      </c>
      <c r="E437">
        <v>1</v>
      </c>
      <c r="F437">
        <v>1</v>
      </c>
      <c r="G437">
        <v>1</v>
      </c>
      <c r="H437">
        <v>3</v>
      </c>
      <c r="I437" t="s">
        <v>1099</v>
      </c>
      <c r="J437" t="s">
        <v>1100</v>
      </c>
      <c r="K437" t="s">
        <v>1101</v>
      </c>
      <c r="L437">
        <v>1348</v>
      </c>
      <c r="N437">
        <v>1009</v>
      </c>
      <c r="O437" t="s">
        <v>133</v>
      </c>
      <c r="P437" t="s">
        <v>133</v>
      </c>
      <c r="Q437">
        <v>1000</v>
      </c>
      <c r="X437">
        <v>0.28899999999999998</v>
      </c>
      <c r="Y437">
        <v>1383.11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0</v>
      </c>
      <c r="AF437" t="s">
        <v>3</v>
      </c>
      <c r="AG437">
        <v>0.28899999999999998</v>
      </c>
      <c r="AH437">
        <v>2</v>
      </c>
      <c r="AI437">
        <v>68192436</v>
      </c>
      <c r="AJ437">
        <v>447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4">
      <c r="A438">
        <f>ROW(Source!A253)</f>
        <v>253</v>
      </c>
      <c r="B438">
        <v>68192437</v>
      </c>
      <c r="C438">
        <v>68192428</v>
      </c>
      <c r="D438">
        <v>64807311</v>
      </c>
      <c r="E438">
        <v>1</v>
      </c>
      <c r="F438">
        <v>1</v>
      </c>
      <c r="G438">
        <v>1</v>
      </c>
      <c r="H438">
        <v>3</v>
      </c>
      <c r="I438" t="s">
        <v>1102</v>
      </c>
      <c r="J438" t="s">
        <v>1103</v>
      </c>
      <c r="K438" t="s">
        <v>1104</v>
      </c>
      <c r="L438">
        <v>1348</v>
      </c>
      <c r="N438">
        <v>1009</v>
      </c>
      <c r="O438" t="s">
        <v>133</v>
      </c>
      <c r="P438" t="s">
        <v>133</v>
      </c>
      <c r="Q438">
        <v>1000</v>
      </c>
      <c r="X438">
        <v>5.7000000000000002E-2</v>
      </c>
      <c r="Y438">
        <v>1525.49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F438" t="s">
        <v>3</v>
      </c>
      <c r="AG438">
        <v>5.7000000000000002E-2</v>
      </c>
      <c r="AH438">
        <v>2</v>
      </c>
      <c r="AI438">
        <v>68192437</v>
      </c>
      <c r="AJ438">
        <v>448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4">
      <c r="A439">
        <f>ROW(Source!A253)</f>
        <v>253</v>
      </c>
      <c r="B439">
        <v>68192438</v>
      </c>
      <c r="C439">
        <v>68192428</v>
      </c>
      <c r="D439">
        <v>64808650</v>
      </c>
      <c r="E439">
        <v>1</v>
      </c>
      <c r="F439">
        <v>1</v>
      </c>
      <c r="G439">
        <v>1</v>
      </c>
      <c r="H439">
        <v>3</v>
      </c>
      <c r="I439" t="s">
        <v>466</v>
      </c>
      <c r="J439" t="s">
        <v>468</v>
      </c>
      <c r="K439" t="s">
        <v>467</v>
      </c>
      <c r="L439">
        <v>1327</v>
      </c>
      <c r="N439">
        <v>1005</v>
      </c>
      <c r="O439" t="s">
        <v>31</v>
      </c>
      <c r="P439" t="s">
        <v>31</v>
      </c>
      <c r="Q439">
        <v>1</v>
      </c>
      <c r="X439">
        <v>116</v>
      </c>
      <c r="Y439">
        <v>5.71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F439" t="s">
        <v>3</v>
      </c>
      <c r="AG439">
        <v>116</v>
      </c>
      <c r="AH439">
        <v>2</v>
      </c>
      <c r="AI439">
        <v>68192438</v>
      </c>
      <c r="AJ439">
        <v>449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4">
      <c r="A440">
        <f>ROW(Source!A253)</f>
        <v>253</v>
      </c>
      <c r="B440">
        <v>68192439</v>
      </c>
      <c r="C440">
        <v>68192428</v>
      </c>
      <c r="D440">
        <v>64808653</v>
      </c>
      <c r="E440">
        <v>1</v>
      </c>
      <c r="F440">
        <v>1</v>
      </c>
      <c r="G440">
        <v>1</v>
      </c>
      <c r="H440">
        <v>3</v>
      </c>
      <c r="I440" t="s">
        <v>1105</v>
      </c>
      <c r="J440" t="s">
        <v>1106</v>
      </c>
      <c r="K440" t="s">
        <v>1107</v>
      </c>
      <c r="L440">
        <v>1348</v>
      </c>
      <c r="N440">
        <v>1009</v>
      </c>
      <c r="O440" t="s">
        <v>133</v>
      </c>
      <c r="P440" t="s">
        <v>133</v>
      </c>
      <c r="Q440">
        <v>1000</v>
      </c>
      <c r="X440">
        <v>9.5000000000000001E-2</v>
      </c>
      <c r="Y440">
        <v>6143.8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0</v>
      </c>
      <c r="AF440" t="s">
        <v>3</v>
      </c>
      <c r="AG440">
        <v>9.5000000000000001E-2</v>
      </c>
      <c r="AH440">
        <v>2</v>
      </c>
      <c r="AI440">
        <v>68192439</v>
      </c>
      <c r="AJ440">
        <v>450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4">
      <c r="A441">
        <f>ROW(Source!A253)</f>
        <v>253</v>
      </c>
      <c r="B441">
        <v>68192440</v>
      </c>
      <c r="C441">
        <v>68192428</v>
      </c>
      <c r="D441">
        <v>64808665</v>
      </c>
      <c r="E441">
        <v>1</v>
      </c>
      <c r="F441">
        <v>1</v>
      </c>
      <c r="G441">
        <v>1</v>
      </c>
      <c r="H441">
        <v>3</v>
      </c>
      <c r="I441" t="s">
        <v>798</v>
      </c>
      <c r="J441" t="s">
        <v>799</v>
      </c>
      <c r="K441" t="s">
        <v>800</v>
      </c>
      <c r="L441">
        <v>1346</v>
      </c>
      <c r="N441">
        <v>1009</v>
      </c>
      <c r="O441" t="s">
        <v>120</v>
      </c>
      <c r="P441" t="s">
        <v>120</v>
      </c>
      <c r="Q441">
        <v>1</v>
      </c>
      <c r="X441">
        <v>0.5</v>
      </c>
      <c r="Y441">
        <v>1.81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 t="s">
        <v>3</v>
      </c>
      <c r="AG441">
        <v>0.5</v>
      </c>
      <c r="AH441">
        <v>2</v>
      </c>
      <c r="AI441">
        <v>68192440</v>
      </c>
      <c r="AJ441">
        <v>451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4">
      <c r="A442">
        <f>ROW(Source!A253)</f>
        <v>253</v>
      </c>
      <c r="B442">
        <v>68192441</v>
      </c>
      <c r="C442">
        <v>68192428</v>
      </c>
      <c r="D442">
        <v>64821659</v>
      </c>
      <c r="E442">
        <v>1</v>
      </c>
      <c r="F442">
        <v>1</v>
      </c>
      <c r="G442">
        <v>1</v>
      </c>
      <c r="H442">
        <v>3</v>
      </c>
      <c r="I442" t="s">
        <v>1108</v>
      </c>
      <c r="J442" t="s">
        <v>1109</v>
      </c>
      <c r="K442" t="s">
        <v>1110</v>
      </c>
      <c r="L442">
        <v>1348</v>
      </c>
      <c r="N442">
        <v>1009</v>
      </c>
      <c r="O442" t="s">
        <v>133</v>
      </c>
      <c r="P442" t="s">
        <v>133</v>
      </c>
      <c r="Q442">
        <v>1000</v>
      </c>
      <c r="X442">
        <v>0.23100000000000001</v>
      </c>
      <c r="Y442">
        <v>688.8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F442" t="s">
        <v>3</v>
      </c>
      <c r="AG442">
        <v>0.23100000000000001</v>
      </c>
      <c r="AH442">
        <v>2</v>
      </c>
      <c r="AI442">
        <v>68192441</v>
      </c>
      <c r="AJ442">
        <v>453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4">
      <c r="A443">
        <f>ROW(Source!A256)</f>
        <v>256</v>
      </c>
      <c r="B443">
        <v>68192443</v>
      </c>
      <c r="C443">
        <v>68192442</v>
      </c>
      <c r="D443">
        <v>18434709</v>
      </c>
      <c r="E443">
        <v>1</v>
      </c>
      <c r="F443">
        <v>1</v>
      </c>
      <c r="G443">
        <v>1</v>
      </c>
      <c r="H443">
        <v>1</v>
      </c>
      <c r="I443" t="s">
        <v>1088</v>
      </c>
      <c r="J443" t="s">
        <v>3</v>
      </c>
      <c r="K443" t="s">
        <v>1089</v>
      </c>
      <c r="L443">
        <v>1369</v>
      </c>
      <c r="N443">
        <v>1013</v>
      </c>
      <c r="O443" t="s">
        <v>665</v>
      </c>
      <c r="P443" t="s">
        <v>665</v>
      </c>
      <c r="Q443">
        <v>1</v>
      </c>
      <c r="X443">
        <v>27.86</v>
      </c>
      <c r="Y443">
        <v>0</v>
      </c>
      <c r="Z443">
        <v>0</v>
      </c>
      <c r="AA443">
        <v>0</v>
      </c>
      <c r="AB443">
        <v>11.27</v>
      </c>
      <c r="AC443">
        <v>0</v>
      </c>
      <c r="AD443">
        <v>1</v>
      </c>
      <c r="AE443">
        <v>1</v>
      </c>
      <c r="AF443" t="s">
        <v>21</v>
      </c>
      <c r="AG443">
        <v>32.039000000000001</v>
      </c>
      <c r="AH443">
        <v>2</v>
      </c>
      <c r="AI443">
        <v>68192443</v>
      </c>
      <c r="AJ443">
        <v>454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4">
      <c r="A444">
        <f>ROW(Source!A256)</f>
        <v>256</v>
      </c>
      <c r="B444">
        <v>68192444</v>
      </c>
      <c r="C444">
        <v>68192442</v>
      </c>
      <c r="D444">
        <v>121548</v>
      </c>
      <c r="E444">
        <v>1</v>
      </c>
      <c r="F444">
        <v>1</v>
      </c>
      <c r="G444">
        <v>1</v>
      </c>
      <c r="H444">
        <v>1</v>
      </c>
      <c r="I444" t="s">
        <v>44</v>
      </c>
      <c r="J444" t="s">
        <v>3</v>
      </c>
      <c r="K444" t="s">
        <v>723</v>
      </c>
      <c r="L444">
        <v>608254</v>
      </c>
      <c r="N444">
        <v>1013</v>
      </c>
      <c r="O444" t="s">
        <v>724</v>
      </c>
      <c r="P444" t="s">
        <v>724</v>
      </c>
      <c r="Q444">
        <v>1</v>
      </c>
      <c r="X444">
        <v>0.23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2</v>
      </c>
      <c r="AF444" t="s">
        <v>20</v>
      </c>
      <c r="AG444">
        <v>0.28749999999999998</v>
      </c>
      <c r="AH444">
        <v>2</v>
      </c>
      <c r="AI444">
        <v>68192444</v>
      </c>
      <c r="AJ444">
        <v>455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4">
      <c r="A445">
        <f>ROW(Source!A256)</f>
        <v>256</v>
      </c>
      <c r="B445">
        <v>68192445</v>
      </c>
      <c r="C445">
        <v>68192442</v>
      </c>
      <c r="D445">
        <v>64871408</v>
      </c>
      <c r="E445">
        <v>1</v>
      </c>
      <c r="F445">
        <v>1</v>
      </c>
      <c r="G445">
        <v>1</v>
      </c>
      <c r="H445">
        <v>2</v>
      </c>
      <c r="I445" t="s">
        <v>789</v>
      </c>
      <c r="J445" t="s">
        <v>790</v>
      </c>
      <c r="K445" t="s">
        <v>791</v>
      </c>
      <c r="L445">
        <v>1368</v>
      </c>
      <c r="N445">
        <v>1011</v>
      </c>
      <c r="O445" t="s">
        <v>669</v>
      </c>
      <c r="P445" t="s">
        <v>669</v>
      </c>
      <c r="Q445">
        <v>1</v>
      </c>
      <c r="X445">
        <v>0.23</v>
      </c>
      <c r="Y445">
        <v>0</v>
      </c>
      <c r="Z445">
        <v>31.26</v>
      </c>
      <c r="AA445">
        <v>13.5</v>
      </c>
      <c r="AB445">
        <v>0</v>
      </c>
      <c r="AC445">
        <v>0</v>
      </c>
      <c r="AD445">
        <v>1</v>
      </c>
      <c r="AE445">
        <v>0</v>
      </c>
      <c r="AF445" t="s">
        <v>20</v>
      </c>
      <c r="AG445">
        <v>0.28749999999999998</v>
      </c>
      <c r="AH445">
        <v>2</v>
      </c>
      <c r="AI445">
        <v>68192445</v>
      </c>
      <c r="AJ445">
        <v>456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4">
      <c r="A446">
        <f>ROW(Source!A256)</f>
        <v>256</v>
      </c>
      <c r="B446">
        <v>68192446</v>
      </c>
      <c r="C446">
        <v>68192442</v>
      </c>
      <c r="D446">
        <v>64871898</v>
      </c>
      <c r="E446">
        <v>1</v>
      </c>
      <c r="F446">
        <v>1</v>
      </c>
      <c r="G446">
        <v>1</v>
      </c>
      <c r="H446">
        <v>2</v>
      </c>
      <c r="I446" t="s">
        <v>1090</v>
      </c>
      <c r="J446" t="s">
        <v>1091</v>
      </c>
      <c r="K446" t="s">
        <v>1092</v>
      </c>
      <c r="L446">
        <v>1368</v>
      </c>
      <c r="N446">
        <v>1011</v>
      </c>
      <c r="O446" t="s">
        <v>669</v>
      </c>
      <c r="P446" t="s">
        <v>669</v>
      </c>
      <c r="Q446">
        <v>1</v>
      </c>
      <c r="X446">
        <v>3.68</v>
      </c>
      <c r="Y446">
        <v>0</v>
      </c>
      <c r="Z446">
        <v>30</v>
      </c>
      <c r="AA446">
        <v>0</v>
      </c>
      <c r="AB446">
        <v>0</v>
      </c>
      <c r="AC446">
        <v>0</v>
      </c>
      <c r="AD446">
        <v>1</v>
      </c>
      <c r="AE446">
        <v>0</v>
      </c>
      <c r="AF446" t="s">
        <v>20</v>
      </c>
      <c r="AG446">
        <v>4.5999999999999996</v>
      </c>
      <c r="AH446">
        <v>2</v>
      </c>
      <c r="AI446">
        <v>68192446</v>
      </c>
      <c r="AJ446">
        <v>457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4">
      <c r="A447">
        <f>ROW(Source!A256)</f>
        <v>256</v>
      </c>
      <c r="B447">
        <v>68192447</v>
      </c>
      <c r="C447">
        <v>68192442</v>
      </c>
      <c r="D447">
        <v>64872992</v>
      </c>
      <c r="E447">
        <v>1</v>
      </c>
      <c r="F447">
        <v>1</v>
      </c>
      <c r="G447">
        <v>1</v>
      </c>
      <c r="H447">
        <v>2</v>
      </c>
      <c r="I447" t="s">
        <v>1093</v>
      </c>
      <c r="J447" t="s">
        <v>1094</v>
      </c>
      <c r="K447" t="s">
        <v>1095</v>
      </c>
      <c r="L447">
        <v>1368</v>
      </c>
      <c r="N447">
        <v>1011</v>
      </c>
      <c r="O447" t="s">
        <v>669</v>
      </c>
      <c r="P447" t="s">
        <v>669</v>
      </c>
      <c r="Q447">
        <v>1</v>
      </c>
      <c r="X447">
        <v>4.5</v>
      </c>
      <c r="Y447">
        <v>0</v>
      </c>
      <c r="Z447">
        <v>2.7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20</v>
      </c>
      <c r="AG447">
        <v>5.625</v>
      </c>
      <c r="AH447">
        <v>2</v>
      </c>
      <c r="AI447">
        <v>68192447</v>
      </c>
      <c r="AJ447">
        <v>458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4">
      <c r="A448">
        <f>ROW(Source!A256)</f>
        <v>256</v>
      </c>
      <c r="B448">
        <v>68192448</v>
      </c>
      <c r="C448">
        <v>68192442</v>
      </c>
      <c r="D448">
        <v>64873129</v>
      </c>
      <c r="E448">
        <v>1</v>
      </c>
      <c r="F448">
        <v>1</v>
      </c>
      <c r="G448">
        <v>1</v>
      </c>
      <c r="H448">
        <v>2</v>
      </c>
      <c r="I448" t="s">
        <v>715</v>
      </c>
      <c r="J448" t="s">
        <v>716</v>
      </c>
      <c r="K448" t="s">
        <v>717</v>
      </c>
      <c r="L448">
        <v>1368</v>
      </c>
      <c r="N448">
        <v>1011</v>
      </c>
      <c r="O448" t="s">
        <v>669</v>
      </c>
      <c r="P448" t="s">
        <v>669</v>
      </c>
      <c r="Q448">
        <v>1</v>
      </c>
      <c r="X448">
        <v>0.33</v>
      </c>
      <c r="Y448">
        <v>0</v>
      </c>
      <c r="Z448">
        <v>87.17</v>
      </c>
      <c r="AA448">
        <v>11.6</v>
      </c>
      <c r="AB448">
        <v>0</v>
      </c>
      <c r="AC448">
        <v>0</v>
      </c>
      <c r="AD448">
        <v>1</v>
      </c>
      <c r="AE448">
        <v>0</v>
      </c>
      <c r="AF448" t="s">
        <v>20</v>
      </c>
      <c r="AG448">
        <v>0.41249999999999998</v>
      </c>
      <c r="AH448">
        <v>2</v>
      </c>
      <c r="AI448">
        <v>68192448</v>
      </c>
      <c r="AJ448">
        <v>459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x14ac:dyDescent="0.4">
      <c r="A449">
        <f>ROW(Source!A256)</f>
        <v>256</v>
      </c>
      <c r="B449">
        <v>68192449</v>
      </c>
      <c r="C449">
        <v>68192442</v>
      </c>
      <c r="D449">
        <v>64807275</v>
      </c>
      <c r="E449">
        <v>1</v>
      </c>
      <c r="F449">
        <v>1</v>
      </c>
      <c r="G449">
        <v>1</v>
      </c>
      <c r="H449">
        <v>3</v>
      </c>
      <c r="I449" t="s">
        <v>1096</v>
      </c>
      <c r="J449" t="s">
        <v>1097</v>
      </c>
      <c r="K449" t="s">
        <v>1098</v>
      </c>
      <c r="L449">
        <v>1348</v>
      </c>
      <c r="N449">
        <v>1009</v>
      </c>
      <c r="O449" t="s">
        <v>133</v>
      </c>
      <c r="P449" t="s">
        <v>133</v>
      </c>
      <c r="Q449">
        <v>1000</v>
      </c>
      <c r="X449">
        <v>6.0000000000000001E-3</v>
      </c>
      <c r="Y449">
        <v>1160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3</v>
      </c>
      <c r="AG449">
        <v>6.0000000000000001E-3</v>
      </c>
      <c r="AH449">
        <v>2</v>
      </c>
      <c r="AI449">
        <v>68192449</v>
      </c>
      <c r="AJ449">
        <v>460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x14ac:dyDescent="0.4">
      <c r="A450">
        <f>ROW(Source!A256)</f>
        <v>256</v>
      </c>
      <c r="B450">
        <v>68192450</v>
      </c>
      <c r="C450">
        <v>68192442</v>
      </c>
      <c r="D450">
        <v>64807310</v>
      </c>
      <c r="E450">
        <v>1</v>
      </c>
      <c r="F450">
        <v>1</v>
      </c>
      <c r="G450">
        <v>1</v>
      </c>
      <c r="H450">
        <v>3</v>
      </c>
      <c r="I450" t="s">
        <v>1099</v>
      </c>
      <c r="J450" t="s">
        <v>1100</v>
      </c>
      <c r="K450" t="s">
        <v>1101</v>
      </c>
      <c r="L450">
        <v>1348</v>
      </c>
      <c r="N450">
        <v>1009</v>
      </c>
      <c r="O450" t="s">
        <v>133</v>
      </c>
      <c r="P450" t="s">
        <v>133</v>
      </c>
      <c r="Q450">
        <v>1000</v>
      </c>
      <c r="X450">
        <v>0.13200000000000001</v>
      </c>
      <c r="Y450">
        <v>1383.11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F450" t="s">
        <v>3</v>
      </c>
      <c r="AG450">
        <v>0.13200000000000001</v>
      </c>
      <c r="AH450">
        <v>2</v>
      </c>
      <c r="AI450">
        <v>68192450</v>
      </c>
      <c r="AJ450">
        <v>461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x14ac:dyDescent="0.4">
      <c r="A451">
        <f>ROW(Source!A256)</f>
        <v>256</v>
      </c>
      <c r="B451">
        <v>68192451</v>
      </c>
      <c r="C451">
        <v>68192442</v>
      </c>
      <c r="D451">
        <v>64807311</v>
      </c>
      <c r="E451">
        <v>1</v>
      </c>
      <c r="F451">
        <v>1</v>
      </c>
      <c r="G451">
        <v>1</v>
      </c>
      <c r="H451">
        <v>3</v>
      </c>
      <c r="I451" t="s">
        <v>1102</v>
      </c>
      <c r="J451" t="s">
        <v>1103</v>
      </c>
      <c r="K451" t="s">
        <v>1104</v>
      </c>
      <c r="L451">
        <v>1348</v>
      </c>
      <c r="N451">
        <v>1009</v>
      </c>
      <c r="O451" t="s">
        <v>133</v>
      </c>
      <c r="P451" t="s">
        <v>133</v>
      </c>
      <c r="Q451">
        <v>1000</v>
      </c>
      <c r="X451">
        <v>1.9E-2</v>
      </c>
      <c r="Y451">
        <v>1525.49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F451" t="s">
        <v>3</v>
      </c>
      <c r="AG451">
        <v>1.9E-2</v>
      </c>
      <c r="AH451">
        <v>2</v>
      </c>
      <c r="AI451">
        <v>68192451</v>
      </c>
      <c r="AJ451">
        <v>462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x14ac:dyDescent="0.4">
      <c r="A452">
        <f>ROW(Source!A256)</f>
        <v>256</v>
      </c>
      <c r="B452">
        <v>68192452</v>
      </c>
      <c r="C452">
        <v>68192442</v>
      </c>
      <c r="D452">
        <v>64808650</v>
      </c>
      <c r="E452">
        <v>1</v>
      </c>
      <c r="F452">
        <v>1</v>
      </c>
      <c r="G452">
        <v>1</v>
      </c>
      <c r="H452">
        <v>3</v>
      </c>
      <c r="I452" t="s">
        <v>466</v>
      </c>
      <c r="J452" t="s">
        <v>468</v>
      </c>
      <c r="K452" t="s">
        <v>467</v>
      </c>
      <c r="L452">
        <v>1327</v>
      </c>
      <c r="N452">
        <v>1005</v>
      </c>
      <c r="O452" t="s">
        <v>31</v>
      </c>
      <c r="P452" t="s">
        <v>31</v>
      </c>
      <c r="Q452">
        <v>1</v>
      </c>
      <c r="X452">
        <v>116</v>
      </c>
      <c r="Y452">
        <v>5.71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 t="s">
        <v>3</v>
      </c>
      <c r="AG452">
        <v>116</v>
      </c>
      <c r="AH452">
        <v>2</v>
      </c>
      <c r="AI452">
        <v>68192452</v>
      </c>
      <c r="AJ452">
        <v>463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x14ac:dyDescent="0.4">
      <c r="A453">
        <f>ROW(Source!A256)</f>
        <v>256</v>
      </c>
      <c r="B453">
        <v>68192453</v>
      </c>
      <c r="C453">
        <v>68192442</v>
      </c>
      <c r="D453">
        <v>64808653</v>
      </c>
      <c r="E453">
        <v>1</v>
      </c>
      <c r="F453">
        <v>1</v>
      </c>
      <c r="G453">
        <v>1</v>
      </c>
      <c r="H453">
        <v>3</v>
      </c>
      <c r="I453" t="s">
        <v>1105</v>
      </c>
      <c r="J453" t="s">
        <v>1106</v>
      </c>
      <c r="K453" t="s">
        <v>1107</v>
      </c>
      <c r="L453">
        <v>1348</v>
      </c>
      <c r="N453">
        <v>1009</v>
      </c>
      <c r="O453" t="s">
        <v>133</v>
      </c>
      <c r="P453" t="s">
        <v>133</v>
      </c>
      <c r="Q453">
        <v>1000</v>
      </c>
      <c r="X453">
        <v>5.7000000000000002E-2</v>
      </c>
      <c r="Y453">
        <v>6143.8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F453" t="s">
        <v>3</v>
      </c>
      <c r="AG453">
        <v>5.7000000000000002E-2</v>
      </c>
      <c r="AH453">
        <v>2</v>
      </c>
      <c r="AI453">
        <v>68192453</v>
      </c>
      <c r="AJ453">
        <v>464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4">
      <c r="A454">
        <f>ROW(Source!A256)</f>
        <v>256</v>
      </c>
      <c r="B454">
        <v>68192454</v>
      </c>
      <c r="C454">
        <v>68192442</v>
      </c>
      <c r="D454">
        <v>64821659</v>
      </c>
      <c r="E454">
        <v>1</v>
      </c>
      <c r="F454">
        <v>1</v>
      </c>
      <c r="G454">
        <v>1</v>
      </c>
      <c r="H454">
        <v>3</v>
      </c>
      <c r="I454" t="s">
        <v>1108</v>
      </c>
      <c r="J454" t="s">
        <v>1109</v>
      </c>
      <c r="K454" t="s">
        <v>1110</v>
      </c>
      <c r="L454">
        <v>1348</v>
      </c>
      <c r="N454">
        <v>1009</v>
      </c>
      <c r="O454" t="s">
        <v>133</v>
      </c>
      <c r="P454" t="s">
        <v>133</v>
      </c>
      <c r="Q454">
        <v>1000</v>
      </c>
      <c r="X454">
        <v>0.106</v>
      </c>
      <c r="Y454">
        <v>688.8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0</v>
      </c>
      <c r="AF454" t="s">
        <v>3</v>
      </c>
      <c r="AG454">
        <v>0.106</v>
      </c>
      <c r="AH454">
        <v>2</v>
      </c>
      <c r="AI454">
        <v>68192454</v>
      </c>
      <c r="AJ454">
        <v>466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4">
      <c r="A455">
        <f>ROW(Source!A259)</f>
        <v>259</v>
      </c>
      <c r="B455">
        <v>68192776</v>
      </c>
      <c r="C455">
        <v>68192775</v>
      </c>
      <c r="D455">
        <v>18411771</v>
      </c>
      <c r="E455">
        <v>1</v>
      </c>
      <c r="F455">
        <v>1</v>
      </c>
      <c r="G455">
        <v>1</v>
      </c>
      <c r="H455">
        <v>1</v>
      </c>
      <c r="I455" t="s">
        <v>1111</v>
      </c>
      <c r="J455" t="s">
        <v>3</v>
      </c>
      <c r="K455" t="s">
        <v>1112</v>
      </c>
      <c r="L455">
        <v>1369</v>
      </c>
      <c r="N455">
        <v>1013</v>
      </c>
      <c r="O455" t="s">
        <v>665</v>
      </c>
      <c r="P455" t="s">
        <v>665</v>
      </c>
      <c r="Q455">
        <v>1</v>
      </c>
      <c r="X455">
        <v>39.51</v>
      </c>
      <c r="Y455">
        <v>0</v>
      </c>
      <c r="Z455">
        <v>0</v>
      </c>
      <c r="AA455">
        <v>0</v>
      </c>
      <c r="AB455">
        <v>7.94</v>
      </c>
      <c r="AC455">
        <v>0</v>
      </c>
      <c r="AD455">
        <v>1</v>
      </c>
      <c r="AE455">
        <v>1</v>
      </c>
      <c r="AF455" t="s">
        <v>21</v>
      </c>
      <c r="AG455">
        <v>45.436500000000002</v>
      </c>
      <c r="AH455">
        <v>2</v>
      </c>
      <c r="AI455">
        <v>68192776</v>
      </c>
      <c r="AJ455">
        <v>467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4">
      <c r="A456">
        <f>ROW(Source!A259)</f>
        <v>259</v>
      </c>
      <c r="B456">
        <v>68192777</v>
      </c>
      <c r="C456">
        <v>68192775</v>
      </c>
      <c r="D456">
        <v>121548</v>
      </c>
      <c r="E456">
        <v>1</v>
      </c>
      <c r="F456">
        <v>1</v>
      </c>
      <c r="G456">
        <v>1</v>
      </c>
      <c r="H456">
        <v>1</v>
      </c>
      <c r="I456" t="s">
        <v>44</v>
      </c>
      <c r="J456" t="s">
        <v>3</v>
      </c>
      <c r="K456" t="s">
        <v>723</v>
      </c>
      <c r="L456">
        <v>608254</v>
      </c>
      <c r="N456">
        <v>1013</v>
      </c>
      <c r="O456" t="s">
        <v>724</v>
      </c>
      <c r="P456" t="s">
        <v>724</v>
      </c>
      <c r="Q456">
        <v>1</v>
      </c>
      <c r="X456">
        <v>1.27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2</v>
      </c>
      <c r="AF456" t="s">
        <v>20</v>
      </c>
      <c r="AG456">
        <v>1.5874999999999999</v>
      </c>
      <c r="AH456">
        <v>2</v>
      </c>
      <c r="AI456">
        <v>68192777</v>
      </c>
      <c r="AJ456">
        <v>468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4">
      <c r="A457">
        <f>ROW(Source!A259)</f>
        <v>259</v>
      </c>
      <c r="B457">
        <v>68192778</v>
      </c>
      <c r="C457">
        <v>68192775</v>
      </c>
      <c r="D457">
        <v>64871408</v>
      </c>
      <c r="E457">
        <v>1</v>
      </c>
      <c r="F457">
        <v>1</v>
      </c>
      <c r="G457">
        <v>1</v>
      </c>
      <c r="H457">
        <v>2</v>
      </c>
      <c r="I457" t="s">
        <v>789</v>
      </c>
      <c r="J457" t="s">
        <v>790</v>
      </c>
      <c r="K457" t="s">
        <v>791</v>
      </c>
      <c r="L457">
        <v>1368</v>
      </c>
      <c r="N457">
        <v>1011</v>
      </c>
      <c r="O457" t="s">
        <v>669</v>
      </c>
      <c r="P457" t="s">
        <v>669</v>
      </c>
      <c r="Q457">
        <v>1</v>
      </c>
      <c r="X457">
        <v>1.27</v>
      </c>
      <c r="Y457">
        <v>0</v>
      </c>
      <c r="Z457">
        <v>31.26</v>
      </c>
      <c r="AA457">
        <v>13.5</v>
      </c>
      <c r="AB457">
        <v>0</v>
      </c>
      <c r="AC457">
        <v>0</v>
      </c>
      <c r="AD457">
        <v>1</v>
      </c>
      <c r="AE457">
        <v>0</v>
      </c>
      <c r="AF457" t="s">
        <v>20</v>
      </c>
      <c r="AG457">
        <v>1.5874999999999999</v>
      </c>
      <c r="AH457">
        <v>2</v>
      </c>
      <c r="AI457">
        <v>68192778</v>
      </c>
      <c r="AJ457">
        <v>469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4">
      <c r="A458">
        <f>ROW(Source!A259)</f>
        <v>259</v>
      </c>
      <c r="B458">
        <v>68192779</v>
      </c>
      <c r="C458">
        <v>68192775</v>
      </c>
      <c r="D458">
        <v>64871825</v>
      </c>
      <c r="E458">
        <v>1</v>
      </c>
      <c r="F458">
        <v>1</v>
      </c>
      <c r="G458">
        <v>1</v>
      </c>
      <c r="H458">
        <v>2</v>
      </c>
      <c r="I458" t="s">
        <v>1113</v>
      </c>
      <c r="J458" t="s">
        <v>1114</v>
      </c>
      <c r="K458" t="s">
        <v>1115</v>
      </c>
      <c r="L458">
        <v>1368</v>
      </c>
      <c r="N458">
        <v>1011</v>
      </c>
      <c r="O458" t="s">
        <v>669</v>
      </c>
      <c r="P458" t="s">
        <v>669</v>
      </c>
      <c r="Q458">
        <v>1</v>
      </c>
      <c r="X458">
        <v>9.07</v>
      </c>
      <c r="Y458">
        <v>0</v>
      </c>
      <c r="Z458">
        <v>0.5</v>
      </c>
      <c r="AA458">
        <v>0</v>
      </c>
      <c r="AB458">
        <v>0</v>
      </c>
      <c r="AC458">
        <v>0</v>
      </c>
      <c r="AD458">
        <v>1</v>
      </c>
      <c r="AE458">
        <v>0</v>
      </c>
      <c r="AF458" t="s">
        <v>20</v>
      </c>
      <c r="AG458">
        <v>11.3375</v>
      </c>
      <c r="AH458">
        <v>2</v>
      </c>
      <c r="AI458">
        <v>68192779</v>
      </c>
      <c r="AJ458">
        <v>470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x14ac:dyDescent="0.4">
      <c r="A459">
        <f>ROW(Source!A259)</f>
        <v>259</v>
      </c>
      <c r="B459">
        <v>68192780</v>
      </c>
      <c r="C459">
        <v>68192775</v>
      </c>
      <c r="D459">
        <v>64842728</v>
      </c>
      <c r="E459">
        <v>1</v>
      </c>
      <c r="F459">
        <v>1</v>
      </c>
      <c r="G459">
        <v>1</v>
      </c>
      <c r="H459">
        <v>3</v>
      </c>
      <c r="I459" t="s">
        <v>1116</v>
      </c>
      <c r="J459" t="s">
        <v>1117</v>
      </c>
      <c r="K459" t="s">
        <v>1118</v>
      </c>
      <c r="L459">
        <v>1339</v>
      </c>
      <c r="N459">
        <v>1007</v>
      </c>
      <c r="O459" t="s">
        <v>712</v>
      </c>
      <c r="P459" t="s">
        <v>712</v>
      </c>
      <c r="Q459">
        <v>1</v>
      </c>
      <c r="X459">
        <v>2.04</v>
      </c>
      <c r="Y459">
        <v>548.29999999999995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 t="s">
        <v>3</v>
      </c>
      <c r="AG459">
        <v>2.04</v>
      </c>
      <c r="AH459">
        <v>2</v>
      </c>
      <c r="AI459">
        <v>68192780</v>
      </c>
      <c r="AJ459">
        <v>471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4">
      <c r="A460">
        <f>ROW(Source!A259)</f>
        <v>259</v>
      </c>
      <c r="B460">
        <v>68192781</v>
      </c>
      <c r="C460">
        <v>68192775</v>
      </c>
      <c r="D460">
        <v>64847311</v>
      </c>
      <c r="E460">
        <v>1</v>
      </c>
      <c r="F460">
        <v>1</v>
      </c>
      <c r="G460">
        <v>1</v>
      </c>
      <c r="H460">
        <v>3</v>
      </c>
      <c r="I460" t="s">
        <v>709</v>
      </c>
      <c r="J460" t="s">
        <v>710</v>
      </c>
      <c r="K460" t="s">
        <v>711</v>
      </c>
      <c r="L460">
        <v>1339</v>
      </c>
      <c r="N460">
        <v>1007</v>
      </c>
      <c r="O460" t="s">
        <v>712</v>
      </c>
      <c r="P460" t="s">
        <v>712</v>
      </c>
      <c r="Q460">
        <v>1</v>
      </c>
      <c r="X460">
        <v>3.5</v>
      </c>
      <c r="Y460">
        <v>2.44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0</v>
      </c>
      <c r="AF460" t="s">
        <v>3</v>
      </c>
      <c r="AG460">
        <v>3.5</v>
      </c>
      <c r="AH460">
        <v>2</v>
      </c>
      <c r="AI460">
        <v>68192781</v>
      </c>
      <c r="AJ460">
        <v>472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4">
      <c r="A461">
        <f>ROW(Source!A260)</f>
        <v>260</v>
      </c>
      <c r="B461">
        <v>68192783</v>
      </c>
      <c r="C461">
        <v>68192782</v>
      </c>
      <c r="D461">
        <v>18410572</v>
      </c>
      <c r="E461">
        <v>1</v>
      </c>
      <c r="F461">
        <v>1</v>
      </c>
      <c r="G461">
        <v>1</v>
      </c>
      <c r="H461">
        <v>1</v>
      </c>
      <c r="I461" t="s">
        <v>1119</v>
      </c>
      <c r="J461" t="s">
        <v>3</v>
      </c>
      <c r="K461" t="s">
        <v>1120</v>
      </c>
      <c r="L461">
        <v>1369</v>
      </c>
      <c r="N461">
        <v>1013</v>
      </c>
      <c r="O461" t="s">
        <v>665</v>
      </c>
      <c r="P461" t="s">
        <v>665</v>
      </c>
      <c r="Q461">
        <v>1</v>
      </c>
      <c r="X461">
        <v>310.42</v>
      </c>
      <c r="Y461">
        <v>0</v>
      </c>
      <c r="Z461">
        <v>0</v>
      </c>
      <c r="AA461">
        <v>0</v>
      </c>
      <c r="AB461">
        <v>8.74</v>
      </c>
      <c r="AC461">
        <v>0</v>
      </c>
      <c r="AD461">
        <v>1</v>
      </c>
      <c r="AE461">
        <v>1</v>
      </c>
      <c r="AF461" t="s">
        <v>21</v>
      </c>
      <c r="AG461">
        <v>356.983</v>
      </c>
      <c r="AH461">
        <v>2</v>
      </c>
      <c r="AI461">
        <v>68192783</v>
      </c>
      <c r="AJ461">
        <v>473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4">
      <c r="A462">
        <f>ROW(Source!A260)</f>
        <v>260</v>
      </c>
      <c r="B462">
        <v>68192784</v>
      </c>
      <c r="C462">
        <v>68192782</v>
      </c>
      <c r="D462">
        <v>121548</v>
      </c>
      <c r="E462">
        <v>1</v>
      </c>
      <c r="F462">
        <v>1</v>
      </c>
      <c r="G462">
        <v>1</v>
      </c>
      <c r="H462">
        <v>1</v>
      </c>
      <c r="I462" t="s">
        <v>44</v>
      </c>
      <c r="J462" t="s">
        <v>3</v>
      </c>
      <c r="K462" t="s">
        <v>723</v>
      </c>
      <c r="L462">
        <v>608254</v>
      </c>
      <c r="N462">
        <v>1013</v>
      </c>
      <c r="O462" t="s">
        <v>724</v>
      </c>
      <c r="P462" t="s">
        <v>724</v>
      </c>
      <c r="Q462">
        <v>1</v>
      </c>
      <c r="X462">
        <v>1.72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2</v>
      </c>
      <c r="AF462" t="s">
        <v>20</v>
      </c>
      <c r="AG462">
        <v>2.15</v>
      </c>
      <c r="AH462">
        <v>2</v>
      </c>
      <c r="AI462">
        <v>68192784</v>
      </c>
      <c r="AJ462">
        <v>474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x14ac:dyDescent="0.4">
      <c r="A463">
        <f>ROW(Source!A260)</f>
        <v>260</v>
      </c>
      <c r="B463">
        <v>68192785</v>
      </c>
      <c r="C463">
        <v>68192782</v>
      </c>
      <c r="D463">
        <v>64871195</v>
      </c>
      <c r="E463">
        <v>1</v>
      </c>
      <c r="F463">
        <v>1</v>
      </c>
      <c r="G463">
        <v>1</v>
      </c>
      <c r="H463">
        <v>2</v>
      </c>
      <c r="I463" t="s">
        <v>1121</v>
      </c>
      <c r="J463" t="s">
        <v>1122</v>
      </c>
      <c r="K463" t="s">
        <v>1123</v>
      </c>
      <c r="L463">
        <v>1368</v>
      </c>
      <c r="N463">
        <v>1011</v>
      </c>
      <c r="O463" t="s">
        <v>669</v>
      </c>
      <c r="P463" t="s">
        <v>669</v>
      </c>
      <c r="Q463">
        <v>1</v>
      </c>
      <c r="X463">
        <v>0.02</v>
      </c>
      <c r="Y463">
        <v>0</v>
      </c>
      <c r="Z463">
        <v>83.43</v>
      </c>
      <c r="AA463">
        <v>13.5</v>
      </c>
      <c r="AB463">
        <v>0</v>
      </c>
      <c r="AC463">
        <v>0</v>
      </c>
      <c r="AD463">
        <v>1</v>
      </c>
      <c r="AE463">
        <v>0</v>
      </c>
      <c r="AF463" t="s">
        <v>20</v>
      </c>
      <c r="AG463">
        <v>2.5000000000000001E-2</v>
      </c>
      <c r="AH463">
        <v>2</v>
      </c>
      <c r="AI463">
        <v>68192785</v>
      </c>
      <c r="AJ463">
        <v>475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x14ac:dyDescent="0.4">
      <c r="A464">
        <f>ROW(Source!A260)</f>
        <v>260</v>
      </c>
      <c r="B464">
        <v>68192786</v>
      </c>
      <c r="C464">
        <v>68192782</v>
      </c>
      <c r="D464">
        <v>64871276</v>
      </c>
      <c r="E464">
        <v>1</v>
      </c>
      <c r="F464">
        <v>1</v>
      </c>
      <c r="G464">
        <v>1</v>
      </c>
      <c r="H464">
        <v>2</v>
      </c>
      <c r="I464" t="s">
        <v>1124</v>
      </c>
      <c r="J464" t="s">
        <v>1125</v>
      </c>
      <c r="K464" t="s">
        <v>1126</v>
      </c>
      <c r="L464">
        <v>1368</v>
      </c>
      <c r="N464">
        <v>1011</v>
      </c>
      <c r="O464" t="s">
        <v>669</v>
      </c>
      <c r="P464" t="s">
        <v>669</v>
      </c>
      <c r="Q464">
        <v>1</v>
      </c>
      <c r="X464">
        <v>0.01</v>
      </c>
      <c r="Y464">
        <v>0</v>
      </c>
      <c r="Z464">
        <v>88.01</v>
      </c>
      <c r="AA464">
        <v>11.6</v>
      </c>
      <c r="AB464">
        <v>0</v>
      </c>
      <c r="AC464">
        <v>0</v>
      </c>
      <c r="AD464">
        <v>1</v>
      </c>
      <c r="AE464">
        <v>0</v>
      </c>
      <c r="AF464" t="s">
        <v>20</v>
      </c>
      <c r="AG464">
        <v>1.2500000000000001E-2</v>
      </c>
      <c r="AH464">
        <v>2</v>
      </c>
      <c r="AI464">
        <v>68192786</v>
      </c>
      <c r="AJ464">
        <v>476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x14ac:dyDescent="0.4">
      <c r="A465">
        <f>ROW(Source!A260)</f>
        <v>260</v>
      </c>
      <c r="B465">
        <v>68192787</v>
      </c>
      <c r="C465">
        <v>68192782</v>
      </c>
      <c r="D465">
        <v>64871816</v>
      </c>
      <c r="E465">
        <v>1</v>
      </c>
      <c r="F465">
        <v>1</v>
      </c>
      <c r="G465">
        <v>1</v>
      </c>
      <c r="H465">
        <v>2</v>
      </c>
      <c r="I465" t="s">
        <v>805</v>
      </c>
      <c r="J465" t="s">
        <v>806</v>
      </c>
      <c r="K465" t="s">
        <v>807</v>
      </c>
      <c r="L465">
        <v>1368</v>
      </c>
      <c r="N465">
        <v>1011</v>
      </c>
      <c r="O465" t="s">
        <v>669</v>
      </c>
      <c r="P465" t="s">
        <v>669</v>
      </c>
      <c r="Q465">
        <v>1</v>
      </c>
      <c r="X465">
        <v>1.69</v>
      </c>
      <c r="Y465">
        <v>0</v>
      </c>
      <c r="Z465">
        <v>12.4</v>
      </c>
      <c r="AA465">
        <v>10.06</v>
      </c>
      <c r="AB465">
        <v>0</v>
      </c>
      <c r="AC465">
        <v>0</v>
      </c>
      <c r="AD465">
        <v>1</v>
      </c>
      <c r="AE465">
        <v>0</v>
      </c>
      <c r="AF465" t="s">
        <v>20</v>
      </c>
      <c r="AG465">
        <v>2.1124999999999998</v>
      </c>
      <c r="AH465">
        <v>2</v>
      </c>
      <c r="AI465">
        <v>68192787</v>
      </c>
      <c r="AJ465">
        <v>477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4">
      <c r="A466">
        <f>ROW(Source!A260)</f>
        <v>260</v>
      </c>
      <c r="B466">
        <v>68192788</v>
      </c>
      <c r="C466">
        <v>68192782</v>
      </c>
      <c r="D466">
        <v>64872921</v>
      </c>
      <c r="E466">
        <v>1</v>
      </c>
      <c r="F466">
        <v>1</v>
      </c>
      <c r="G466">
        <v>1</v>
      </c>
      <c r="H466">
        <v>2</v>
      </c>
      <c r="I466" t="s">
        <v>1127</v>
      </c>
      <c r="J466" t="s">
        <v>1128</v>
      </c>
      <c r="K466" t="s">
        <v>1129</v>
      </c>
      <c r="L466">
        <v>1368</v>
      </c>
      <c r="N466">
        <v>1011</v>
      </c>
      <c r="O466" t="s">
        <v>669</v>
      </c>
      <c r="P466" t="s">
        <v>669</v>
      </c>
      <c r="Q466">
        <v>1</v>
      </c>
      <c r="X466">
        <v>0.05</v>
      </c>
      <c r="Y466">
        <v>0</v>
      </c>
      <c r="Z466">
        <v>9.9700000000000006</v>
      </c>
      <c r="AA466">
        <v>0</v>
      </c>
      <c r="AB466">
        <v>0</v>
      </c>
      <c r="AC466">
        <v>0</v>
      </c>
      <c r="AD466">
        <v>1</v>
      </c>
      <c r="AE466">
        <v>0</v>
      </c>
      <c r="AF466" t="s">
        <v>20</v>
      </c>
      <c r="AG466">
        <v>6.25E-2</v>
      </c>
      <c r="AH466">
        <v>2</v>
      </c>
      <c r="AI466">
        <v>68192788</v>
      </c>
      <c r="AJ466">
        <v>478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4">
      <c r="A467">
        <f>ROW(Source!A260)</f>
        <v>260</v>
      </c>
      <c r="B467">
        <v>68192789</v>
      </c>
      <c r="C467">
        <v>68192782</v>
      </c>
      <c r="D467">
        <v>64873129</v>
      </c>
      <c r="E467">
        <v>1</v>
      </c>
      <c r="F467">
        <v>1</v>
      </c>
      <c r="G467">
        <v>1</v>
      </c>
      <c r="H467">
        <v>2</v>
      </c>
      <c r="I467" t="s">
        <v>715</v>
      </c>
      <c r="J467" t="s">
        <v>716</v>
      </c>
      <c r="K467" t="s">
        <v>717</v>
      </c>
      <c r="L467">
        <v>1368</v>
      </c>
      <c r="N467">
        <v>1011</v>
      </c>
      <c r="O467" t="s">
        <v>669</v>
      </c>
      <c r="P467" t="s">
        <v>669</v>
      </c>
      <c r="Q467">
        <v>1</v>
      </c>
      <c r="X467">
        <v>0.01</v>
      </c>
      <c r="Y467">
        <v>0</v>
      </c>
      <c r="Z467">
        <v>87.17</v>
      </c>
      <c r="AA467">
        <v>11.6</v>
      </c>
      <c r="AB467">
        <v>0</v>
      </c>
      <c r="AC467">
        <v>0</v>
      </c>
      <c r="AD467">
        <v>1</v>
      </c>
      <c r="AE467">
        <v>0</v>
      </c>
      <c r="AF467" t="s">
        <v>20</v>
      </c>
      <c r="AG467">
        <v>1.2500000000000001E-2</v>
      </c>
      <c r="AH467">
        <v>2</v>
      </c>
      <c r="AI467">
        <v>68192789</v>
      </c>
      <c r="AJ467">
        <v>479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4">
      <c r="A468">
        <f>ROW(Source!A260)</f>
        <v>260</v>
      </c>
      <c r="B468">
        <v>68192790</v>
      </c>
      <c r="C468">
        <v>68192782</v>
      </c>
      <c r="D468">
        <v>64808842</v>
      </c>
      <c r="E468">
        <v>1</v>
      </c>
      <c r="F468">
        <v>1</v>
      </c>
      <c r="G468">
        <v>1</v>
      </c>
      <c r="H468">
        <v>3</v>
      </c>
      <c r="I468" t="s">
        <v>1130</v>
      </c>
      <c r="J468" t="s">
        <v>1131</v>
      </c>
      <c r="K468" t="s">
        <v>1132</v>
      </c>
      <c r="L468">
        <v>1348</v>
      </c>
      <c r="N468">
        <v>1009</v>
      </c>
      <c r="O468" t="s">
        <v>133</v>
      </c>
      <c r="P468" t="s">
        <v>133</v>
      </c>
      <c r="Q468">
        <v>1000</v>
      </c>
      <c r="X468">
        <v>1.2999999999999999E-2</v>
      </c>
      <c r="Y468">
        <v>6532.53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 t="s">
        <v>3</v>
      </c>
      <c r="AG468">
        <v>1.2999999999999999E-2</v>
      </c>
      <c r="AH468">
        <v>2</v>
      </c>
      <c r="AI468">
        <v>68192790</v>
      </c>
      <c r="AJ468">
        <v>480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4">
      <c r="A469">
        <f>ROW(Source!A260)</f>
        <v>260</v>
      </c>
      <c r="B469">
        <v>68192791</v>
      </c>
      <c r="C469">
        <v>68192782</v>
      </c>
      <c r="D469">
        <v>64810827</v>
      </c>
      <c r="E469">
        <v>1</v>
      </c>
      <c r="F469">
        <v>1</v>
      </c>
      <c r="G469">
        <v>1</v>
      </c>
      <c r="H469">
        <v>3</v>
      </c>
      <c r="I469" t="s">
        <v>1133</v>
      </c>
      <c r="J469" t="s">
        <v>1134</v>
      </c>
      <c r="K469" t="s">
        <v>1135</v>
      </c>
      <c r="L469">
        <v>1346</v>
      </c>
      <c r="N469">
        <v>1009</v>
      </c>
      <c r="O469" t="s">
        <v>120</v>
      </c>
      <c r="P469" t="s">
        <v>120</v>
      </c>
      <c r="Q469">
        <v>1</v>
      </c>
      <c r="X469">
        <v>1200</v>
      </c>
      <c r="Y469">
        <v>3.86</v>
      </c>
      <c r="Z469">
        <v>0</v>
      </c>
      <c r="AA469">
        <v>0</v>
      </c>
      <c r="AB469">
        <v>0</v>
      </c>
      <c r="AC469">
        <v>0</v>
      </c>
      <c r="AD469">
        <v>1</v>
      </c>
      <c r="AE469">
        <v>0</v>
      </c>
      <c r="AF469" t="s">
        <v>3</v>
      </c>
      <c r="AG469">
        <v>1200</v>
      </c>
      <c r="AH469">
        <v>2</v>
      </c>
      <c r="AI469">
        <v>68192791</v>
      </c>
      <c r="AJ469">
        <v>481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4">
      <c r="A470">
        <f>ROW(Source!A260)</f>
        <v>260</v>
      </c>
      <c r="B470">
        <v>68192792</v>
      </c>
      <c r="C470">
        <v>68192782</v>
      </c>
      <c r="D470">
        <v>64810934</v>
      </c>
      <c r="E470">
        <v>1</v>
      </c>
      <c r="F470">
        <v>1</v>
      </c>
      <c r="G470">
        <v>1</v>
      </c>
      <c r="H470">
        <v>3</v>
      </c>
      <c r="I470" t="s">
        <v>1136</v>
      </c>
      <c r="J470" t="s">
        <v>1137</v>
      </c>
      <c r="K470" t="s">
        <v>1138</v>
      </c>
      <c r="L470">
        <v>1327</v>
      </c>
      <c r="N470">
        <v>1005</v>
      </c>
      <c r="O470" t="s">
        <v>31</v>
      </c>
      <c r="P470" t="s">
        <v>31</v>
      </c>
      <c r="Q470">
        <v>1</v>
      </c>
      <c r="X470">
        <v>102</v>
      </c>
      <c r="Y470">
        <v>145.63999999999999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 t="s">
        <v>3</v>
      </c>
      <c r="AG470">
        <v>102</v>
      </c>
      <c r="AH470">
        <v>2</v>
      </c>
      <c r="AI470">
        <v>68192792</v>
      </c>
      <c r="AJ470">
        <v>482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4">
      <c r="A471">
        <f>ROW(Source!A260)</f>
        <v>260</v>
      </c>
      <c r="B471">
        <v>68192793</v>
      </c>
      <c r="C471">
        <v>68192782</v>
      </c>
      <c r="D471">
        <v>64814596</v>
      </c>
      <c r="E471">
        <v>1</v>
      </c>
      <c r="F471">
        <v>1</v>
      </c>
      <c r="G471">
        <v>1</v>
      </c>
      <c r="H471">
        <v>3</v>
      </c>
      <c r="I471" t="s">
        <v>1193</v>
      </c>
      <c r="J471" t="s">
        <v>1194</v>
      </c>
      <c r="K471" t="s">
        <v>1195</v>
      </c>
      <c r="L471">
        <v>1348</v>
      </c>
      <c r="N471">
        <v>1009</v>
      </c>
      <c r="O471" t="s">
        <v>133</v>
      </c>
      <c r="P471" t="s">
        <v>133</v>
      </c>
      <c r="Q471">
        <v>1000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1</v>
      </c>
      <c r="AD471">
        <v>0</v>
      </c>
      <c r="AE471">
        <v>0</v>
      </c>
      <c r="AF471" t="s">
        <v>3</v>
      </c>
      <c r="AG471">
        <v>0</v>
      </c>
      <c r="AH471">
        <v>3</v>
      </c>
      <c r="AI471">
        <v>-1</v>
      </c>
      <c r="AJ471" t="s">
        <v>3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x14ac:dyDescent="0.4">
      <c r="A472">
        <f>ROW(Source!A260)</f>
        <v>260</v>
      </c>
      <c r="B472">
        <v>68192794</v>
      </c>
      <c r="C472">
        <v>68192782</v>
      </c>
      <c r="D472">
        <v>64830250</v>
      </c>
      <c r="E472">
        <v>1</v>
      </c>
      <c r="F472">
        <v>1</v>
      </c>
      <c r="G472">
        <v>1</v>
      </c>
      <c r="H472">
        <v>3</v>
      </c>
      <c r="I472" t="s">
        <v>1217</v>
      </c>
      <c r="J472" t="s">
        <v>1218</v>
      </c>
      <c r="K472" t="s">
        <v>1219</v>
      </c>
      <c r="L472">
        <v>1339</v>
      </c>
      <c r="N472">
        <v>1007</v>
      </c>
      <c r="O472" t="s">
        <v>712</v>
      </c>
      <c r="P472" t="s">
        <v>712</v>
      </c>
      <c r="Q472">
        <v>1</v>
      </c>
      <c r="X472">
        <v>0.01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 t="s">
        <v>3</v>
      </c>
      <c r="AG472">
        <v>0.01</v>
      </c>
      <c r="AH472">
        <v>3</v>
      </c>
      <c r="AI472">
        <v>-1</v>
      </c>
      <c r="AJ472" t="s">
        <v>3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4">
      <c r="A473">
        <f>ROW(Source!A260)</f>
        <v>260</v>
      </c>
      <c r="B473">
        <v>68192795</v>
      </c>
      <c r="C473">
        <v>68192782</v>
      </c>
      <c r="D473">
        <v>64847311</v>
      </c>
      <c r="E473">
        <v>1</v>
      </c>
      <c r="F473">
        <v>1</v>
      </c>
      <c r="G473">
        <v>1</v>
      </c>
      <c r="H473">
        <v>3</v>
      </c>
      <c r="I473" t="s">
        <v>709</v>
      </c>
      <c r="J473" t="s">
        <v>710</v>
      </c>
      <c r="K473" t="s">
        <v>711</v>
      </c>
      <c r="L473">
        <v>1339</v>
      </c>
      <c r="N473">
        <v>1007</v>
      </c>
      <c r="O473" t="s">
        <v>712</v>
      </c>
      <c r="P473" t="s">
        <v>712</v>
      </c>
      <c r="Q473">
        <v>1</v>
      </c>
      <c r="X473">
        <v>0.44</v>
      </c>
      <c r="Y473">
        <v>2.44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0</v>
      </c>
      <c r="AF473" t="s">
        <v>3</v>
      </c>
      <c r="AG473">
        <v>0.44</v>
      </c>
      <c r="AH473">
        <v>2</v>
      </c>
      <c r="AI473">
        <v>68192795</v>
      </c>
      <c r="AJ473">
        <v>483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4">
      <c r="A474">
        <f>ROW(Source!A328)</f>
        <v>328</v>
      </c>
      <c r="B474">
        <v>68192930</v>
      </c>
      <c r="C474">
        <v>68192910</v>
      </c>
      <c r="D474">
        <v>18409850</v>
      </c>
      <c r="E474">
        <v>1</v>
      </c>
      <c r="F474">
        <v>1</v>
      </c>
      <c r="G474">
        <v>1</v>
      </c>
      <c r="H474">
        <v>1</v>
      </c>
      <c r="I474" t="s">
        <v>663</v>
      </c>
      <c r="J474" t="s">
        <v>3</v>
      </c>
      <c r="K474" t="s">
        <v>664</v>
      </c>
      <c r="L474">
        <v>1369</v>
      </c>
      <c r="N474">
        <v>1013</v>
      </c>
      <c r="O474" t="s">
        <v>665</v>
      </c>
      <c r="P474" t="s">
        <v>665</v>
      </c>
      <c r="Q474">
        <v>1</v>
      </c>
      <c r="X474">
        <v>132</v>
      </c>
      <c r="Y474">
        <v>0</v>
      </c>
      <c r="Z474">
        <v>0</v>
      </c>
      <c r="AA474">
        <v>0</v>
      </c>
      <c r="AB474">
        <v>9.07</v>
      </c>
      <c r="AC474">
        <v>0</v>
      </c>
      <c r="AD474">
        <v>1</v>
      </c>
      <c r="AE474">
        <v>1</v>
      </c>
      <c r="AF474" t="s">
        <v>21</v>
      </c>
      <c r="AG474">
        <v>151.80000000000001</v>
      </c>
      <c r="AH474">
        <v>2</v>
      </c>
      <c r="AI474">
        <v>68192911</v>
      </c>
      <c r="AJ474">
        <v>484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x14ac:dyDescent="0.4">
      <c r="A475">
        <f>ROW(Source!A328)</f>
        <v>328</v>
      </c>
      <c r="B475">
        <v>68192931</v>
      </c>
      <c r="C475">
        <v>68192910</v>
      </c>
      <c r="D475">
        <v>64872081</v>
      </c>
      <c r="E475">
        <v>1</v>
      </c>
      <c r="F475">
        <v>1</v>
      </c>
      <c r="G475">
        <v>1</v>
      </c>
      <c r="H475">
        <v>2</v>
      </c>
      <c r="I475" t="s">
        <v>666</v>
      </c>
      <c r="J475" t="s">
        <v>667</v>
      </c>
      <c r="K475" t="s">
        <v>668</v>
      </c>
      <c r="L475">
        <v>1368</v>
      </c>
      <c r="N475">
        <v>1011</v>
      </c>
      <c r="O475" t="s">
        <v>669</v>
      </c>
      <c r="P475" t="s">
        <v>669</v>
      </c>
      <c r="Q475">
        <v>1</v>
      </c>
      <c r="X475">
        <v>4.07</v>
      </c>
      <c r="Y475">
        <v>0</v>
      </c>
      <c r="Z475">
        <v>3</v>
      </c>
      <c r="AA475">
        <v>0</v>
      </c>
      <c r="AB475">
        <v>0</v>
      </c>
      <c r="AC475">
        <v>0</v>
      </c>
      <c r="AD475">
        <v>1</v>
      </c>
      <c r="AE475">
        <v>0</v>
      </c>
      <c r="AF475" t="s">
        <v>20</v>
      </c>
      <c r="AG475">
        <v>5.0875000000000004</v>
      </c>
      <c r="AH475">
        <v>2</v>
      </c>
      <c r="AI475">
        <v>68192912</v>
      </c>
      <c r="AJ475">
        <v>485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x14ac:dyDescent="0.4">
      <c r="A476">
        <f>ROW(Source!A328)</f>
        <v>328</v>
      </c>
      <c r="B476">
        <v>68192932</v>
      </c>
      <c r="C476">
        <v>68192910</v>
      </c>
      <c r="D476">
        <v>64872832</v>
      </c>
      <c r="E476">
        <v>1</v>
      </c>
      <c r="F476">
        <v>1</v>
      </c>
      <c r="G476">
        <v>1</v>
      </c>
      <c r="H476">
        <v>2</v>
      </c>
      <c r="I476" t="s">
        <v>670</v>
      </c>
      <c r="J476" t="s">
        <v>671</v>
      </c>
      <c r="K476" t="s">
        <v>672</v>
      </c>
      <c r="L476">
        <v>1368</v>
      </c>
      <c r="N476">
        <v>1011</v>
      </c>
      <c r="O476" t="s">
        <v>669</v>
      </c>
      <c r="P476" t="s">
        <v>669</v>
      </c>
      <c r="Q476">
        <v>1</v>
      </c>
      <c r="X476">
        <v>0.1</v>
      </c>
      <c r="Y476">
        <v>0</v>
      </c>
      <c r="Z476">
        <v>33.590000000000003</v>
      </c>
      <c r="AA476">
        <v>0</v>
      </c>
      <c r="AB476">
        <v>0</v>
      </c>
      <c r="AC476">
        <v>0</v>
      </c>
      <c r="AD476">
        <v>1</v>
      </c>
      <c r="AE476">
        <v>0</v>
      </c>
      <c r="AF476" t="s">
        <v>20</v>
      </c>
      <c r="AG476">
        <v>0.125</v>
      </c>
      <c r="AH476">
        <v>2</v>
      </c>
      <c r="AI476">
        <v>68192913</v>
      </c>
      <c r="AJ476">
        <v>486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x14ac:dyDescent="0.4">
      <c r="A477">
        <f>ROW(Source!A328)</f>
        <v>328</v>
      </c>
      <c r="B477">
        <v>68192933</v>
      </c>
      <c r="C477">
        <v>68192910</v>
      </c>
      <c r="D477">
        <v>64872869</v>
      </c>
      <c r="E477">
        <v>1</v>
      </c>
      <c r="F477">
        <v>1</v>
      </c>
      <c r="G477">
        <v>1</v>
      </c>
      <c r="H477">
        <v>2</v>
      </c>
      <c r="I477" t="s">
        <v>673</v>
      </c>
      <c r="J477" t="s">
        <v>674</v>
      </c>
      <c r="K477" t="s">
        <v>675</v>
      </c>
      <c r="L477">
        <v>1368</v>
      </c>
      <c r="N477">
        <v>1011</v>
      </c>
      <c r="O477" t="s">
        <v>669</v>
      </c>
      <c r="P477" t="s">
        <v>669</v>
      </c>
      <c r="Q477">
        <v>1</v>
      </c>
      <c r="X477">
        <v>0.6</v>
      </c>
      <c r="Y477">
        <v>0</v>
      </c>
      <c r="Z477">
        <v>2.08</v>
      </c>
      <c r="AA477">
        <v>0</v>
      </c>
      <c r="AB477">
        <v>0</v>
      </c>
      <c r="AC477">
        <v>0</v>
      </c>
      <c r="AD477">
        <v>1</v>
      </c>
      <c r="AE477">
        <v>0</v>
      </c>
      <c r="AF477" t="s">
        <v>20</v>
      </c>
      <c r="AG477">
        <v>0.75</v>
      </c>
      <c r="AH477">
        <v>2</v>
      </c>
      <c r="AI477">
        <v>68192914</v>
      </c>
      <c r="AJ477">
        <v>487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4">
      <c r="A478">
        <f>ROW(Source!A328)</f>
        <v>328</v>
      </c>
      <c r="B478">
        <v>68192934</v>
      </c>
      <c r="C478">
        <v>68192910</v>
      </c>
      <c r="D478">
        <v>64809235</v>
      </c>
      <c r="E478">
        <v>1</v>
      </c>
      <c r="F478">
        <v>1</v>
      </c>
      <c r="G478">
        <v>1</v>
      </c>
      <c r="H478">
        <v>3</v>
      </c>
      <c r="I478" t="s">
        <v>676</v>
      </c>
      <c r="J478" t="s">
        <v>677</v>
      </c>
      <c r="K478" t="s">
        <v>678</v>
      </c>
      <c r="L478">
        <v>1346</v>
      </c>
      <c r="N478">
        <v>1009</v>
      </c>
      <c r="O478" t="s">
        <v>120</v>
      </c>
      <c r="P478" t="s">
        <v>120</v>
      </c>
      <c r="Q478">
        <v>1</v>
      </c>
      <c r="X478">
        <v>20</v>
      </c>
      <c r="Y478">
        <v>46.72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3</v>
      </c>
      <c r="AG478">
        <v>20</v>
      </c>
      <c r="AH478">
        <v>2</v>
      </c>
      <c r="AI478">
        <v>68192915</v>
      </c>
      <c r="AJ478">
        <v>488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x14ac:dyDescent="0.4">
      <c r="A479">
        <f>ROW(Source!A328)</f>
        <v>328</v>
      </c>
      <c r="B479">
        <v>68192935</v>
      </c>
      <c r="C479">
        <v>68192910</v>
      </c>
      <c r="D479">
        <v>64809242</v>
      </c>
      <c r="E479">
        <v>1</v>
      </c>
      <c r="F479">
        <v>1</v>
      </c>
      <c r="G479">
        <v>1</v>
      </c>
      <c r="H479">
        <v>3</v>
      </c>
      <c r="I479" t="s">
        <v>679</v>
      </c>
      <c r="J479" t="s">
        <v>680</v>
      </c>
      <c r="K479" t="s">
        <v>681</v>
      </c>
      <c r="L479">
        <v>1346</v>
      </c>
      <c r="N479">
        <v>1009</v>
      </c>
      <c r="O479" t="s">
        <v>120</v>
      </c>
      <c r="P479" t="s">
        <v>120</v>
      </c>
      <c r="Q479">
        <v>1</v>
      </c>
      <c r="X479">
        <v>21</v>
      </c>
      <c r="Y479">
        <v>11.12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0</v>
      </c>
      <c r="AF479" t="s">
        <v>3</v>
      </c>
      <c r="AG479">
        <v>21</v>
      </c>
      <c r="AH479">
        <v>2</v>
      </c>
      <c r="AI479">
        <v>68192916</v>
      </c>
      <c r="AJ479">
        <v>489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x14ac:dyDescent="0.4">
      <c r="A480">
        <f>ROW(Source!A328)</f>
        <v>328</v>
      </c>
      <c r="B480">
        <v>68192936</v>
      </c>
      <c r="C480">
        <v>68192910</v>
      </c>
      <c r="D480">
        <v>64809243</v>
      </c>
      <c r="E480">
        <v>1</v>
      </c>
      <c r="F480">
        <v>1</v>
      </c>
      <c r="G480">
        <v>1</v>
      </c>
      <c r="H480">
        <v>3</v>
      </c>
      <c r="I480" t="s">
        <v>682</v>
      </c>
      <c r="J480" t="s">
        <v>683</v>
      </c>
      <c r="K480" t="s">
        <v>684</v>
      </c>
      <c r="L480">
        <v>1346</v>
      </c>
      <c r="N480">
        <v>1009</v>
      </c>
      <c r="O480" t="s">
        <v>120</v>
      </c>
      <c r="P480" t="s">
        <v>120</v>
      </c>
      <c r="Q480">
        <v>1</v>
      </c>
      <c r="X480">
        <v>149</v>
      </c>
      <c r="Y480">
        <v>4.3600000000000003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 t="s">
        <v>3</v>
      </c>
      <c r="AG480">
        <v>149</v>
      </c>
      <c r="AH480">
        <v>2</v>
      </c>
      <c r="AI480">
        <v>68192917</v>
      </c>
      <c r="AJ480">
        <v>490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4">
      <c r="A481">
        <f>ROW(Source!A328)</f>
        <v>328</v>
      </c>
      <c r="B481">
        <v>68192937</v>
      </c>
      <c r="C481">
        <v>68192910</v>
      </c>
      <c r="D481">
        <v>64809267</v>
      </c>
      <c r="E481">
        <v>1</v>
      </c>
      <c r="F481">
        <v>1</v>
      </c>
      <c r="G481">
        <v>1</v>
      </c>
      <c r="H481">
        <v>3</v>
      </c>
      <c r="I481" t="s">
        <v>685</v>
      </c>
      <c r="J481" t="s">
        <v>686</v>
      </c>
      <c r="K481" t="s">
        <v>687</v>
      </c>
      <c r="L481">
        <v>1301</v>
      </c>
      <c r="N481">
        <v>1003</v>
      </c>
      <c r="O481" t="s">
        <v>507</v>
      </c>
      <c r="P481" t="s">
        <v>507</v>
      </c>
      <c r="Q481">
        <v>1</v>
      </c>
      <c r="X481">
        <v>152</v>
      </c>
      <c r="Y481">
        <v>0.17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 t="s">
        <v>3</v>
      </c>
      <c r="AG481">
        <v>152</v>
      </c>
      <c r="AH481">
        <v>2</v>
      </c>
      <c r="AI481">
        <v>68192918</v>
      </c>
      <c r="AJ481">
        <v>491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x14ac:dyDescent="0.4">
      <c r="A482">
        <f>ROW(Source!A328)</f>
        <v>328</v>
      </c>
      <c r="B482">
        <v>68192938</v>
      </c>
      <c r="C482">
        <v>68192910</v>
      </c>
      <c r="D482">
        <v>64809273</v>
      </c>
      <c r="E482">
        <v>1</v>
      </c>
      <c r="F482">
        <v>1</v>
      </c>
      <c r="G482">
        <v>1</v>
      </c>
      <c r="H482">
        <v>3</v>
      </c>
      <c r="I482" t="s">
        <v>688</v>
      </c>
      <c r="J482" t="s">
        <v>689</v>
      </c>
      <c r="K482" t="s">
        <v>690</v>
      </c>
      <c r="L482">
        <v>1308</v>
      </c>
      <c r="N482">
        <v>1003</v>
      </c>
      <c r="O482" t="s">
        <v>259</v>
      </c>
      <c r="P482" t="s">
        <v>259</v>
      </c>
      <c r="Q482">
        <v>100</v>
      </c>
      <c r="X482">
        <v>1.77</v>
      </c>
      <c r="Y482">
        <v>174</v>
      </c>
      <c r="Z482">
        <v>0</v>
      </c>
      <c r="AA482">
        <v>0</v>
      </c>
      <c r="AB482">
        <v>0</v>
      </c>
      <c r="AC482">
        <v>0</v>
      </c>
      <c r="AD482">
        <v>1</v>
      </c>
      <c r="AE482">
        <v>0</v>
      </c>
      <c r="AF482" t="s">
        <v>3</v>
      </c>
      <c r="AG482">
        <v>1.77</v>
      </c>
      <c r="AH482">
        <v>2</v>
      </c>
      <c r="AI482">
        <v>68192919</v>
      </c>
      <c r="AJ482">
        <v>492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x14ac:dyDescent="0.4">
      <c r="A483">
        <f>ROW(Source!A328)</f>
        <v>328</v>
      </c>
      <c r="B483">
        <v>68192939</v>
      </c>
      <c r="C483">
        <v>68192910</v>
      </c>
      <c r="D483">
        <v>64809278</v>
      </c>
      <c r="E483">
        <v>1</v>
      </c>
      <c r="F483">
        <v>1</v>
      </c>
      <c r="G483">
        <v>1</v>
      </c>
      <c r="H483">
        <v>3</v>
      </c>
      <c r="I483" t="s">
        <v>691</v>
      </c>
      <c r="J483" t="s">
        <v>692</v>
      </c>
      <c r="K483" t="s">
        <v>693</v>
      </c>
      <c r="L483">
        <v>1301</v>
      </c>
      <c r="N483">
        <v>1003</v>
      </c>
      <c r="O483" t="s">
        <v>507</v>
      </c>
      <c r="P483" t="s">
        <v>507</v>
      </c>
      <c r="Q483">
        <v>1</v>
      </c>
      <c r="X483">
        <v>126</v>
      </c>
      <c r="Y483">
        <v>0.6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3</v>
      </c>
      <c r="AG483">
        <v>126</v>
      </c>
      <c r="AH483">
        <v>2</v>
      </c>
      <c r="AI483">
        <v>68192920</v>
      </c>
      <c r="AJ483">
        <v>493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4">
      <c r="A484">
        <f>ROW(Source!A328)</f>
        <v>328</v>
      </c>
      <c r="B484">
        <v>68192940</v>
      </c>
      <c r="C484">
        <v>68192910</v>
      </c>
      <c r="D484">
        <v>64809300</v>
      </c>
      <c r="E484">
        <v>1</v>
      </c>
      <c r="F484">
        <v>1</v>
      </c>
      <c r="G484">
        <v>1</v>
      </c>
      <c r="H484">
        <v>3</v>
      </c>
      <c r="I484" t="s">
        <v>37</v>
      </c>
      <c r="J484" t="s">
        <v>39</v>
      </c>
      <c r="K484" t="s">
        <v>38</v>
      </c>
      <c r="L484">
        <v>1327</v>
      </c>
      <c r="N484">
        <v>1005</v>
      </c>
      <c r="O484" t="s">
        <v>31</v>
      </c>
      <c r="P484" t="s">
        <v>31</v>
      </c>
      <c r="Q484">
        <v>1</v>
      </c>
      <c r="X484">
        <v>421</v>
      </c>
      <c r="Y484">
        <v>15.06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0</v>
      </c>
      <c r="AF484" t="s">
        <v>3</v>
      </c>
      <c r="AG484">
        <v>421</v>
      </c>
      <c r="AH484">
        <v>2</v>
      </c>
      <c r="AI484">
        <v>68192921</v>
      </c>
      <c r="AJ484">
        <v>494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x14ac:dyDescent="0.4">
      <c r="A485">
        <f>ROW(Source!A328)</f>
        <v>328</v>
      </c>
      <c r="B485">
        <v>68192941</v>
      </c>
      <c r="C485">
        <v>68192910</v>
      </c>
      <c r="D485">
        <v>64809368</v>
      </c>
      <c r="E485">
        <v>1</v>
      </c>
      <c r="F485">
        <v>1</v>
      </c>
      <c r="G485">
        <v>1</v>
      </c>
      <c r="H485">
        <v>3</v>
      </c>
      <c r="I485" t="s">
        <v>694</v>
      </c>
      <c r="J485" t="s">
        <v>695</v>
      </c>
      <c r="K485" t="s">
        <v>696</v>
      </c>
      <c r="L485">
        <v>1355</v>
      </c>
      <c r="N485">
        <v>1010</v>
      </c>
      <c r="O485" t="s">
        <v>235</v>
      </c>
      <c r="P485" t="s">
        <v>235</v>
      </c>
      <c r="Q485">
        <v>100</v>
      </c>
      <c r="X485">
        <v>13.53</v>
      </c>
      <c r="Y485">
        <v>2</v>
      </c>
      <c r="Z485">
        <v>0</v>
      </c>
      <c r="AA485">
        <v>0</v>
      </c>
      <c r="AB485">
        <v>0</v>
      </c>
      <c r="AC485">
        <v>0</v>
      </c>
      <c r="AD485">
        <v>1</v>
      </c>
      <c r="AE485">
        <v>0</v>
      </c>
      <c r="AF485" t="s">
        <v>3</v>
      </c>
      <c r="AG485">
        <v>13.53</v>
      </c>
      <c r="AH485">
        <v>2</v>
      </c>
      <c r="AI485">
        <v>68192923</v>
      </c>
      <c r="AJ485">
        <v>496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4">
      <c r="A486">
        <f>ROW(Source!A328)</f>
        <v>328</v>
      </c>
      <c r="B486">
        <v>68192942</v>
      </c>
      <c r="C486">
        <v>68192910</v>
      </c>
      <c r="D486">
        <v>64809369</v>
      </c>
      <c r="E486">
        <v>1</v>
      </c>
      <c r="F486">
        <v>1</v>
      </c>
      <c r="G486">
        <v>1</v>
      </c>
      <c r="H486">
        <v>3</v>
      </c>
      <c r="I486" t="s">
        <v>697</v>
      </c>
      <c r="J486" t="s">
        <v>698</v>
      </c>
      <c r="K486" t="s">
        <v>699</v>
      </c>
      <c r="L486">
        <v>1355</v>
      </c>
      <c r="N486">
        <v>1010</v>
      </c>
      <c r="O486" t="s">
        <v>235</v>
      </c>
      <c r="P486" t="s">
        <v>235</v>
      </c>
      <c r="Q486">
        <v>100</v>
      </c>
      <c r="X486">
        <v>35.33</v>
      </c>
      <c r="Y486">
        <v>3</v>
      </c>
      <c r="Z486">
        <v>0</v>
      </c>
      <c r="AA486">
        <v>0</v>
      </c>
      <c r="AB486">
        <v>0</v>
      </c>
      <c r="AC486">
        <v>0</v>
      </c>
      <c r="AD486">
        <v>1</v>
      </c>
      <c r="AE486">
        <v>0</v>
      </c>
      <c r="AF486" t="s">
        <v>3</v>
      </c>
      <c r="AG486">
        <v>35.33</v>
      </c>
      <c r="AH486">
        <v>2</v>
      </c>
      <c r="AI486">
        <v>68192924</v>
      </c>
      <c r="AJ486">
        <v>497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x14ac:dyDescent="0.4">
      <c r="A487">
        <f>ROW(Source!A328)</f>
        <v>328</v>
      </c>
      <c r="B487">
        <v>68192943</v>
      </c>
      <c r="C487">
        <v>68192910</v>
      </c>
      <c r="D487">
        <v>64809375</v>
      </c>
      <c r="E487">
        <v>1</v>
      </c>
      <c r="F487">
        <v>1</v>
      </c>
      <c r="G487">
        <v>1</v>
      </c>
      <c r="H487">
        <v>3</v>
      </c>
      <c r="I487" t="s">
        <v>700</v>
      </c>
      <c r="J487" t="s">
        <v>701</v>
      </c>
      <c r="K487" t="s">
        <v>702</v>
      </c>
      <c r="L487">
        <v>1355</v>
      </c>
      <c r="N487">
        <v>1010</v>
      </c>
      <c r="O487" t="s">
        <v>235</v>
      </c>
      <c r="P487" t="s">
        <v>235</v>
      </c>
      <c r="Q487">
        <v>100</v>
      </c>
      <c r="X487">
        <v>1.69</v>
      </c>
      <c r="Y487">
        <v>7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0</v>
      </c>
      <c r="AF487" t="s">
        <v>3</v>
      </c>
      <c r="AG487">
        <v>1.69</v>
      </c>
      <c r="AH487">
        <v>2</v>
      </c>
      <c r="AI487">
        <v>68192925</v>
      </c>
      <c r="AJ487">
        <v>498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4">
      <c r="A488">
        <f>ROW(Source!A328)</f>
        <v>328</v>
      </c>
      <c r="B488">
        <v>68192944</v>
      </c>
      <c r="C488">
        <v>68192910</v>
      </c>
      <c r="D488">
        <v>64819972</v>
      </c>
      <c r="E488">
        <v>1</v>
      </c>
      <c r="F488">
        <v>1</v>
      </c>
      <c r="G488">
        <v>1</v>
      </c>
      <c r="H488">
        <v>3</v>
      </c>
      <c r="I488" t="s">
        <v>1169</v>
      </c>
      <c r="J488" t="s">
        <v>1170</v>
      </c>
      <c r="K488" t="s">
        <v>1171</v>
      </c>
      <c r="L488">
        <v>1327</v>
      </c>
      <c r="N488">
        <v>1005</v>
      </c>
      <c r="O488" t="s">
        <v>31</v>
      </c>
      <c r="P488" t="s">
        <v>31</v>
      </c>
      <c r="Q488">
        <v>1</v>
      </c>
      <c r="X488">
        <v>103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 t="s">
        <v>3</v>
      </c>
      <c r="AG488">
        <v>103</v>
      </c>
      <c r="AH488">
        <v>3</v>
      </c>
      <c r="AI488">
        <v>-1</v>
      </c>
      <c r="AJ488" t="s">
        <v>3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x14ac:dyDescent="0.4">
      <c r="A489">
        <f>ROW(Source!A328)</f>
        <v>328</v>
      </c>
      <c r="B489">
        <v>68192945</v>
      </c>
      <c r="C489">
        <v>68192910</v>
      </c>
      <c r="D489">
        <v>64827606</v>
      </c>
      <c r="E489">
        <v>1</v>
      </c>
      <c r="F489">
        <v>1</v>
      </c>
      <c r="G489">
        <v>1</v>
      </c>
      <c r="H489">
        <v>3</v>
      </c>
      <c r="I489" t="s">
        <v>703</v>
      </c>
      <c r="J489" t="s">
        <v>704</v>
      </c>
      <c r="K489" t="s">
        <v>705</v>
      </c>
      <c r="L489">
        <v>1301</v>
      </c>
      <c r="N489">
        <v>1003</v>
      </c>
      <c r="O489" t="s">
        <v>507</v>
      </c>
      <c r="P489" t="s">
        <v>507</v>
      </c>
      <c r="Q489">
        <v>1</v>
      </c>
      <c r="X489">
        <v>76</v>
      </c>
      <c r="Y489">
        <v>6.44</v>
      </c>
      <c r="Z489">
        <v>0</v>
      </c>
      <c r="AA489">
        <v>0</v>
      </c>
      <c r="AB489">
        <v>0</v>
      </c>
      <c r="AC489">
        <v>0</v>
      </c>
      <c r="AD489">
        <v>1</v>
      </c>
      <c r="AE489">
        <v>0</v>
      </c>
      <c r="AF489" t="s">
        <v>3</v>
      </c>
      <c r="AG489">
        <v>76</v>
      </c>
      <c r="AH489">
        <v>2</v>
      </c>
      <c r="AI489">
        <v>68192927</v>
      </c>
      <c r="AJ489">
        <v>500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x14ac:dyDescent="0.4">
      <c r="A490">
        <f>ROW(Source!A328)</f>
        <v>328</v>
      </c>
      <c r="B490">
        <v>68192946</v>
      </c>
      <c r="C490">
        <v>68192910</v>
      </c>
      <c r="D490">
        <v>64827621</v>
      </c>
      <c r="E490">
        <v>1</v>
      </c>
      <c r="F490">
        <v>1</v>
      </c>
      <c r="G490">
        <v>1</v>
      </c>
      <c r="H490">
        <v>3</v>
      </c>
      <c r="I490" t="s">
        <v>706</v>
      </c>
      <c r="J490" t="s">
        <v>707</v>
      </c>
      <c r="K490" t="s">
        <v>708</v>
      </c>
      <c r="L490">
        <v>1301</v>
      </c>
      <c r="N490">
        <v>1003</v>
      </c>
      <c r="O490" t="s">
        <v>507</v>
      </c>
      <c r="P490" t="s">
        <v>507</v>
      </c>
      <c r="Q490">
        <v>1</v>
      </c>
      <c r="X490">
        <v>204</v>
      </c>
      <c r="Y490">
        <v>7.18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0</v>
      </c>
      <c r="AF490" t="s">
        <v>3</v>
      </c>
      <c r="AG490">
        <v>204</v>
      </c>
      <c r="AH490">
        <v>2</v>
      </c>
      <c r="AI490">
        <v>68192928</v>
      </c>
      <c r="AJ490">
        <v>501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x14ac:dyDescent="0.4">
      <c r="A491">
        <f>ROW(Source!A328)</f>
        <v>328</v>
      </c>
      <c r="B491">
        <v>68192947</v>
      </c>
      <c r="C491">
        <v>68192910</v>
      </c>
      <c r="D491">
        <v>64847311</v>
      </c>
      <c r="E491">
        <v>1</v>
      </c>
      <c r="F491">
        <v>1</v>
      </c>
      <c r="G491">
        <v>1</v>
      </c>
      <c r="H491">
        <v>3</v>
      </c>
      <c r="I491" t="s">
        <v>709</v>
      </c>
      <c r="J491" t="s">
        <v>710</v>
      </c>
      <c r="K491" t="s">
        <v>711</v>
      </c>
      <c r="L491">
        <v>1339</v>
      </c>
      <c r="N491">
        <v>1007</v>
      </c>
      <c r="O491" t="s">
        <v>712</v>
      </c>
      <c r="P491" t="s">
        <v>712</v>
      </c>
      <c r="Q491">
        <v>1</v>
      </c>
      <c r="X491">
        <v>0.13</v>
      </c>
      <c r="Y491">
        <v>2.44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0</v>
      </c>
      <c r="AF491" t="s">
        <v>3</v>
      </c>
      <c r="AG491">
        <v>0.13</v>
      </c>
      <c r="AH491">
        <v>2</v>
      </c>
      <c r="AI491">
        <v>68192929</v>
      </c>
      <c r="AJ491">
        <v>502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4">
      <c r="A492">
        <f>ROW(Source!A332)</f>
        <v>332</v>
      </c>
      <c r="B492">
        <v>68192955</v>
      </c>
      <c r="C492">
        <v>68192951</v>
      </c>
      <c r="D492">
        <v>18410171</v>
      </c>
      <c r="E492">
        <v>1</v>
      </c>
      <c r="F492">
        <v>1</v>
      </c>
      <c r="G492">
        <v>1</v>
      </c>
      <c r="H492">
        <v>1</v>
      </c>
      <c r="I492" t="s">
        <v>713</v>
      </c>
      <c r="J492" t="s">
        <v>3</v>
      </c>
      <c r="K492" t="s">
        <v>714</v>
      </c>
      <c r="L492">
        <v>1369</v>
      </c>
      <c r="N492">
        <v>1013</v>
      </c>
      <c r="O492" t="s">
        <v>665</v>
      </c>
      <c r="P492" t="s">
        <v>665</v>
      </c>
      <c r="Q492">
        <v>1</v>
      </c>
      <c r="X492">
        <v>19.600000000000001</v>
      </c>
      <c r="Y492">
        <v>0</v>
      </c>
      <c r="Z492">
        <v>0</v>
      </c>
      <c r="AA492">
        <v>0</v>
      </c>
      <c r="AB492">
        <v>8.9700000000000006</v>
      </c>
      <c r="AC492">
        <v>0</v>
      </c>
      <c r="AD492">
        <v>1</v>
      </c>
      <c r="AE492">
        <v>1</v>
      </c>
      <c r="AF492" t="s">
        <v>21</v>
      </c>
      <c r="AG492">
        <v>22.54</v>
      </c>
      <c r="AH492">
        <v>2</v>
      </c>
      <c r="AI492">
        <v>68192952</v>
      </c>
      <c r="AJ492">
        <v>503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x14ac:dyDescent="0.4">
      <c r="A493">
        <f>ROW(Source!A332)</f>
        <v>332</v>
      </c>
      <c r="B493">
        <v>68192956</v>
      </c>
      <c r="C493">
        <v>68192951</v>
      </c>
      <c r="D493">
        <v>64873129</v>
      </c>
      <c r="E493">
        <v>1</v>
      </c>
      <c r="F493">
        <v>1</v>
      </c>
      <c r="G493">
        <v>1</v>
      </c>
      <c r="H493">
        <v>2</v>
      </c>
      <c r="I493" t="s">
        <v>715</v>
      </c>
      <c r="J493" t="s">
        <v>716</v>
      </c>
      <c r="K493" t="s">
        <v>717</v>
      </c>
      <c r="L493">
        <v>1368</v>
      </c>
      <c r="N493">
        <v>1011</v>
      </c>
      <c r="O493" t="s">
        <v>669</v>
      </c>
      <c r="P493" t="s">
        <v>669</v>
      </c>
      <c r="Q493">
        <v>1</v>
      </c>
      <c r="X493">
        <v>0.01</v>
      </c>
      <c r="Y493">
        <v>0</v>
      </c>
      <c r="Z493">
        <v>87.17</v>
      </c>
      <c r="AA493">
        <v>11.6</v>
      </c>
      <c r="AB493">
        <v>0</v>
      </c>
      <c r="AC493">
        <v>0</v>
      </c>
      <c r="AD493">
        <v>1</v>
      </c>
      <c r="AE493">
        <v>0</v>
      </c>
      <c r="AF493" t="s">
        <v>20</v>
      </c>
      <c r="AG493">
        <v>1.2500000000000001E-2</v>
      </c>
      <c r="AH493">
        <v>2</v>
      </c>
      <c r="AI493">
        <v>68192953</v>
      </c>
      <c r="AJ493">
        <v>504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x14ac:dyDescent="0.4">
      <c r="A494">
        <f>ROW(Source!A332)</f>
        <v>332</v>
      </c>
      <c r="B494">
        <v>68192957</v>
      </c>
      <c r="C494">
        <v>68192951</v>
      </c>
      <c r="D494">
        <v>64808996</v>
      </c>
      <c r="E494">
        <v>1</v>
      </c>
      <c r="F494">
        <v>1</v>
      </c>
      <c r="G494">
        <v>1</v>
      </c>
      <c r="H494">
        <v>3</v>
      </c>
      <c r="I494" t="s">
        <v>718</v>
      </c>
      <c r="J494" t="s">
        <v>719</v>
      </c>
      <c r="K494" t="s">
        <v>720</v>
      </c>
      <c r="L494">
        <v>1301</v>
      </c>
      <c r="N494">
        <v>1003</v>
      </c>
      <c r="O494" t="s">
        <v>507</v>
      </c>
      <c r="P494" t="s">
        <v>507</v>
      </c>
      <c r="Q494">
        <v>1</v>
      </c>
      <c r="X494">
        <v>105</v>
      </c>
      <c r="Y494">
        <v>7.07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F494" t="s">
        <v>3</v>
      </c>
      <c r="AG494">
        <v>105</v>
      </c>
      <c r="AH494">
        <v>2</v>
      </c>
      <c r="AI494">
        <v>68192954</v>
      </c>
      <c r="AJ494">
        <v>505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x14ac:dyDescent="0.4">
      <c r="A495">
        <f>ROW(Source!A333)</f>
        <v>333</v>
      </c>
      <c r="B495">
        <v>68192969</v>
      </c>
      <c r="C495">
        <v>68192958</v>
      </c>
      <c r="D495">
        <v>18413593</v>
      </c>
      <c r="E495">
        <v>1</v>
      </c>
      <c r="F495">
        <v>1</v>
      </c>
      <c r="G495">
        <v>1</v>
      </c>
      <c r="H495">
        <v>1</v>
      </c>
      <c r="I495" t="s">
        <v>721</v>
      </c>
      <c r="J495" t="s">
        <v>3</v>
      </c>
      <c r="K495" t="s">
        <v>722</v>
      </c>
      <c r="L495">
        <v>1369</v>
      </c>
      <c r="N495">
        <v>1013</v>
      </c>
      <c r="O495" t="s">
        <v>665</v>
      </c>
      <c r="P495" t="s">
        <v>665</v>
      </c>
      <c r="Q495">
        <v>1</v>
      </c>
      <c r="X495">
        <v>324.82</v>
      </c>
      <c r="Y495">
        <v>0</v>
      </c>
      <c r="Z495">
        <v>0</v>
      </c>
      <c r="AA495">
        <v>0</v>
      </c>
      <c r="AB495">
        <v>10.06</v>
      </c>
      <c r="AC495">
        <v>0</v>
      </c>
      <c r="AD495">
        <v>1</v>
      </c>
      <c r="AE495">
        <v>1</v>
      </c>
      <c r="AF495" t="s">
        <v>21</v>
      </c>
      <c r="AG495">
        <v>373.54300000000001</v>
      </c>
      <c r="AH495">
        <v>2</v>
      </c>
      <c r="AI495">
        <v>68192959</v>
      </c>
      <c r="AJ495">
        <v>506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x14ac:dyDescent="0.4">
      <c r="A496">
        <f>ROW(Source!A333)</f>
        <v>333</v>
      </c>
      <c r="B496">
        <v>68192970</v>
      </c>
      <c r="C496">
        <v>68192958</v>
      </c>
      <c r="D496">
        <v>121548</v>
      </c>
      <c r="E496">
        <v>1</v>
      </c>
      <c r="F496">
        <v>1</v>
      </c>
      <c r="G496">
        <v>1</v>
      </c>
      <c r="H496">
        <v>1</v>
      </c>
      <c r="I496" t="s">
        <v>44</v>
      </c>
      <c r="J496" t="s">
        <v>3</v>
      </c>
      <c r="K496" t="s">
        <v>723</v>
      </c>
      <c r="L496">
        <v>608254</v>
      </c>
      <c r="N496">
        <v>1013</v>
      </c>
      <c r="O496" t="s">
        <v>724</v>
      </c>
      <c r="P496" t="s">
        <v>724</v>
      </c>
      <c r="Q496">
        <v>1</v>
      </c>
      <c r="X496">
        <v>2.2000000000000002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1</v>
      </c>
      <c r="AE496">
        <v>2</v>
      </c>
      <c r="AF496" t="s">
        <v>20</v>
      </c>
      <c r="AG496">
        <v>2.75</v>
      </c>
      <c r="AH496">
        <v>2</v>
      </c>
      <c r="AI496">
        <v>68192960</v>
      </c>
      <c r="AJ496">
        <v>507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x14ac:dyDescent="0.4">
      <c r="A497">
        <f>ROW(Source!A333)</f>
        <v>333</v>
      </c>
      <c r="B497">
        <v>68192971</v>
      </c>
      <c r="C497">
        <v>68192958</v>
      </c>
      <c r="D497">
        <v>64871277</v>
      </c>
      <c r="E497">
        <v>1</v>
      </c>
      <c r="F497">
        <v>1</v>
      </c>
      <c r="G497">
        <v>1</v>
      </c>
      <c r="H497">
        <v>2</v>
      </c>
      <c r="I497" t="s">
        <v>725</v>
      </c>
      <c r="J497" t="s">
        <v>726</v>
      </c>
      <c r="K497" t="s">
        <v>727</v>
      </c>
      <c r="L497">
        <v>1368</v>
      </c>
      <c r="N497">
        <v>1011</v>
      </c>
      <c r="O497" t="s">
        <v>669</v>
      </c>
      <c r="P497" t="s">
        <v>669</v>
      </c>
      <c r="Q497">
        <v>1</v>
      </c>
      <c r="X497">
        <v>2.2000000000000002</v>
      </c>
      <c r="Y497">
        <v>0</v>
      </c>
      <c r="Z497">
        <v>112</v>
      </c>
      <c r="AA497">
        <v>13.5</v>
      </c>
      <c r="AB497">
        <v>0</v>
      </c>
      <c r="AC497">
        <v>0</v>
      </c>
      <c r="AD497">
        <v>1</v>
      </c>
      <c r="AE497">
        <v>0</v>
      </c>
      <c r="AF497" t="s">
        <v>20</v>
      </c>
      <c r="AG497">
        <v>2.75</v>
      </c>
      <c r="AH497">
        <v>2</v>
      </c>
      <c r="AI497">
        <v>68192961</v>
      </c>
      <c r="AJ497">
        <v>508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x14ac:dyDescent="0.4">
      <c r="A498">
        <f>ROW(Source!A333)</f>
        <v>333</v>
      </c>
      <c r="B498">
        <v>68192972</v>
      </c>
      <c r="C498">
        <v>68192958</v>
      </c>
      <c r="D498">
        <v>64871376</v>
      </c>
      <c r="E498">
        <v>1</v>
      </c>
      <c r="F498">
        <v>1</v>
      </c>
      <c r="G498">
        <v>1</v>
      </c>
      <c r="H498">
        <v>2</v>
      </c>
      <c r="I498" t="s">
        <v>728</v>
      </c>
      <c r="J498" t="s">
        <v>729</v>
      </c>
      <c r="K498" t="s">
        <v>730</v>
      </c>
      <c r="L498">
        <v>1368</v>
      </c>
      <c r="N498">
        <v>1011</v>
      </c>
      <c r="O498" t="s">
        <v>669</v>
      </c>
      <c r="P498" t="s">
        <v>669</v>
      </c>
      <c r="Q498">
        <v>1</v>
      </c>
      <c r="X498">
        <v>43.9</v>
      </c>
      <c r="Y498">
        <v>0</v>
      </c>
      <c r="Z498">
        <v>6.9</v>
      </c>
      <c r="AA498">
        <v>0</v>
      </c>
      <c r="AB498">
        <v>0</v>
      </c>
      <c r="AC498">
        <v>0</v>
      </c>
      <c r="AD498">
        <v>1</v>
      </c>
      <c r="AE498">
        <v>0</v>
      </c>
      <c r="AF498" t="s">
        <v>20</v>
      </c>
      <c r="AG498">
        <v>54.875</v>
      </c>
      <c r="AH498">
        <v>2</v>
      </c>
      <c r="AI498">
        <v>68192962</v>
      </c>
      <c r="AJ498">
        <v>509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x14ac:dyDescent="0.4">
      <c r="A499">
        <f>ROW(Source!A333)</f>
        <v>333</v>
      </c>
      <c r="B499">
        <v>68192973</v>
      </c>
      <c r="C499">
        <v>68192958</v>
      </c>
      <c r="D499">
        <v>64873129</v>
      </c>
      <c r="E499">
        <v>1</v>
      </c>
      <c r="F499">
        <v>1</v>
      </c>
      <c r="G499">
        <v>1</v>
      </c>
      <c r="H499">
        <v>2</v>
      </c>
      <c r="I499" t="s">
        <v>715</v>
      </c>
      <c r="J499" t="s">
        <v>716</v>
      </c>
      <c r="K499" t="s">
        <v>717</v>
      </c>
      <c r="L499">
        <v>1368</v>
      </c>
      <c r="N499">
        <v>1011</v>
      </c>
      <c r="O499" t="s">
        <v>669</v>
      </c>
      <c r="P499" t="s">
        <v>669</v>
      </c>
      <c r="Q499">
        <v>1</v>
      </c>
      <c r="X499">
        <v>0.28000000000000003</v>
      </c>
      <c r="Y499">
        <v>0</v>
      </c>
      <c r="Z499">
        <v>87.17</v>
      </c>
      <c r="AA499">
        <v>11.6</v>
      </c>
      <c r="AB499">
        <v>0</v>
      </c>
      <c r="AC499">
        <v>0</v>
      </c>
      <c r="AD499">
        <v>1</v>
      </c>
      <c r="AE499">
        <v>0</v>
      </c>
      <c r="AF499" t="s">
        <v>20</v>
      </c>
      <c r="AG499">
        <v>0.35</v>
      </c>
      <c r="AH499">
        <v>2</v>
      </c>
      <c r="AI499">
        <v>68192963</v>
      </c>
      <c r="AJ499">
        <v>510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4">
      <c r="A500">
        <f>ROW(Source!A333)</f>
        <v>333</v>
      </c>
      <c r="B500">
        <v>68192974</v>
      </c>
      <c r="C500">
        <v>68192958</v>
      </c>
      <c r="D500">
        <v>64807528</v>
      </c>
      <c r="E500">
        <v>1</v>
      </c>
      <c r="F500">
        <v>1</v>
      </c>
      <c r="G500">
        <v>1</v>
      </c>
      <c r="H500">
        <v>3</v>
      </c>
      <c r="I500" t="s">
        <v>731</v>
      </c>
      <c r="J500" t="s">
        <v>732</v>
      </c>
      <c r="K500" t="s">
        <v>733</v>
      </c>
      <c r="L500">
        <v>1348</v>
      </c>
      <c r="N500">
        <v>1009</v>
      </c>
      <c r="O500" t="s">
        <v>133</v>
      </c>
      <c r="P500" t="s">
        <v>133</v>
      </c>
      <c r="Q500">
        <v>1000</v>
      </c>
      <c r="X500">
        <v>1.15E-3</v>
      </c>
      <c r="Y500">
        <v>37900</v>
      </c>
      <c r="Z500">
        <v>0</v>
      </c>
      <c r="AA500">
        <v>0</v>
      </c>
      <c r="AB500">
        <v>0</v>
      </c>
      <c r="AC500">
        <v>0</v>
      </c>
      <c r="AD500">
        <v>1</v>
      </c>
      <c r="AE500">
        <v>0</v>
      </c>
      <c r="AF500" t="s">
        <v>3</v>
      </c>
      <c r="AG500">
        <v>1.15E-3</v>
      </c>
      <c r="AH500">
        <v>2</v>
      </c>
      <c r="AI500">
        <v>68192964</v>
      </c>
      <c r="AJ500">
        <v>511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x14ac:dyDescent="0.4">
      <c r="A501">
        <f>ROW(Source!A333)</f>
        <v>333</v>
      </c>
      <c r="B501">
        <v>68192975</v>
      </c>
      <c r="C501">
        <v>68192958</v>
      </c>
      <c r="D501">
        <v>64808219</v>
      </c>
      <c r="E501">
        <v>1</v>
      </c>
      <c r="F501">
        <v>1</v>
      </c>
      <c r="G501">
        <v>1</v>
      </c>
      <c r="H501">
        <v>3</v>
      </c>
      <c r="I501" t="s">
        <v>1172</v>
      </c>
      <c r="J501" t="s">
        <v>1173</v>
      </c>
      <c r="K501" t="s">
        <v>1174</v>
      </c>
      <c r="L501">
        <v>1327</v>
      </c>
      <c r="N501">
        <v>1005</v>
      </c>
      <c r="O501" t="s">
        <v>31</v>
      </c>
      <c r="P501" t="s">
        <v>31</v>
      </c>
      <c r="Q501">
        <v>1</v>
      </c>
      <c r="X501">
        <v>0</v>
      </c>
      <c r="Y501">
        <v>51.99</v>
      </c>
      <c r="Z501">
        <v>0</v>
      </c>
      <c r="AA501">
        <v>0</v>
      </c>
      <c r="AB501">
        <v>0</v>
      </c>
      <c r="AC501">
        <v>1</v>
      </c>
      <c r="AD501">
        <v>0</v>
      </c>
      <c r="AE501">
        <v>0</v>
      </c>
      <c r="AF501" t="s">
        <v>3</v>
      </c>
      <c r="AG501">
        <v>0</v>
      </c>
      <c r="AH501">
        <v>3</v>
      </c>
      <c r="AI501">
        <v>-1</v>
      </c>
      <c r="AJ501" t="s">
        <v>3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x14ac:dyDescent="0.4">
      <c r="A502">
        <f>ROW(Source!A333)</f>
        <v>333</v>
      </c>
      <c r="B502">
        <v>68192976</v>
      </c>
      <c r="C502">
        <v>68192958</v>
      </c>
      <c r="D502">
        <v>64808225</v>
      </c>
      <c r="E502">
        <v>1</v>
      </c>
      <c r="F502">
        <v>1</v>
      </c>
      <c r="G502">
        <v>1</v>
      </c>
      <c r="H502">
        <v>3</v>
      </c>
      <c r="I502" t="s">
        <v>1175</v>
      </c>
      <c r="J502" t="s">
        <v>1176</v>
      </c>
      <c r="K502" t="s">
        <v>1177</v>
      </c>
      <c r="L502">
        <v>1327</v>
      </c>
      <c r="N502">
        <v>1005</v>
      </c>
      <c r="O502" t="s">
        <v>31</v>
      </c>
      <c r="P502" t="s">
        <v>31</v>
      </c>
      <c r="Q502">
        <v>1</v>
      </c>
      <c r="X502">
        <v>0</v>
      </c>
      <c r="Y502">
        <v>350</v>
      </c>
      <c r="Z502">
        <v>0</v>
      </c>
      <c r="AA502">
        <v>0</v>
      </c>
      <c r="AB502">
        <v>0</v>
      </c>
      <c r="AC502">
        <v>1</v>
      </c>
      <c r="AD502">
        <v>0</v>
      </c>
      <c r="AE502">
        <v>0</v>
      </c>
      <c r="AF502" t="s">
        <v>3</v>
      </c>
      <c r="AG502">
        <v>0</v>
      </c>
      <c r="AH502">
        <v>3</v>
      </c>
      <c r="AI502">
        <v>-1</v>
      </c>
      <c r="AJ502" t="s">
        <v>3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x14ac:dyDescent="0.4">
      <c r="A503">
        <f>ROW(Source!A333)</f>
        <v>333</v>
      </c>
      <c r="B503">
        <v>68192977</v>
      </c>
      <c r="C503">
        <v>68192958</v>
      </c>
      <c r="D503">
        <v>64808746</v>
      </c>
      <c r="E503">
        <v>1</v>
      </c>
      <c r="F503">
        <v>1</v>
      </c>
      <c r="G503">
        <v>1</v>
      </c>
      <c r="H503">
        <v>3</v>
      </c>
      <c r="I503" t="s">
        <v>1178</v>
      </c>
      <c r="J503" t="s">
        <v>1179</v>
      </c>
      <c r="K503" t="s">
        <v>1180</v>
      </c>
      <c r="L503">
        <v>1346</v>
      </c>
      <c r="N503">
        <v>1009</v>
      </c>
      <c r="O503" t="s">
        <v>120</v>
      </c>
      <c r="P503" t="s">
        <v>120</v>
      </c>
      <c r="Q503">
        <v>1</v>
      </c>
      <c r="X503">
        <v>0</v>
      </c>
      <c r="Y503">
        <v>28.26</v>
      </c>
      <c r="Z503">
        <v>0</v>
      </c>
      <c r="AA503">
        <v>0</v>
      </c>
      <c r="AB503">
        <v>0</v>
      </c>
      <c r="AC503">
        <v>1</v>
      </c>
      <c r="AD503">
        <v>0</v>
      </c>
      <c r="AE503">
        <v>0</v>
      </c>
      <c r="AF503" t="s">
        <v>3</v>
      </c>
      <c r="AG503">
        <v>0</v>
      </c>
      <c r="AH503">
        <v>3</v>
      </c>
      <c r="AI503">
        <v>-1</v>
      </c>
      <c r="AJ503" t="s">
        <v>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4">
      <c r="A504">
        <f>ROW(Source!A333)</f>
        <v>333</v>
      </c>
      <c r="B504">
        <v>68192978</v>
      </c>
      <c r="C504">
        <v>68192958</v>
      </c>
      <c r="D504">
        <v>64814679</v>
      </c>
      <c r="E504">
        <v>1</v>
      </c>
      <c r="F504">
        <v>1</v>
      </c>
      <c r="G504">
        <v>1</v>
      </c>
      <c r="H504">
        <v>3</v>
      </c>
      <c r="I504" t="s">
        <v>734</v>
      </c>
      <c r="J504" t="s">
        <v>735</v>
      </c>
      <c r="K504" t="s">
        <v>736</v>
      </c>
      <c r="L504">
        <v>1339</v>
      </c>
      <c r="N504">
        <v>1007</v>
      </c>
      <c r="O504" t="s">
        <v>712</v>
      </c>
      <c r="P504" t="s">
        <v>712</v>
      </c>
      <c r="Q504">
        <v>1</v>
      </c>
      <c r="X504">
        <v>0.04</v>
      </c>
      <c r="Y504">
        <v>1699.99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 t="s">
        <v>3</v>
      </c>
      <c r="AG504">
        <v>0.04</v>
      </c>
      <c r="AH504">
        <v>2</v>
      </c>
      <c r="AI504">
        <v>68192966</v>
      </c>
      <c r="AJ504">
        <v>513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x14ac:dyDescent="0.4">
      <c r="A505">
        <f>ROW(Source!A333)</f>
        <v>333</v>
      </c>
      <c r="B505">
        <v>68192979</v>
      </c>
      <c r="C505">
        <v>68192958</v>
      </c>
      <c r="D505">
        <v>64827577</v>
      </c>
      <c r="E505">
        <v>1</v>
      </c>
      <c r="F505">
        <v>1</v>
      </c>
      <c r="G505">
        <v>1</v>
      </c>
      <c r="H505">
        <v>3</v>
      </c>
      <c r="I505" t="s">
        <v>737</v>
      </c>
      <c r="J505" t="s">
        <v>738</v>
      </c>
      <c r="K505" t="s">
        <v>739</v>
      </c>
      <c r="L505">
        <v>1348</v>
      </c>
      <c r="N505">
        <v>1009</v>
      </c>
      <c r="O505" t="s">
        <v>133</v>
      </c>
      <c r="P505" t="s">
        <v>133</v>
      </c>
      <c r="Q505">
        <v>1000</v>
      </c>
      <c r="X505">
        <v>0.02</v>
      </c>
      <c r="Y505">
        <v>7712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 t="s">
        <v>3</v>
      </c>
      <c r="AG505">
        <v>0.02</v>
      </c>
      <c r="AH505">
        <v>2</v>
      </c>
      <c r="AI505">
        <v>68192967</v>
      </c>
      <c r="AJ505">
        <v>514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x14ac:dyDescent="0.4">
      <c r="A506">
        <f>ROW(Source!A333)</f>
        <v>333</v>
      </c>
      <c r="B506">
        <v>68192980</v>
      </c>
      <c r="C506">
        <v>68192958</v>
      </c>
      <c r="D506">
        <v>64831549</v>
      </c>
      <c r="E506">
        <v>1</v>
      </c>
      <c r="F506">
        <v>1</v>
      </c>
      <c r="G506">
        <v>1</v>
      </c>
      <c r="H506">
        <v>3</v>
      </c>
      <c r="I506" t="s">
        <v>1181</v>
      </c>
      <c r="J506" t="s">
        <v>1182</v>
      </c>
      <c r="K506" t="s">
        <v>1183</v>
      </c>
      <c r="L506">
        <v>1348</v>
      </c>
      <c r="N506">
        <v>1009</v>
      </c>
      <c r="O506" t="s">
        <v>133</v>
      </c>
      <c r="P506" t="s">
        <v>133</v>
      </c>
      <c r="Q506">
        <v>1000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1</v>
      </c>
      <c r="AD506">
        <v>0</v>
      </c>
      <c r="AE506">
        <v>0</v>
      </c>
      <c r="AF506" t="s">
        <v>3</v>
      </c>
      <c r="AG506">
        <v>0</v>
      </c>
      <c r="AH506">
        <v>3</v>
      </c>
      <c r="AI506">
        <v>-1</v>
      </c>
      <c r="AJ506" t="s">
        <v>3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x14ac:dyDescent="0.4">
      <c r="A507">
        <f>ROW(Source!A333)</f>
        <v>333</v>
      </c>
      <c r="B507">
        <v>68192981</v>
      </c>
      <c r="C507">
        <v>68192958</v>
      </c>
      <c r="D507">
        <v>64861666</v>
      </c>
      <c r="E507">
        <v>1</v>
      </c>
      <c r="F507">
        <v>1</v>
      </c>
      <c r="G507">
        <v>1</v>
      </c>
      <c r="H507">
        <v>3</v>
      </c>
      <c r="I507" t="s">
        <v>740</v>
      </c>
      <c r="J507" t="s">
        <v>741</v>
      </c>
      <c r="K507" t="s">
        <v>742</v>
      </c>
      <c r="L507">
        <v>1302</v>
      </c>
      <c r="N507">
        <v>1003</v>
      </c>
      <c r="O507" t="s">
        <v>288</v>
      </c>
      <c r="P507" t="s">
        <v>288</v>
      </c>
      <c r="Q507">
        <v>10</v>
      </c>
      <c r="X507">
        <v>0.2</v>
      </c>
      <c r="Y507">
        <v>71.489999999999995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F507" t="s">
        <v>3</v>
      </c>
      <c r="AG507">
        <v>0.2</v>
      </c>
      <c r="AH507">
        <v>2</v>
      </c>
      <c r="AI507">
        <v>68192968</v>
      </c>
      <c r="AJ507">
        <v>515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4">
      <c r="A508">
        <f>ROW(Source!A335)</f>
        <v>335</v>
      </c>
      <c r="B508">
        <v>68192992</v>
      </c>
      <c r="C508">
        <v>68192983</v>
      </c>
      <c r="D508">
        <v>18410171</v>
      </c>
      <c r="E508">
        <v>1</v>
      </c>
      <c r="F508">
        <v>1</v>
      </c>
      <c r="G508">
        <v>1</v>
      </c>
      <c r="H508">
        <v>1</v>
      </c>
      <c r="I508" t="s">
        <v>713</v>
      </c>
      <c r="J508" t="s">
        <v>3</v>
      </c>
      <c r="K508" t="s">
        <v>714</v>
      </c>
      <c r="L508">
        <v>1369</v>
      </c>
      <c r="N508">
        <v>1013</v>
      </c>
      <c r="O508" t="s">
        <v>665</v>
      </c>
      <c r="P508" t="s">
        <v>665</v>
      </c>
      <c r="Q508">
        <v>1</v>
      </c>
      <c r="X508">
        <v>115</v>
      </c>
      <c r="Y508">
        <v>0</v>
      </c>
      <c r="Z508">
        <v>0</v>
      </c>
      <c r="AA508">
        <v>0</v>
      </c>
      <c r="AB508">
        <v>8.9700000000000006</v>
      </c>
      <c r="AC508">
        <v>0</v>
      </c>
      <c r="AD508">
        <v>1</v>
      </c>
      <c r="AE508">
        <v>1</v>
      </c>
      <c r="AF508" t="s">
        <v>21</v>
      </c>
      <c r="AG508">
        <v>132.25</v>
      </c>
      <c r="AH508">
        <v>2</v>
      </c>
      <c r="AI508">
        <v>68192984</v>
      </c>
      <c r="AJ508">
        <v>516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x14ac:dyDescent="0.4">
      <c r="A509">
        <f>ROW(Source!A335)</f>
        <v>335</v>
      </c>
      <c r="B509">
        <v>68192993</v>
      </c>
      <c r="C509">
        <v>68192983</v>
      </c>
      <c r="D509">
        <v>64873129</v>
      </c>
      <c r="E509">
        <v>1</v>
      </c>
      <c r="F509">
        <v>1</v>
      </c>
      <c r="G509">
        <v>1</v>
      </c>
      <c r="H509">
        <v>2</v>
      </c>
      <c r="I509" t="s">
        <v>715</v>
      </c>
      <c r="J509" t="s">
        <v>716</v>
      </c>
      <c r="K509" t="s">
        <v>717</v>
      </c>
      <c r="L509">
        <v>1368</v>
      </c>
      <c r="N509">
        <v>1011</v>
      </c>
      <c r="O509" t="s">
        <v>669</v>
      </c>
      <c r="P509" t="s">
        <v>669</v>
      </c>
      <c r="Q509">
        <v>1</v>
      </c>
      <c r="X509">
        <v>3.9</v>
      </c>
      <c r="Y509">
        <v>0</v>
      </c>
      <c r="Z509">
        <v>87.17</v>
      </c>
      <c r="AA509">
        <v>11.6</v>
      </c>
      <c r="AB509">
        <v>0</v>
      </c>
      <c r="AC509">
        <v>0</v>
      </c>
      <c r="AD509">
        <v>1</v>
      </c>
      <c r="AE509">
        <v>0</v>
      </c>
      <c r="AF509" t="s">
        <v>20</v>
      </c>
      <c r="AG509">
        <v>4.875</v>
      </c>
      <c r="AH509">
        <v>2</v>
      </c>
      <c r="AI509">
        <v>68192985</v>
      </c>
      <c r="AJ509">
        <v>517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x14ac:dyDescent="0.4">
      <c r="A510">
        <f>ROW(Source!A335)</f>
        <v>335</v>
      </c>
      <c r="B510">
        <v>68192994</v>
      </c>
      <c r="C510">
        <v>68192983</v>
      </c>
      <c r="D510">
        <v>64808617</v>
      </c>
      <c r="E510">
        <v>1</v>
      </c>
      <c r="F510">
        <v>1</v>
      </c>
      <c r="G510">
        <v>1</v>
      </c>
      <c r="H510">
        <v>3</v>
      </c>
      <c r="I510" t="s">
        <v>761</v>
      </c>
      <c r="J510" t="s">
        <v>762</v>
      </c>
      <c r="K510" t="s">
        <v>763</v>
      </c>
      <c r="L510">
        <v>1346</v>
      </c>
      <c r="N510">
        <v>1009</v>
      </c>
      <c r="O510" t="s">
        <v>120</v>
      </c>
      <c r="P510" t="s">
        <v>120</v>
      </c>
      <c r="Q510">
        <v>1</v>
      </c>
      <c r="X510">
        <v>108</v>
      </c>
      <c r="Y510">
        <v>9.0399999999999991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v>0</v>
      </c>
      <c r="AF510" t="s">
        <v>3</v>
      </c>
      <c r="AG510">
        <v>108</v>
      </c>
      <c r="AH510">
        <v>2</v>
      </c>
      <c r="AI510">
        <v>68192986</v>
      </c>
      <c r="AJ510">
        <v>518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x14ac:dyDescent="0.4">
      <c r="A511">
        <f>ROW(Source!A335)</f>
        <v>335</v>
      </c>
      <c r="B511">
        <v>68192995</v>
      </c>
      <c r="C511">
        <v>68192983</v>
      </c>
      <c r="D511">
        <v>64808704</v>
      </c>
      <c r="E511">
        <v>1</v>
      </c>
      <c r="F511">
        <v>1</v>
      </c>
      <c r="G511">
        <v>1</v>
      </c>
      <c r="H511">
        <v>3</v>
      </c>
      <c r="I511" t="s">
        <v>764</v>
      </c>
      <c r="J511" t="s">
        <v>765</v>
      </c>
      <c r="K511" t="s">
        <v>766</v>
      </c>
      <c r="L511">
        <v>1348</v>
      </c>
      <c r="N511">
        <v>1009</v>
      </c>
      <c r="O511" t="s">
        <v>133</v>
      </c>
      <c r="P511" t="s">
        <v>133</v>
      </c>
      <c r="Q511">
        <v>1000</v>
      </c>
      <c r="X511">
        <v>1.0120000000000001E-2</v>
      </c>
      <c r="Y511">
        <v>11978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F511" t="s">
        <v>3</v>
      </c>
      <c r="AG511">
        <v>1.0120000000000001E-2</v>
      </c>
      <c r="AH511">
        <v>2</v>
      </c>
      <c r="AI511">
        <v>68192987</v>
      </c>
      <c r="AJ511">
        <v>519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x14ac:dyDescent="0.4">
      <c r="A512">
        <f>ROW(Source!A335)</f>
        <v>335</v>
      </c>
      <c r="B512">
        <v>68192996</v>
      </c>
      <c r="C512">
        <v>68192983</v>
      </c>
      <c r="D512">
        <v>64814534</v>
      </c>
      <c r="E512">
        <v>1</v>
      </c>
      <c r="F512">
        <v>1</v>
      </c>
      <c r="G512">
        <v>1</v>
      </c>
      <c r="H512">
        <v>3</v>
      </c>
      <c r="I512" t="s">
        <v>1187</v>
      </c>
      <c r="J512" t="s">
        <v>1188</v>
      </c>
      <c r="K512" t="s">
        <v>1189</v>
      </c>
      <c r="L512">
        <v>1035</v>
      </c>
      <c r="N512">
        <v>1013</v>
      </c>
      <c r="O512" t="s">
        <v>103</v>
      </c>
      <c r="P512" t="s">
        <v>103</v>
      </c>
      <c r="Q512">
        <v>1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</v>
      </c>
      <c r="AD512">
        <v>0</v>
      </c>
      <c r="AE512">
        <v>0</v>
      </c>
      <c r="AF512" t="s">
        <v>3</v>
      </c>
      <c r="AG512">
        <v>0</v>
      </c>
      <c r="AH512">
        <v>3</v>
      </c>
      <c r="AI512">
        <v>-1</v>
      </c>
      <c r="AJ512" t="s">
        <v>3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x14ac:dyDescent="0.4">
      <c r="A513">
        <f>ROW(Source!A335)</f>
        <v>335</v>
      </c>
      <c r="B513">
        <v>68192997</v>
      </c>
      <c r="C513">
        <v>68192983</v>
      </c>
      <c r="D513">
        <v>64814709</v>
      </c>
      <c r="E513">
        <v>1</v>
      </c>
      <c r="F513">
        <v>1</v>
      </c>
      <c r="G513">
        <v>1</v>
      </c>
      <c r="H513">
        <v>3</v>
      </c>
      <c r="I513" t="s">
        <v>767</v>
      </c>
      <c r="J513" t="s">
        <v>768</v>
      </c>
      <c r="K513" t="s">
        <v>769</v>
      </c>
      <c r="L513">
        <v>1339</v>
      </c>
      <c r="N513">
        <v>1007</v>
      </c>
      <c r="O513" t="s">
        <v>712</v>
      </c>
      <c r="P513" t="s">
        <v>712</v>
      </c>
      <c r="Q513">
        <v>1</v>
      </c>
      <c r="X513">
        <v>0.08</v>
      </c>
      <c r="Y513">
        <v>1100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 t="s">
        <v>3</v>
      </c>
      <c r="AG513">
        <v>0.08</v>
      </c>
      <c r="AH513">
        <v>2</v>
      </c>
      <c r="AI513">
        <v>68192988</v>
      </c>
      <c r="AJ513">
        <v>520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4">
      <c r="A514">
        <f>ROW(Source!A335)</f>
        <v>335</v>
      </c>
      <c r="B514">
        <v>68192998</v>
      </c>
      <c r="C514">
        <v>68192983</v>
      </c>
      <c r="D514">
        <v>64829165</v>
      </c>
      <c r="E514">
        <v>1</v>
      </c>
      <c r="F514">
        <v>1</v>
      </c>
      <c r="G514">
        <v>1</v>
      </c>
      <c r="H514">
        <v>3</v>
      </c>
      <c r="I514" t="s">
        <v>80</v>
      </c>
      <c r="J514" t="s">
        <v>82</v>
      </c>
      <c r="K514" t="s">
        <v>81</v>
      </c>
      <c r="L514">
        <v>1327</v>
      </c>
      <c r="N514">
        <v>1005</v>
      </c>
      <c r="O514" t="s">
        <v>31</v>
      </c>
      <c r="P514" t="s">
        <v>31</v>
      </c>
      <c r="Q514">
        <v>1</v>
      </c>
      <c r="X514">
        <v>100</v>
      </c>
      <c r="Y514">
        <v>207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0</v>
      </c>
      <c r="AF514" t="s">
        <v>3</v>
      </c>
      <c r="AG514">
        <v>100</v>
      </c>
      <c r="AH514">
        <v>2</v>
      </c>
      <c r="AI514">
        <v>68192989</v>
      </c>
      <c r="AJ514">
        <v>521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x14ac:dyDescent="0.4">
      <c r="A515">
        <f>ROW(Source!A335)</f>
        <v>335</v>
      </c>
      <c r="B515">
        <v>68192999</v>
      </c>
      <c r="C515">
        <v>68192983</v>
      </c>
      <c r="D515">
        <v>64829319</v>
      </c>
      <c r="E515">
        <v>1</v>
      </c>
      <c r="F515">
        <v>1</v>
      </c>
      <c r="G515">
        <v>1</v>
      </c>
      <c r="H515">
        <v>3</v>
      </c>
      <c r="I515" t="s">
        <v>770</v>
      </c>
      <c r="J515" t="s">
        <v>771</v>
      </c>
      <c r="K515" t="s">
        <v>772</v>
      </c>
      <c r="L515">
        <v>1301</v>
      </c>
      <c r="N515">
        <v>1003</v>
      </c>
      <c r="O515" t="s">
        <v>507</v>
      </c>
      <c r="P515" t="s">
        <v>507</v>
      </c>
      <c r="Q515">
        <v>1</v>
      </c>
      <c r="X515">
        <v>540</v>
      </c>
      <c r="Y515">
        <v>3.93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</v>
      </c>
      <c r="AF515" t="s">
        <v>3</v>
      </c>
      <c r="AG515">
        <v>540</v>
      </c>
      <c r="AH515">
        <v>2</v>
      </c>
      <c r="AI515">
        <v>68192990</v>
      </c>
      <c r="AJ515">
        <v>522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x14ac:dyDescent="0.4">
      <c r="A516">
        <f>ROW(Source!A339)</f>
        <v>339</v>
      </c>
      <c r="B516">
        <v>68193070</v>
      </c>
      <c r="C516">
        <v>68193058</v>
      </c>
      <c r="D516">
        <v>18413627</v>
      </c>
      <c r="E516">
        <v>1</v>
      </c>
      <c r="F516">
        <v>1</v>
      </c>
      <c r="G516">
        <v>1</v>
      </c>
      <c r="H516">
        <v>1</v>
      </c>
      <c r="I516" t="s">
        <v>773</v>
      </c>
      <c r="J516" t="s">
        <v>3</v>
      </c>
      <c r="K516" t="s">
        <v>774</v>
      </c>
      <c r="L516">
        <v>1369</v>
      </c>
      <c r="N516">
        <v>1013</v>
      </c>
      <c r="O516" t="s">
        <v>665</v>
      </c>
      <c r="P516" t="s">
        <v>665</v>
      </c>
      <c r="Q516">
        <v>1</v>
      </c>
      <c r="X516">
        <v>2.4</v>
      </c>
      <c r="Y516">
        <v>0</v>
      </c>
      <c r="Z516">
        <v>0</v>
      </c>
      <c r="AA516">
        <v>0</v>
      </c>
      <c r="AB516">
        <v>9.92</v>
      </c>
      <c r="AC516">
        <v>0</v>
      </c>
      <c r="AD516">
        <v>1</v>
      </c>
      <c r="AE516">
        <v>1</v>
      </c>
      <c r="AF516" t="s">
        <v>21</v>
      </c>
      <c r="AG516">
        <v>2.76</v>
      </c>
      <c r="AH516">
        <v>2</v>
      </c>
      <c r="AI516">
        <v>68193059</v>
      </c>
      <c r="AJ516">
        <v>525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4">
      <c r="A517">
        <f>ROW(Source!A339)</f>
        <v>339</v>
      </c>
      <c r="B517">
        <v>68193071</v>
      </c>
      <c r="C517">
        <v>68193058</v>
      </c>
      <c r="D517">
        <v>64871481</v>
      </c>
      <c r="E517">
        <v>1</v>
      </c>
      <c r="F517">
        <v>1</v>
      </c>
      <c r="G517">
        <v>1</v>
      </c>
      <c r="H517">
        <v>2</v>
      </c>
      <c r="I517" t="s">
        <v>743</v>
      </c>
      <c r="J517" t="s">
        <v>744</v>
      </c>
      <c r="K517" t="s">
        <v>745</v>
      </c>
      <c r="L517">
        <v>1368</v>
      </c>
      <c r="N517">
        <v>1011</v>
      </c>
      <c r="O517" t="s">
        <v>669</v>
      </c>
      <c r="P517" t="s">
        <v>669</v>
      </c>
      <c r="Q517">
        <v>1</v>
      </c>
      <c r="X517">
        <v>0.4</v>
      </c>
      <c r="Y517">
        <v>0</v>
      </c>
      <c r="Z517">
        <v>8.1</v>
      </c>
      <c r="AA517">
        <v>0</v>
      </c>
      <c r="AB517">
        <v>0</v>
      </c>
      <c r="AC517">
        <v>0</v>
      </c>
      <c r="AD517">
        <v>1</v>
      </c>
      <c r="AE517">
        <v>0</v>
      </c>
      <c r="AF517" t="s">
        <v>20</v>
      </c>
      <c r="AG517">
        <v>0.5</v>
      </c>
      <c r="AH517">
        <v>2</v>
      </c>
      <c r="AI517">
        <v>68193060</v>
      </c>
      <c r="AJ517">
        <v>526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x14ac:dyDescent="0.4">
      <c r="A518">
        <f>ROW(Source!A339)</f>
        <v>339</v>
      </c>
      <c r="B518">
        <v>68193072</v>
      </c>
      <c r="C518">
        <v>68193058</v>
      </c>
      <c r="D518">
        <v>64872805</v>
      </c>
      <c r="E518">
        <v>1</v>
      </c>
      <c r="F518">
        <v>1</v>
      </c>
      <c r="G518">
        <v>1</v>
      </c>
      <c r="H518">
        <v>2</v>
      </c>
      <c r="I518" t="s">
        <v>775</v>
      </c>
      <c r="J518" t="s">
        <v>776</v>
      </c>
      <c r="K518" t="s">
        <v>777</v>
      </c>
      <c r="L518">
        <v>1368</v>
      </c>
      <c r="N518">
        <v>1011</v>
      </c>
      <c r="O518" t="s">
        <v>669</v>
      </c>
      <c r="P518" t="s">
        <v>669</v>
      </c>
      <c r="Q518">
        <v>1</v>
      </c>
      <c r="X518">
        <v>0.12</v>
      </c>
      <c r="Y518">
        <v>0</v>
      </c>
      <c r="Z518">
        <v>5.13</v>
      </c>
      <c r="AA518">
        <v>0</v>
      </c>
      <c r="AB518">
        <v>0</v>
      </c>
      <c r="AC518">
        <v>0</v>
      </c>
      <c r="AD518">
        <v>1</v>
      </c>
      <c r="AE518">
        <v>0</v>
      </c>
      <c r="AF518" t="s">
        <v>20</v>
      </c>
      <c r="AG518">
        <v>0.15</v>
      </c>
      <c r="AH518">
        <v>2</v>
      </c>
      <c r="AI518">
        <v>68193061</v>
      </c>
      <c r="AJ518">
        <v>527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x14ac:dyDescent="0.4">
      <c r="A519">
        <f>ROW(Source!A339)</f>
        <v>339</v>
      </c>
      <c r="B519">
        <v>68193073</v>
      </c>
      <c r="C519">
        <v>68193058</v>
      </c>
      <c r="D519">
        <v>64872869</v>
      </c>
      <c r="E519">
        <v>1</v>
      </c>
      <c r="F519">
        <v>1</v>
      </c>
      <c r="G519">
        <v>1</v>
      </c>
      <c r="H519">
        <v>2</v>
      </c>
      <c r="I519" t="s">
        <v>673</v>
      </c>
      <c r="J519" t="s">
        <v>674</v>
      </c>
      <c r="K519" t="s">
        <v>675</v>
      </c>
      <c r="L519">
        <v>1368</v>
      </c>
      <c r="N519">
        <v>1011</v>
      </c>
      <c r="O519" t="s">
        <v>669</v>
      </c>
      <c r="P519" t="s">
        <v>669</v>
      </c>
      <c r="Q519">
        <v>1</v>
      </c>
      <c r="X519">
        <v>0.19</v>
      </c>
      <c r="Y519">
        <v>0</v>
      </c>
      <c r="Z519">
        <v>2.08</v>
      </c>
      <c r="AA519">
        <v>0</v>
      </c>
      <c r="AB519">
        <v>0</v>
      </c>
      <c r="AC519">
        <v>0</v>
      </c>
      <c r="AD519">
        <v>1</v>
      </c>
      <c r="AE519">
        <v>0</v>
      </c>
      <c r="AF519" t="s">
        <v>20</v>
      </c>
      <c r="AG519">
        <v>0.23749999999999999</v>
      </c>
      <c r="AH519">
        <v>2</v>
      </c>
      <c r="AI519">
        <v>68193062</v>
      </c>
      <c r="AJ519">
        <v>528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4">
      <c r="A520">
        <f>ROW(Source!A339)</f>
        <v>339</v>
      </c>
      <c r="B520">
        <v>68193074</v>
      </c>
      <c r="C520">
        <v>68193058</v>
      </c>
      <c r="D520">
        <v>64873129</v>
      </c>
      <c r="E520">
        <v>1</v>
      </c>
      <c r="F520">
        <v>1</v>
      </c>
      <c r="G520">
        <v>1</v>
      </c>
      <c r="H520">
        <v>2</v>
      </c>
      <c r="I520" t="s">
        <v>715</v>
      </c>
      <c r="J520" t="s">
        <v>716</v>
      </c>
      <c r="K520" t="s">
        <v>717</v>
      </c>
      <c r="L520">
        <v>1368</v>
      </c>
      <c r="N520">
        <v>1011</v>
      </c>
      <c r="O520" t="s">
        <v>669</v>
      </c>
      <c r="P520" t="s">
        <v>669</v>
      </c>
      <c r="Q520">
        <v>1</v>
      </c>
      <c r="X520">
        <v>0.17</v>
      </c>
      <c r="Y520">
        <v>0</v>
      </c>
      <c r="Z520">
        <v>87.17</v>
      </c>
      <c r="AA520">
        <v>11.6</v>
      </c>
      <c r="AB520">
        <v>0</v>
      </c>
      <c r="AC520">
        <v>0</v>
      </c>
      <c r="AD520">
        <v>1</v>
      </c>
      <c r="AE520">
        <v>0</v>
      </c>
      <c r="AF520" t="s">
        <v>20</v>
      </c>
      <c r="AG520">
        <v>0.21249999999999999</v>
      </c>
      <c r="AH520">
        <v>2</v>
      </c>
      <c r="AI520">
        <v>68193063</v>
      </c>
      <c r="AJ520">
        <v>529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x14ac:dyDescent="0.4">
      <c r="A521">
        <f>ROW(Source!A339)</f>
        <v>339</v>
      </c>
      <c r="B521">
        <v>68193075</v>
      </c>
      <c r="C521">
        <v>68193058</v>
      </c>
      <c r="D521">
        <v>64808448</v>
      </c>
      <c r="E521">
        <v>1</v>
      </c>
      <c r="F521">
        <v>1</v>
      </c>
      <c r="G521">
        <v>1</v>
      </c>
      <c r="H521">
        <v>3</v>
      </c>
      <c r="I521" t="s">
        <v>778</v>
      </c>
      <c r="J521" t="s">
        <v>779</v>
      </c>
      <c r="K521" t="s">
        <v>780</v>
      </c>
      <c r="L521">
        <v>1348</v>
      </c>
      <c r="N521">
        <v>1009</v>
      </c>
      <c r="O521" t="s">
        <v>133</v>
      </c>
      <c r="P521" t="s">
        <v>133</v>
      </c>
      <c r="Q521">
        <v>1000</v>
      </c>
      <c r="X521">
        <v>1E-4</v>
      </c>
      <c r="Y521">
        <v>9749.99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3</v>
      </c>
      <c r="AG521">
        <v>1E-4</v>
      </c>
      <c r="AH521">
        <v>2</v>
      </c>
      <c r="AI521">
        <v>68193065</v>
      </c>
      <c r="AJ521">
        <v>531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x14ac:dyDescent="0.4">
      <c r="A522">
        <f>ROW(Source!A339)</f>
        <v>339</v>
      </c>
      <c r="B522">
        <v>68193076</v>
      </c>
      <c r="C522">
        <v>68193058</v>
      </c>
      <c r="D522">
        <v>64808806</v>
      </c>
      <c r="E522">
        <v>1</v>
      </c>
      <c r="F522">
        <v>1</v>
      </c>
      <c r="G522">
        <v>1</v>
      </c>
      <c r="H522">
        <v>3</v>
      </c>
      <c r="I522" t="s">
        <v>781</v>
      </c>
      <c r="J522" t="s">
        <v>782</v>
      </c>
      <c r="K522" t="s">
        <v>783</v>
      </c>
      <c r="L522">
        <v>1354</v>
      </c>
      <c r="N522">
        <v>1010</v>
      </c>
      <c r="O522" t="s">
        <v>72</v>
      </c>
      <c r="P522" t="s">
        <v>72</v>
      </c>
      <c r="Q522">
        <v>1</v>
      </c>
      <c r="X522">
        <v>0.1</v>
      </c>
      <c r="Y522">
        <v>72.8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3</v>
      </c>
      <c r="AG522">
        <v>0.1</v>
      </c>
      <c r="AH522">
        <v>2</v>
      </c>
      <c r="AI522">
        <v>68193066</v>
      </c>
      <c r="AJ522">
        <v>532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x14ac:dyDescent="0.4">
      <c r="A523">
        <f>ROW(Source!A339)</f>
        <v>339</v>
      </c>
      <c r="B523">
        <v>68193077</v>
      </c>
      <c r="C523">
        <v>68193058</v>
      </c>
      <c r="D523">
        <v>64814534</v>
      </c>
      <c r="E523">
        <v>1</v>
      </c>
      <c r="F523">
        <v>1</v>
      </c>
      <c r="G523">
        <v>1</v>
      </c>
      <c r="H523">
        <v>3</v>
      </c>
      <c r="I523" t="s">
        <v>1187</v>
      </c>
      <c r="J523" t="s">
        <v>1188</v>
      </c>
      <c r="K523" t="s">
        <v>1189</v>
      </c>
      <c r="L523">
        <v>1035</v>
      </c>
      <c r="N523">
        <v>1013</v>
      </c>
      <c r="O523" t="s">
        <v>103</v>
      </c>
      <c r="P523" t="s">
        <v>103</v>
      </c>
      <c r="Q523">
        <v>1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0</v>
      </c>
      <c r="AF523" t="s">
        <v>3</v>
      </c>
      <c r="AG523">
        <v>0</v>
      </c>
      <c r="AH523">
        <v>3</v>
      </c>
      <c r="AI523">
        <v>-1</v>
      </c>
      <c r="AJ523" t="s">
        <v>3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4">
      <c r="A524">
        <f>ROW(Source!A339)</f>
        <v>339</v>
      </c>
      <c r="B524">
        <v>68193078</v>
      </c>
      <c r="C524">
        <v>68193058</v>
      </c>
      <c r="D524">
        <v>64830271</v>
      </c>
      <c r="E524">
        <v>1</v>
      </c>
      <c r="F524">
        <v>1</v>
      </c>
      <c r="G524">
        <v>1</v>
      </c>
      <c r="H524">
        <v>3</v>
      </c>
      <c r="I524" t="s">
        <v>1190</v>
      </c>
      <c r="J524" t="s">
        <v>1191</v>
      </c>
      <c r="K524" t="s">
        <v>1192</v>
      </c>
      <c r="L524">
        <v>1327</v>
      </c>
      <c r="N524">
        <v>1005</v>
      </c>
      <c r="O524" t="s">
        <v>31</v>
      </c>
      <c r="P524" t="s">
        <v>31</v>
      </c>
      <c r="Q524">
        <v>1</v>
      </c>
      <c r="X524">
        <v>1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 t="s">
        <v>3</v>
      </c>
      <c r="AG524">
        <v>1</v>
      </c>
      <c r="AH524">
        <v>3</v>
      </c>
      <c r="AI524">
        <v>-1</v>
      </c>
      <c r="AJ524" t="s">
        <v>3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x14ac:dyDescent="0.4">
      <c r="A525">
        <f>ROW(Source!A339)</f>
        <v>339</v>
      </c>
      <c r="B525">
        <v>68193079</v>
      </c>
      <c r="C525">
        <v>68193058</v>
      </c>
      <c r="D525">
        <v>64830358</v>
      </c>
      <c r="E525">
        <v>1</v>
      </c>
      <c r="F525">
        <v>1</v>
      </c>
      <c r="G525">
        <v>1</v>
      </c>
      <c r="H525">
        <v>3</v>
      </c>
      <c r="I525" t="s">
        <v>784</v>
      </c>
      <c r="J525" t="s">
        <v>785</v>
      </c>
      <c r="K525" t="s">
        <v>786</v>
      </c>
      <c r="L525">
        <v>1348</v>
      </c>
      <c r="N525">
        <v>1009</v>
      </c>
      <c r="O525" t="s">
        <v>133</v>
      </c>
      <c r="P525" t="s">
        <v>133</v>
      </c>
      <c r="Q525">
        <v>1000</v>
      </c>
      <c r="X525">
        <v>3.0000000000000001E-3</v>
      </c>
      <c r="Y525">
        <v>5804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 t="s">
        <v>3</v>
      </c>
      <c r="AG525">
        <v>3.0000000000000001E-3</v>
      </c>
      <c r="AH525">
        <v>2</v>
      </c>
      <c r="AI525">
        <v>68193067</v>
      </c>
      <c r="AJ525">
        <v>533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x14ac:dyDescent="0.4">
      <c r="A526">
        <f>ROW(Source!A343)</f>
        <v>343</v>
      </c>
      <c r="B526">
        <v>68193115</v>
      </c>
      <c r="C526">
        <v>68193107</v>
      </c>
      <c r="D526">
        <v>18410280</v>
      </c>
      <c r="E526">
        <v>1</v>
      </c>
      <c r="F526">
        <v>1</v>
      </c>
      <c r="G526">
        <v>1</v>
      </c>
      <c r="H526">
        <v>1</v>
      </c>
      <c r="I526" t="s">
        <v>787</v>
      </c>
      <c r="J526" t="s">
        <v>3</v>
      </c>
      <c r="K526" t="s">
        <v>788</v>
      </c>
      <c r="L526">
        <v>1369</v>
      </c>
      <c r="N526">
        <v>1013</v>
      </c>
      <c r="O526" t="s">
        <v>665</v>
      </c>
      <c r="P526" t="s">
        <v>665</v>
      </c>
      <c r="Q526">
        <v>1</v>
      </c>
      <c r="X526">
        <v>11.99</v>
      </c>
      <c r="Y526">
        <v>0</v>
      </c>
      <c r="Z526">
        <v>0</v>
      </c>
      <c r="AA526">
        <v>0</v>
      </c>
      <c r="AB526">
        <v>9.51</v>
      </c>
      <c r="AC526">
        <v>0</v>
      </c>
      <c r="AD526">
        <v>1</v>
      </c>
      <c r="AE526">
        <v>1</v>
      </c>
      <c r="AF526" t="s">
        <v>21</v>
      </c>
      <c r="AG526">
        <v>13.788500000000001</v>
      </c>
      <c r="AH526">
        <v>2</v>
      </c>
      <c r="AI526">
        <v>68193108</v>
      </c>
      <c r="AJ526">
        <v>536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x14ac:dyDescent="0.4">
      <c r="A527">
        <f>ROW(Source!A343)</f>
        <v>343</v>
      </c>
      <c r="B527">
        <v>68193116</v>
      </c>
      <c r="C527">
        <v>68193107</v>
      </c>
      <c r="D527">
        <v>121548</v>
      </c>
      <c r="E527">
        <v>1</v>
      </c>
      <c r="F527">
        <v>1</v>
      </c>
      <c r="G527">
        <v>1</v>
      </c>
      <c r="H527">
        <v>1</v>
      </c>
      <c r="I527" t="s">
        <v>44</v>
      </c>
      <c r="J527" t="s">
        <v>3</v>
      </c>
      <c r="K527" t="s">
        <v>723</v>
      </c>
      <c r="L527">
        <v>608254</v>
      </c>
      <c r="N527">
        <v>1013</v>
      </c>
      <c r="O527" t="s">
        <v>724</v>
      </c>
      <c r="P527" t="s">
        <v>724</v>
      </c>
      <c r="Q527">
        <v>1</v>
      </c>
      <c r="X527">
        <v>0.01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2</v>
      </c>
      <c r="AF527" t="s">
        <v>20</v>
      </c>
      <c r="AG527">
        <v>1.2500000000000001E-2</v>
      </c>
      <c r="AH527">
        <v>2</v>
      </c>
      <c r="AI527">
        <v>68193109</v>
      </c>
      <c r="AJ527">
        <v>537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x14ac:dyDescent="0.4">
      <c r="A528">
        <f>ROW(Source!A343)</f>
        <v>343</v>
      </c>
      <c r="B528">
        <v>68193117</v>
      </c>
      <c r="C528">
        <v>68193107</v>
      </c>
      <c r="D528">
        <v>64871408</v>
      </c>
      <c r="E528">
        <v>1</v>
      </c>
      <c r="F528">
        <v>1</v>
      </c>
      <c r="G528">
        <v>1</v>
      </c>
      <c r="H528">
        <v>2</v>
      </c>
      <c r="I528" t="s">
        <v>789</v>
      </c>
      <c r="J528" t="s">
        <v>790</v>
      </c>
      <c r="K528" t="s">
        <v>791</v>
      </c>
      <c r="L528">
        <v>1368</v>
      </c>
      <c r="N528">
        <v>1011</v>
      </c>
      <c r="O528" t="s">
        <v>669</v>
      </c>
      <c r="P528" t="s">
        <v>669</v>
      </c>
      <c r="Q528">
        <v>1</v>
      </c>
      <c r="X528">
        <v>0.01</v>
      </c>
      <c r="Y528">
        <v>0</v>
      </c>
      <c r="Z528">
        <v>31.26</v>
      </c>
      <c r="AA528">
        <v>13.5</v>
      </c>
      <c r="AB528">
        <v>0</v>
      </c>
      <c r="AC528">
        <v>0</v>
      </c>
      <c r="AD528">
        <v>1</v>
      </c>
      <c r="AE528">
        <v>0</v>
      </c>
      <c r="AF528" t="s">
        <v>20</v>
      </c>
      <c r="AG528">
        <v>1.2500000000000001E-2</v>
      </c>
      <c r="AH528">
        <v>2</v>
      </c>
      <c r="AI528">
        <v>68193110</v>
      </c>
      <c r="AJ528">
        <v>538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x14ac:dyDescent="0.4">
      <c r="A529">
        <f>ROW(Source!A343)</f>
        <v>343</v>
      </c>
      <c r="B529">
        <v>68193118</v>
      </c>
      <c r="C529">
        <v>68193107</v>
      </c>
      <c r="D529">
        <v>64873129</v>
      </c>
      <c r="E529">
        <v>1</v>
      </c>
      <c r="F529">
        <v>1</v>
      </c>
      <c r="G529">
        <v>1</v>
      </c>
      <c r="H529">
        <v>2</v>
      </c>
      <c r="I529" t="s">
        <v>715</v>
      </c>
      <c r="J529" t="s">
        <v>716</v>
      </c>
      <c r="K529" t="s">
        <v>717</v>
      </c>
      <c r="L529">
        <v>1368</v>
      </c>
      <c r="N529">
        <v>1011</v>
      </c>
      <c r="O529" t="s">
        <v>669</v>
      </c>
      <c r="P529" t="s">
        <v>669</v>
      </c>
      <c r="Q529">
        <v>1</v>
      </c>
      <c r="X529">
        <v>0.03</v>
      </c>
      <c r="Y529">
        <v>0</v>
      </c>
      <c r="Z529">
        <v>87.17</v>
      </c>
      <c r="AA529">
        <v>11.6</v>
      </c>
      <c r="AB529">
        <v>0</v>
      </c>
      <c r="AC529">
        <v>0</v>
      </c>
      <c r="AD529">
        <v>1</v>
      </c>
      <c r="AE529">
        <v>0</v>
      </c>
      <c r="AF529" t="s">
        <v>20</v>
      </c>
      <c r="AG529">
        <v>3.7499999999999999E-2</v>
      </c>
      <c r="AH529">
        <v>2</v>
      </c>
      <c r="AI529">
        <v>68193111</v>
      </c>
      <c r="AJ529">
        <v>539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x14ac:dyDescent="0.4">
      <c r="A530">
        <f>ROW(Source!A343)</f>
        <v>343</v>
      </c>
      <c r="B530">
        <v>68193119</v>
      </c>
      <c r="C530">
        <v>68193107</v>
      </c>
      <c r="D530">
        <v>64808516</v>
      </c>
      <c r="E530">
        <v>1</v>
      </c>
      <c r="F530">
        <v>1</v>
      </c>
      <c r="G530">
        <v>1</v>
      </c>
      <c r="H530">
        <v>3</v>
      </c>
      <c r="I530" t="s">
        <v>792</v>
      </c>
      <c r="J530" t="s">
        <v>793</v>
      </c>
      <c r="K530" t="s">
        <v>794</v>
      </c>
      <c r="L530">
        <v>1327</v>
      </c>
      <c r="N530">
        <v>1005</v>
      </c>
      <c r="O530" t="s">
        <v>31</v>
      </c>
      <c r="P530" t="s">
        <v>31</v>
      </c>
      <c r="Q530">
        <v>1</v>
      </c>
      <c r="X530">
        <v>4.4000000000000004</v>
      </c>
      <c r="Y530">
        <v>72.31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 t="s">
        <v>3</v>
      </c>
      <c r="AG530">
        <v>4.4000000000000004</v>
      </c>
      <c r="AH530">
        <v>2</v>
      </c>
      <c r="AI530">
        <v>68193112</v>
      </c>
      <c r="AJ530">
        <v>540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x14ac:dyDescent="0.4">
      <c r="A531">
        <f>ROW(Source!A343)</f>
        <v>343</v>
      </c>
      <c r="B531">
        <v>68193120</v>
      </c>
      <c r="C531">
        <v>68193107</v>
      </c>
      <c r="D531">
        <v>64808584</v>
      </c>
      <c r="E531">
        <v>1</v>
      </c>
      <c r="F531">
        <v>1</v>
      </c>
      <c r="G531">
        <v>1</v>
      </c>
      <c r="H531">
        <v>3</v>
      </c>
      <c r="I531" t="s">
        <v>795</v>
      </c>
      <c r="J531" t="s">
        <v>796</v>
      </c>
      <c r="K531" t="s">
        <v>797</v>
      </c>
      <c r="L531">
        <v>1348</v>
      </c>
      <c r="N531">
        <v>1009</v>
      </c>
      <c r="O531" t="s">
        <v>133</v>
      </c>
      <c r="P531" t="s">
        <v>133</v>
      </c>
      <c r="Q531">
        <v>1000</v>
      </c>
      <c r="X531">
        <v>2.9000000000000001E-2</v>
      </c>
      <c r="Y531">
        <v>2898.5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 t="s">
        <v>3</v>
      </c>
      <c r="AG531">
        <v>2.9000000000000001E-2</v>
      </c>
      <c r="AH531">
        <v>2</v>
      </c>
      <c r="AI531">
        <v>68193113</v>
      </c>
      <c r="AJ531">
        <v>541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x14ac:dyDescent="0.4">
      <c r="A532">
        <f>ROW(Source!A343)</f>
        <v>343</v>
      </c>
      <c r="B532">
        <v>68193121</v>
      </c>
      <c r="C532">
        <v>68193107</v>
      </c>
      <c r="D532">
        <v>64808665</v>
      </c>
      <c r="E532">
        <v>1</v>
      </c>
      <c r="F532">
        <v>1</v>
      </c>
      <c r="G532">
        <v>1</v>
      </c>
      <c r="H532">
        <v>3</v>
      </c>
      <c r="I532" t="s">
        <v>798</v>
      </c>
      <c r="J532" t="s">
        <v>799</v>
      </c>
      <c r="K532" t="s">
        <v>800</v>
      </c>
      <c r="L532">
        <v>1346</v>
      </c>
      <c r="N532">
        <v>1009</v>
      </c>
      <c r="O532" t="s">
        <v>120</v>
      </c>
      <c r="P532" t="s">
        <v>120</v>
      </c>
      <c r="Q532">
        <v>1</v>
      </c>
      <c r="X532">
        <v>0.15</v>
      </c>
      <c r="Y532">
        <v>1.81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0</v>
      </c>
      <c r="AF532" t="s">
        <v>3</v>
      </c>
      <c r="AG532">
        <v>0.15</v>
      </c>
      <c r="AH532">
        <v>2</v>
      </c>
      <c r="AI532">
        <v>68193114</v>
      </c>
      <c r="AJ532">
        <v>542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x14ac:dyDescent="0.4">
      <c r="A533">
        <f>ROW(Source!A344)</f>
        <v>344</v>
      </c>
      <c r="B533">
        <v>68193129</v>
      </c>
      <c r="C533">
        <v>68193122</v>
      </c>
      <c r="D533">
        <v>18411117</v>
      </c>
      <c r="E533">
        <v>1</v>
      </c>
      <c r="F533">
        <v>1</v>
      </c>
      <c r="G533">
        <v>1</v>
      </c>
      <c r="H533">
        <v>1</v>
      </c>
      <c r="I533" t="s">
        <v>801</v>
      </c>
      <c r="J533" t="s">
        <v>3</v>
      </c>
      <c r="K533" t="s">
        <v>802</v>
      </c>
      <c r="L533">
        <v>1369</v>
      </c>
      <c r="N533">
        <v>1013</v>
      </c>
      <c r="O533" t="s">
        <v>665</v>
      </c>
      <c r="P533" t="s">
        <v>665</v>
      </c>
      <c r="Q533">
        <v>1</v>
      </c>
      <c r="X533">
        <v>6.55</v>
      </c>
      <c r="Y533">
        <v>0</v>
      </c>
      <c r="Z533">
        <v>0</v>
      </c>
      <c r="AA533">
        <v>0</v>
      </c>
      <c r="AB533">
        <v>9.6199999999999992</v>
      </c>
      <c r="AC533">
        <v>0</v>
      </c>
      <c r="AD533">
        <v>1</v>
      </c>
      <c r="AE533">
        <v>1</v>
      </c>
      <c r="AF533" t="s">
        <v>21</v>
      </c>
      <c r="AG533">
        <v>7.5324999999999998</v>
      </c>
      <c r="AH533">
        <v>2</v>
      </c>
      <c r="AI533">
        <v>68193123</v>
      </c>
      <c r="AJ533">
        <v>543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x14ac:dyDescent="0.4">
      <c r="A534">
        <f>ROW(Source!A344)</f>
        <v>344</v>
      </c>
      <c r="B534">
        <v>68193130</v>
      </c>
      <c r="C534">
        <v>68193122</v>
      </c>
      <c r="D534">
        <v>121548</v>
      </c>
      <c r="E534">
        <v>1</v>
      </c>
      <c r="F534">
        <v>1</v>
      </c>
      <c r="G534">
        <v>1</v>
      </c>
      <c r="H534">
        <v>1</v>
      </c>
      <c r="I534" t="s">
        <v>44</v>
      </c>
      <c r="J534" t="s">
        <v>3</v>
      </c>
      <c r="K534" t="s">
        <v>723</v>
      </c>
      <c r="L534">
        <v>608254</v>
      </c>
      <c r="N534">
        <v>1013</v>
      </c>
      <c r="O534" t="s">
        <v>724</v>
      </c>
      <c r="P534" t="s">
        <v>724</v>
      </c>
      <c r="Q534">
        <v>1</v>
      </c>
      <c r="X534">
        <v>0.01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1</v>
      </c>
      <c r="AE534">
        <v>2</v>
      </c>
      <c r="AF534" t="s">
        <v>20</v>
      </c>
      <c r="AG534">
        <v>1.2500000000000001E-2</v>
      </c>
      <c r="AH534">
        <v>2</v>
      </c>
      <c r="AI534">
        <v>68193124</v>
      </c>
      <c r="AJ534">
        <v>544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x14ac:dyDescent="0.4">
      <c r="A535">
        <f>ROW(Source!A344)</f>
        <v>344</v>
      </c>
      <c r="B535">
        <v>68193131</v>
      </c>
      <c r="C535">
        <v>68193122</v>
      </c>
      <c r="D535">
        <v>64871408</v>
      </c>
      <c r="E535">
        <v>1</v>
      </c>
      <c r="F535">
        <v>1</v>
      </c>
      <c r="G535">
        <v>1</v>
      </c>
      <c r="H535">
        <v>2</v>
      </c>
      <c r="I535" t="s">
        <v>789</v>
      </c>
      <c r="J535" t="s">
        <v>790</v>
      </c>
      <c r="K535" t="s">
        <v>791</v>
      </c>
      <c r="L535">
        <v>1368</v>
      </c>
      <c r="N535">
        <v>1011</v>
      </c>
      <c r="O535" t="s">
        <v>669</v>
      </c>
      <c r="P535" t="s">
        <v>669</v>
      </c>
      <c r="Q535">
        <v>1</v>
      </c>
      <c r="X535">
        <v>0.01</v>
      </c>
      <c r="Y535">
        <v>0</v>
      </c>
      <c r="Z535">
        <v>31.26</v>
      </c>
      <c r="AA535">
        <v>13.5</v>
      </c>
      <c r="AB535">
        <v>0</v>
      </c>
      <c r="AC535">
        <v>0</v>
      </c>
      <c r="AD535">
        <v>1</v>
      </c>
      <c r="AE535">
        <v>0</v>
      </c>
      <c r="AF535" t="s">
        <v>20</v>
      </c>
      <c r="AG535">
        <v>1.2500000000000001E-2</v>
      </c>
      <c r="AH535">
        <v>2</v>
      </c>
      <c r="AI535">
        <v>68193125</v>
      </c>
      <c r="AJ535">
        <v>545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x14ac:dyDescent="0.4">
      <c r="A536">
        <f>ROW(Source!A344)</f>
        <v>344</v>
      </c>
      <c r="B536">
        <v>68193132</v>
      </c>
      <c r="C536">
        <v>68193122</v>
      </c>
      <c r="D536">
        <v>64873129</v>
      </c>
      <c r="E536">
        <v>1</v>
      </c>
      <c r="F536">
        <v>1</v>
      </c>
      <c r="G536">
        <v>1</v>
      </c>
      <c r="H536">
        <v>2</v>
      </c>
      <c r="I536" t="s">
        <v>715</v>
      </c>
      <c r="J536" t="s">
        <v>716</v>
      </c>
      <c r="K536" t="s">
        <v>717</v>
      </c>
      <c r="L536">
        <v>1368</v>
      </c>
      <c r="N536">
        <v>1011</v>
      </c>
      <c r="O536" t="s">
        <v>669</v>
      </c>
      <c r="P536" t="s">
        <v>669</v>
      </c>
      <c r="Q536">
        <v>1</v>
      </c>
      <c r="X536">
        <v>0.01</v>
      </c>
      <c r="Y536">
        <v>0</v>
      </c>
      <c r="Z536">
        <v>87.17</v>
      </c>
      <c r="AA536">
        <v>11.6</v>
      </c>
      <c r="AB536">
        <v>0</v>
      </c>
      <c r="AC536">
        <v>0</v>
      </c>
      <c r="AD536">
        <v>1</v>
      </c>
      <c r="AE536">
        <v>0</v>
      </c>
      <c r="AF536" t="s">
        <v>20</v>
      </c>
      <c r="AG536">
        <v>1.2500000000000001E-2</v>
      </c>
      <c r="AH536">
        <v>2</v>
      </c>
      <c r="AI536">
        <v>68193126</v>
      </c>
      <c r="AJ536">
        <v>546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x14ac:dyDescent="0.4">
      <c r="A537">
        <f>ROW(Source!A344)</f>
        <v>344</v>
      </c>
      <c r="B537">
        <v>68193133</v>
      </c>
      <c r="C537">
        <v>68193122</v>
      </c>
      <c r="D537">
        <v>64808665</v>
      </c>
      <c r="E537">
        <v>1</v>
      </c>
      <c r="F537">
        <v>1</v>
      </c>
      <c r="G537">
        <v>1</v>
      </c>
      <c r="H537">
        <v>3</v>
      </c>
      <c r="I537" t="s">
        <v>798</v>
      </c>
      <c r="J537" t="s">
        <v>799</v>
      </c>
      <c r="K537" t="s">
        <v>800</v>
      </c>
      <c r="L537">
        <v>1346</v>
      </c>
      <c r="N537">
        <v>1009</v>
      </c>
      <c r="O537" t="s">
        <v>120</v>
      </c>
      <c r="P537" t="s">
        <v>120</v>
      </c>
      <c r="Q537">
        <v>1</v>
      </c>
      <c r="X537">
        <v>0.1</v>
      </c>
      <c r="Y537">
        <v>1.81</v>
      </c>
      <c r="Z537">
        <v>0</v>
      </c>
      <c r="AA537">
        <v>0</v>
      </c>
      <c r="AB537">
        <v>0</v>
      </c>
      <c r="AC537">
        <v>0</v>
      </c>
      <c r="AD537">
        <v>1</v>
      </c>
      <c r="AE537">
        <v>0</v>
      </c>
      <c r="AF537" t="s">
        <v>3</v>
      </c>
      <c r="AG537">
        <v>0.1</v>
      </c>
      <c r="AH537">
        <v>2</v>
      </c>
      <c r="AI537">
        <v>68193127</v>
      </c>
      <c r="AJ537">
        <v>547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x14ac:dyDescent="0.4">
      <c r="A538">
        <f>ROW(Source!A344)</f>
        <v>344</v>
      </c>
      <c r="B538">
        <v>68193134</v>
      </c>
      <c r="C538">
        <v>68193122</v>
      </c>
      <c r="D538">
        <v>64814596</v>
      </c>
      <c r="E538">
        <v>1</v>
      </c>
      <c r="F538">
        <v>1</v>
      </c>
      <c r="G538">
        <v>1</v>
      </c>
      <c r="H538">
        <v>3</v>
      </c>
      <c r="I538" t="s">
        <v>1193</v>
      </c>
      <c r="J538" t="s">
        <v>1194</v>
      </c>
      <c r="K538" t="s">
        <v>1195</v>
      </c>
      <c r="L538">
        <v>1348</v>
      </c>
      <c r="N538">
        <v>1009</v>
      </c>
      <c r="O538" t="s">
        <v>133</v>
      </c>
      <c r="P538" t="s">
        <v>133</v>
      </c>
      <c r="Q538">
        <v>1000</v>
      </c>
      <c r="X538">
        <v>1.2999999999999999E-2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 t="s">
        <v>3</v>
      </c>
      <c r="AG538">
        <v>1.2999999999999999E-2</v>
      </c>
      <c r="AH538">
        <v>3</v>
      </c>
      <c r="AI538">
        <v>-1</v>
      </c>
      <c r="AJ538" t="s">
        <v>3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x14ac:dyDescent="0.4">
      <c r="A539">
        <f>ROW(Source!A346)</f>
        <v>346</v>
      </c>
      <c r="B539">
        <v>68193144</v>
      </c>
      <c r="C539">
        <v>68193136</v>
      </c>
      <c r="D539">
        <v>18416200</v>
      </c>
      <c r="E539">
        <v>1</v>
      </c>
      <c r="F539">
        <v>1</v>
      </c>
      <c r="G539">
        <v>1</v>
      </c>
      <c r="H539">
        <v>1</v>
      </c>
      <c r="I539" t="s">
        <v>803</v>
      </c>
      <c r="J539" t="s">
        <v>3</v>
      </c>
      <c r="K539" t="s">
        <v>804</v>
      </c>
      <c r="L539">
        <v>1369</v>
      </c>
      <c r="N539">
        <v>1013</v>
      </c>
      <c r="O539" t="s">
        <v>665</v>
      </c>
      <c r="P539" t="s">
        <v>665</v>
      </c>
      <c r="Q539">
        <v>1</v>
      </c>
      <c r="X539">
        <v>73.8</v>
      </c>
      <c r="Y539">
        <v>0</v>
      </c>
      <c r="Z539">
        <v>0</v>
      </c>
      <c r="AA539">
        <v>0</v>
      </c>
      <c r="AB539">
        <v>9.76</v>
      </c>
      <c r="AC539">
        <v>0</v>
      </c>
      <c r="AD539">
        <v>1</v>
      </c>
      <c r="AE539">
        <v>1</v>
      </c>
      <c r="AF539" t="s">
        <v>3</v>
      </c>
      <c r="AG539">
        <v>73.8</v>
      </c>
      <c r="AH539">
        <v>2</v>
      </c>
      <c r="AI539">
        <v>68193137</v>
      </c>
      <c r="AJ539">
        <v>549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x14ac:dyDescent="0.4">
      <c r="A540">
        <f>ROW(Source!A346)</f>
        <v>346</v>
      </c>
      <c r="B540">
        <v>68193145</v>
      </c>
      <c r="C540">
        <v>68193136</v>
      </c>
      <c r="D540">
        <v>121548</v>
      </c>
      <c r="E540">
        <v>1</v>
      </c>
      <c r="F540">
        <v>1</v>
      </c>
      <c r="G540">
        <v>1</v>
      </c>
      <c r="H540">
        <v>1</v>
      </c>
      <c r="I540" t="s">
        <v>44</v>
      </c>
      <c r="J540" t="s">
        <v>3</v>
      </c>
      <c r="K540" t="s">
        <v>723</v>
      </c>
      <c r="L540">
        <v>608254</v>
      </c>
      <c r="N540">
        <v>1013</v>
      </c>
      <c r="O540" t="s">
        <v>724</v>
      </c>
      <c r="P540" t="s">
        <v>724</v>
      </c>
      <c r="Q540">
        <v>1</v>
      </c>
      <c r="X540">
        <v>1.9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1</v>
      </c>
      <c r="AE540">
        <v>2</v>
      </c>
      <c r="AF540" t="s">
        <v>3</v>
      </c>
      <c r="AG540">
        <v>1.9</v>
      </c>
      <c r="AH540">
        <v>2</v>
      </c>
      <c r="AI540">
        <v>68193138</v>
      </c>
      <c r="AJ540">
        <v>550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x14ac:dyDescent="0.4">
      <c r="A541">
        <f>ROW(Source!A346)</f>
        <v>346</v>
      </c>
      <c r="B541">
        <v>68193146</v>
      </c>
      <c r="C541">
        <v>68193136</v>
      </c>
      <c r="D541">
        <v>64871408</v>
      </c>
      <c r="E541">
        <v>1</v>
      </c>
      <c r="F541">
        <v>1</v>
      </c>
      <c r="G541">
        <v>1</v>
      </c>
      <c r="H541">
        <v>2</v>
      </c>
      <c r="I541" t="s">
        <v>789</v>
      </c>
      <c r="J541" t="s">
        <v>790</v>
      </c>
      <c r="K541" t="s">
        <v>791</v>
      </c>
      <c r="L541">
        <v>1368</v>
      </c>
      <c r="N541">
        <v>1011</v>
      </c>
      <c r="O541" t="s">
        <v>669</v>
      </c>
      <c r="P541" t="s">
        <v>669</v>
      </c>
      <c r="Q541">
        <v>1</v>
      </c>
      <c r="X541">
        <v>0.46</v>
      </c>
      <c r="Y541">
        <v>0</v>
      </c>
      <c r="Z541">
        <v>31.26</v>
      </c>
      <c r="AA541">
        <v>13.5</v>
      </c>
      <c r="AB541">
        <v>0</v>
      </c>
      <c r="AC541">
        <v>0</v>
      </c>
      <c r="AD541">
        <v>1</v>
      </c>
      <c r="AE541">
        <v>0</v>
      </c>
      <c r="AF541" t="s">
        <v>3</v>
      </c>
      <c r="AG541">
        <v>0.46</v>
      </c>
      <c r="AH541">
        <v>2</v>
      </c>
      <c r="AI541">
        <v>68193139</v>
      </c>
      <c r="AJ541">
        <v>551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x14ac:dyDescent="0.4">
      <c r="A542">
        <f>ROW(Source!A346)</f>
        <v>346</v>
      </c>
      <c r="B542">
        <v>68193147</v>
      </c>
      <c r="C542">
        <v>68193136</v>
      </c>
      <c r="D542">
        <v>64871816</v>
      </c>
      <c r="E542">
        <v>1</v>
      </c>
      <c r="F542">
        <v>1</v>
      </c>
      <c r="G542">
        <v>1</v>
      </c>
      <c r="H542">
        <v>2</v>
      </c>
      <c r="I542" t="s">
        <v>805</v>
      </c>
      <c r="J542" t="s">
        <v>806</v>
      </c>
      <c r="K542" t="s">
        <v>807</v>
      </c>
      <c r="L542">
        <v>1368</v>
      </c>
      <c r="N542">
        <v>1011</v>
      </c>
      <c r="O542" t="s">
        <v>669</v>
      </c>
      <c r="P542" t="s">
        <v>669</v>
      </c>
      <c r="Q542">
        <v>1</v>
      </c>
      <c r="X542">
        <v>1.44</v>
      </c>
      <c r="Y542">
        <v>0</v>
      </c>
      <c r="Z542">
        <v>12.4</v>
      </c>
      <c r="AA542">
        <v>10.06</v>
      </c>
      <c r="AB542">
        <v>0</v>
      </c>
      <c r="AC542">
        <v>0</v>
      </c>
      <c r="AD542">
        <v>1</v>
      </c>
      <c r="AE542">
        <v>0</v>
      </c>
      <c r="AF542" t="s">
        <v>3</v>
      </c>
      <c r="AG542">
        <v>1.44</v>
      </c>
      <c r="AH542">
        <v>2</v>
      </c>
      <c r="AI542">
        <v>68193140</v>
      </c>
      <c r="AJ542">
        <v>552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x14ac:dyDescent="0.4">
      <c r="A543">
        <f>ROW(Source!A346)</f>
        <v>346</v>
      </c>
      <c r="B543">
        <v>68193148</v>
      </c>
      <c r="C543">
        <v>68193136</v>
      </c>
      <c r="D543">
        <v>64808822</v>
      </c>
      <c r="E543">
        <v>1</v>
      </c>
      <c r="F543">
        <v>1</v>
      </c>
      <c r="G543">
        <v>1</v>
      </c>
      <c r="H543">
        <v>3</v>
      </c>
      <c r="I543" t="s">
        <v>808</v>
      </c>
      <c r="J543" t="s">
        <v>809</v>
      </c>
      <c r="K543" t="s">
        <v>810</v>
      </c>
      <c r="L543">
        <v>1348</v>
      </c>
      <c r="N543">
        <v>1009</v>
      </c>
      <c r="O543" t="s">
        <v>133</v>
      </c>
      <c r="P543" t="s">
        <v>133</v>
      </c>
      <c r="Q543">
        <v>1000</v>
      </c>
      <c r="X543">
        <v>0.01</v>
      </c>
      <c r="Y543">
        <v>11300.01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 t="s">
        <v>3</v>
      </c>
      <c r="AG543">
        <v>0.01</v>
      </c>
      <c r="AH543">
        <v>2</v>
      </c>
      <c r="AI543">
        <v>68193141</v>
      </c>
      <c r="AJ543">
        <v>553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x14ac:dyDescent="0.4">
      <c r="A544">
        <f>ROW(Source!A346)</f>
        <v>346</v>
      </c>
      <c r="B544">
        <v>68193149</v>
      </c>
      <c r="C544">
        <v>68193136</v>
      </c>
      <c r="D544">
        <v>64843206</v>
      </c>
      <c r="E544">
        <v>1</v>
      </c>
      <c r="F544">
        <v>1</v>
      </c>
      <c r="G544">
        <v>1</v>
      </c>
      <c r="H544">
        <v>3</v>
      </c>
      <c r="I544" t="s">
        <v>1196</v>
      </c>
      <c r="J544" t="s">
        <v>1197</v>
      </c>
      <c r="K544" t="s">
        <v>1198</v>
      </c>
      <c r="L544">
        <v>1348</v>
      </c>
      <c r="N544">
        <v>1009</v>
      </c>
      <c r="O544" t="s">
        <v>133</v>
      </c>
      <c r="P544" t="s">
        <v>133</v>
      </c>
      <c r="Q544">
        <v>1000</v>
      </c>
      <c r="X544">
        <v>0.96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 t="s">
        <v>3</v>
      </c>
      <c r="AG544">
        <v>0.96</v>
      </c>
      <c r="AH544">
        <v>3</v>
      </c>
      <c r="AI544">
        <v>-1</v>
      </c>
      <c r="AJ544" t="s">
        <v>3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x14ac:dyDescent="0.4">
      <c r="A545">
        <f>ROW(Source!A346)</f>
        <v>346</v>
      </c>
      <c r="B545">
        <v>68193150</v>
      </c>
      <c r="C545">
        <v>68193136</v>
      </c>
      <c r="D545">
        <v>64847311</v>
      </c>
      <c r="E545">
        <v>1</v>
      </c>
      <c r="F545">
        <v>1</v>
      </c>
      <c r="G545">
        <v>1</v>
      </c>
      <c r="H545">
        <v>3</v>
      </c>
      <c r="I545" t="s">
        <v>709</v>
      </c>
      <c r="J545" t="s">
        <v>710</v>
      </c>
      <c r="K545" t="s">
        <v>711</v>
      </c>
      <c r="L545">
        <v>1339</v>
      </c>
      <c r="N545">
        <v>1007</v>
      </c>
      <c r="O545" t="s">
        <v>712</v>
      </c>
      <c r="P545" t="s">
        <v>712</v>
      </c>
      <c r="Q545">
        <v>1</v>
      </c>
      <c r="X545">
        <v>0.63</v>
      </c>
      <c r="Y545">
        <v>2.44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0</v>
      </c>
      <c r="AF545" t="s">
        <v>3</v>
      </c>
      <c r="AG545">
        <v>0.63</v>
      </c>
      <c r="AH545">
        <v>2</v>
      </c>
      <c r="AI545">
        <v>68193143</v>
      </c>
      <c r="AJ545">
        <v>555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x14ac:dyDescent="0.4">
      <c r="A546">
        <f>ROW(Source!A348)</f>
        <v>348</v>
      </c>
      <c r="B546">
        <v>68193162</v>
      </c>
      <c r="C546">
        <v>68193152</v>
      </c>
      <c r="D546">
        <v>18406785</v>
      </c>
      <c r="E546">
        <v>1</v>
      </c>
      <c r="F546">
        <v>1</v>
      </c>
      <c r="G546">
        <v>1</v>
      </c>
      <c r="H546">
        <v>1</v>
      </c>
      <c r="I546" t="s">
        <v>811</v>
      </c>
      <c r="J546" t="s">
        <v>3</v>
      </c>
      <c r="K546" t="s">
        <v>812</v>
      </c>
      <c r="L546">
        <v>1369</v>
      </c>
      <c r="N546">
        <v>1013</v>
      </c>
      <c r="O546" t="s">
        <v>665</v>
      </c>
      <c r="P546" t="s">
        <v>665</v>
      </c>
      <c r="Q546">
        <v>1</v>
      </c>
      <c r="X546">
        <v>32.729999999999997</v>
      </c>
      <c r="Y546">
        <v>0</v>
      </c>
      <c r="Z546">
        <v>0</v>
      </c>
      <c r="AA546">
        <v>0</v>
      </c>
      <c r="AB546">
        <v>8.86</v>
      </c>
      <c r="AC546">
        <v>0</v>
      </c>
      <c r="AD546">
        <v>1</v>
      </c>
      <c r="AE546">
        <v>1</v>
      </c>
      <c r="AF546" t="s">
        <v>21</v>
      </c>
      <c r="AG546">
        <v>37.639499999999998</v>
      </c>
      <c r="AH546">
        <v>2</v>
      </c>
      <c r="AI546">
        <v>68193153</v>
      </c>
      <c r="AJ546">
        <v>556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x14ac:dyDescent="0.4">
      <c r="A547">
        <f>ROW(Source!A348)</f>
        <v>348</v>
      </c>
      <c r="B547">
        <v>68193163</v>
      </c>
      <c r="C547">
        <v>68193152</v>
      </c>
      <c r="D547">
        <v>121548</v>
      </c>
      <c r="E547">
        <v>1</v>
      </c>
      <c r="F547">
        <v>1</v>
      </c>
      <c r="G547">
        <v>1</v>
      </c>
      <c r="H547">
        <v>1</v>
      </c>
      <c r="I547" t="s">
        <v>44</v>
      </c>
      <c r="J547" t="s">
        <v>3</v>
      </c>
      <c r="K547" t="s">
        <v>723</v>
      </c>
      <c r="L547">
        <v>608254</v>
      </c>
      <c r="N547">
        <v>1013</v>
      </c>
      <c r="O547" t="s">
        <v>724</v>
      </c>
      <c r="P547" t="s">
        <v>724</v>
      </c>
      <c r="Q547">
        <v>1</v>
      </c>
      <c r="X547">
        <v>0.01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2</v>
      </c>
      <c r="AF547" t="s">
        <v>20</v>
      </c>
      <c r="AG547">
        <v>1.2500000000000001E-2</v>
      </c>
      <c r="AH547">
        <v>2</v>
      </c>
      <c r="AI547">
        <v>68193154</v>
      </c>
      <c r="AJ547">
        <v>557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x14ac:dyDescent="0.4">
      <c r="A548">
        <f>ROW(Source!A348)</f>
        <v>348</v>
      </c>
      <c r="B548">
        <v>68193164</v>
      </c>
      <c r="C548">
        <v>68193152</v>
      </c>
      <c r="D548">
        <v>64871406</v>
      </c>
      <c r="E548">
        <v>1</v>
      </c>
      <c r="F548">
        <v>1</v>
      </c>
      <c r="G548">
        <v>1</v>
      </c>
      <c r="H548">
        <v>2</v>
      </c>
      <c r="I548" t="s">
        <v>813</v>
      </c>
      <c r="J548" t="s">
        <v>814</v>
      </c>
      <c r="K548" t="s">
        <v>815</v>
      </c>
      <c r="L548">
        <v>1368</v>
      </c>
      <c r="N548">
        <v>1011</v>
      </c>
      <c r="O548" t="s">
        <v>669</v>
      </c>
      <c r="P548" t="s">
        <v>669</v>
      </c>
      <c r="Q548">
        <v>1</v>
      </c>
      <c r="X548">
        <v>0.01</v>
      </c>
      <c r="Y548">
        <v>0</v>
      </c>
      <c r="Z548">
        <v>27.66</v>
      </c>
      <c r="AA548">
        <v>11.6</v>
      </c>
      <c r="AB548">
        <v>0</v>
      </c>
      <c r="AC548">
        <v>0</v>
      </c>
      <c r="AD548">
        <v>1</v>
      </c>
      <c r="AE548">
        <v>0</v>
      </c>
      <c r="AF548" t="s">
        <v>20</v>
      </c>
      <c r="AG548">
        <v>1.2500000000000001E-2</v>
      </c>
      <c r="AH548">
        <v>2</v>
      </c>
      <c r="AI548">
        <v>68193155</v>
      </c>
      <c r="AJ548">
        <v>558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x14ac:dyDescent="0.4">
      <c r="A549">
        <f>ROW(Source!A348)</f>
        <v>348</v>
      </c>
      <c r="B549">
        <v>68193165</v>
      </c>
      <c r="C549">
        <v>68193152</v>
      </c>
      <c r="D549">
        <v>64873129</v>
      </c>
      <c r="E549">
        <v>1</v>
      </c>
      <c r="F549">
        <v>1</v>
      </c>
      <c r="G549">
        <v>1</v>
      </c>
      <c r="H549">
        <v>2</v>
      </c>
      <c r="I549" t="s">
        <v>715</v>
      </c>
      <c r="J549" t="s">
        <v>716</v>
      </c>
      <c r="K549" t="s">
        <v>717</v>
      </c>
      <c r="L549">
        <v>1368</v>
      </c>
      <c r="N549">
        <v>1011</v>
      </c>
      <c r="O549" t="s">
        <v>669</v>
      </c>
      <c r="P549" t="s">
        <v>669</v>
      </c>
      <c r="Q549">
        <v>1</v>
      </c>
      <c r="X549">
        <v>0.1</v>
      </c>
      <c r="Y549">
        <v>0</v>
      </c>
      <c r="Z549">
        <v>87.17</v>
      </c>
      <c r="AA549">
        <v>11.6</v>
      </c>
      <c r="AB549">
        <v>0</v>
      </c>
      <c r="AC549">
        <v>0</v>
      </c>
      <c r="AD549">
        <v>1</v>
      </c>
      <c r="AE549">
        <v>0</v>
      </c>
      <c r="AF549" t="s">
        <v>20</v>
      </c>
      <c r="AG549">
        <v>0.125</v>
      </c>
      <c r="AH549">
        <v>2</v>
      </c>
      <c r="AI549">
        <v>68193156</v>
      </c>
      <c r="AJ549">
        <v>559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x14ac:dyDescent="0.4">
      <c r="A550">
        <f>ROW(Source!A348)</f>
        <v>348</v>
      </c>
      <c r="B550">
        <v>68193166</v>
      </c>
      <c r="C550">
        <v>68193152</v>
      </c>
      <c r="D550">
        <v>64808516</v>
      </c>
      <c r="E550">
        <v>1</v>
      </c>
      <c r="F550">
        <v>1</v>
      </c>
      <c r="G550">
        <v>1</v>
      </c>
      <c r="H550">
        <v>3</v>
      </c>
      <c r="I550" t="s">
        <v>792</v>
      </c>
      <c r="J550" t="s">
        <v>793</v>
      </c>
      <c r="K550" t="s">
        <v>794</v>
      </c>
      <c r="L550">
        <v>1327</v>
      </c>
      <c r="N550">
        <v>1005</v>
      </c>
      <c r="O550" t="s">
        <v>31</v>
      </c>
      <c r="P550" t="s">
        <v>31</v>
      </c>
      <c r="Q550">
        <v>1</v>
      </c>
      <c r="X550">
        <v>0.84</v>
      </c>
      <c r="Y550">
        <v>72.31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 t="s">
        <v>3</v>
      </c>
      <c r="AG550">
        <v>0.84</v>
      </c>
      <c r="AH550">
        <v>2</v>
      </c>
      <c r="AI550">
        <v>68193157</v>
      </c>
      <c r="AJ550">
        <v>560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x14ac:dyDescent="0.4">
      <c r="A551">
        <f>ROW(Source!A348)</f>
        <v>348</v>
      </c>
      <c r="B551">
        <v>68193167</v>
      </c>
      <c r="C551">
        <v>68193152</v>
      </c>
      <c r="D551">
        <v>64808665</v>
      </c>
      <c r="E551">
        <v>1</v>
      </c>
      <c r="F551">
        <v>1</v>
      </c>
      <c r="G551">
        <v>1</v>
      </c>
      <c r="H551">
        <v>3</v>
      </c>
      <c r="I551" t="s">
        <v>798</v>
      </c>
      <c r="J551" t="s">
        <v>799</v>
      </c>
      <c r="K551" t="s">
        <v>800</v>
      </c>
      <c r="L551">
        <v>1346</v>
      </c>
      <c r="N551">
        <v>1009</v>
      </c>
      <c r="O551" t="s">
        <v>120</v>
      </c>
      <c r="P551" t="s">
        <v>120</v>
      </c>
      <c r="Q551">
        <v>1</v>
      </c>
      <c r="X551">
        <v>0.31</v>
      </c>
      <c r="Y551">
        <v>1.81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0</v>
      </c>
      <c r="AF551" t="s">
        <v>3</v>
      </c>
      <c r="AG551">
        <v>0.31</v>
      </c>
      <c r="AH551">
        <v>2</v>
      </c>
      <c r="AI551">
        <v>68193158</v>
      </c>
      <c r="AJ551">
        <v>561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4">
      <c r="A552">
        <f>ROW(Source!A348)</f>
        <v>348</v>
      </c>
      <c r="B552">
        <v>68193168</v>
      </c>
      <c r="C552">
        <v>68193152</v>
      </c>
      <c r="D552">
        <v>64810078</v>
      </c>
      <c r="E552">
        <v>1</v>
      </c>
      <c r="F552">
        <v>1</v>
      </c>
      <c r="G552">
        <v>1</v>
      </c>
      <c r="H552">
        <v>3</v>
      </c>
      <c r="I552" t="s">
        <v>816</v>
      </c>
      <c r="J552" t="s">
        <v>817</v>
      </c>
      <c r="K552" t="s">
        <v>818</v>
      </c>
      <c r="L552">
        <v>1348</v>
      </c>
      <c r="N552">
        <v>1009</v>
      </c>
      <c r="O552" t="s">
        <v>133</v>
      </c>
      <c r="P552" t="s">
        <v>133</v>
      </c>
      <c r="Q552">
        <v>1000</v>
      </c>
      <c r="X552">
        <v>0.03</v>
      </c>
      <c r="Y552">
        <v>4615.9399999999996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0</v>
      </c>
      <c r="AF552" t="s">
        <v>3</v>
      </c>
      <c r="AG552">
        <v>0.03</v>
      </c>
      <c r="AH552">
        <v>2</v>
      </c>
      <c r="AI552">
        <v>68193159</v>
      </c>
      <c r="AJ552">
        <v>562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x14ac:dyDescent="0.4">
      <c r="A553">
        <f>ROW(Source!A348)</f>
        <v>348</v>
      </c>
      <c r="B553">
        <v>68193169</v>
      </c>
      <c r="C553">
        <v>68193152</v>
      </c>
      <c r="D553">
        <v>64810131</v>
      </c>
      <c r="E553">
        <v>1</v>
      </c>
      <c r="F553">
        <v>1</v>
      </c>
      <c r="G553">
        <v>1</v>
      </c>
      <c r="H553">
        <v>3</v>
      </c>
      <c r="I553" t="s">
        <v>819</v>
      </c>
      <c r="J553" t="s">
        <v>820</v>
      </c>
      <c r="K553" t="s">
        <v>821</v>
      </c>
      <c r="L553">
        <v>1348</v>
      </c>
      <c r="N553">
        <v>1009</v>
      </c>
      <c r="O553" t="s">
        <v>133</v>
      </c>
      <c r="P553" t="s">
        <v>133</v>
      </c>
      <c r="Q553">
        <v>1000</v>
      </c>
      <c r="X553">
        <v>5.0000000000000001E-3</v>
      </c>
      <c r="Y553">
        <v>11927.49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0</v>
      </c>
      <c r="AF553" t="s">
        <v>3</v>
      </c>
      <c r="AG553">
        <v>5.0000000000000001E-3</v>
      </c>
      <c r="AH553">
        <v>2</v>
      </c>
      <c r="AI553">
        <v>68193160</v>
      </c>
      <c r="AJ553">
        <v>563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x14ac:dyDescent="0.4">
      <c r="A554">
        <f>ROW(Source!A348)</f>
        <v>348</v>
      </c>
      <c r="B554">
        <v>68193170</v>
      </c>
      <c r="C554">
        <v>68193152</v>
      </c>
      <c r="D554">
        <v>64810636</v>
      </c>
      <c r="E554">
        <v>1</v>
      </c>
      <c r="F554">
        <v>1</v>
      </c>
      <c r="G554">
        <v>1</v>
      </c>
      <c r="H554">
        <v>3</v>
      </c>
      <c r="I554" t="s">
        <v>822</v>
      </c>
      <c r="J554" t="s">
        <v>823</v>
      </c>
      <c r="K554" t="s">
        <v>824</v>
      </c>
      <c r="L554">
        <v>1346</v>
      </c>
      <c r="N554">
        <v>1009</v>
      </c>
      <c r="O554" t="s">
        <v>120</v>
      </c>
      <c r="P554" t="s">
        <v>120</v>
      </c>
      <c r="Q554">
        <v>1</v>
      </c>
      <c r="X554">
        <v>20</v>
      </c>
      <c r="Y554">
        <v>15.26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0</v>
      </c>
      <c r="AF554" t="s">
        <v>3</v>
      </c>
      <c r="AG554">
        <v>20</v>
      </c>
      <c r="AH554">
        <v>2</v>
      </c>
      <c r="AI554">
        <v>68193161</v>
      </c>
      <c r="AJ554">
        <v>564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x14ac:dyDescent="0.4">
      <c r="A555">
        <f>ROW(Source!A349)</f>
        <v>349</v>
      </c>
      <c r="B555">
        <v>68193182</v>
      </c>
      <c r="C555">
        <v>68193171</v>
      </c>
      <c r="D555">
        <v>18413230</v>
      </c>
      <c r="E555">
        <v>1</v>
      </c>
      <c r="F555">
        <v>1</v>
      </c>
      <c r="G555">
        <v>1</v>
      </c>
      <c r="H555">
        <v>1</v>
      </c>
      <c r="I555" t="s">
        <v>825</v>
      </c>
      <c r="J555" t="s">
        <v>3</v>
      </c>
      <c r="K555" t="s">
        <v>826</v>
      </c>
      <c r="L555">
        <v>1369</v>
      </c>
      <c r="N555">
        <v>1013</v>
      </c>
      <c r="O555" t="s">
        <v>665</v>
      </c>
      <c r="P555" t="s">
        <v>665</v>
      </c>
      <c r="Q555">
        <v>1</v>
      </c>
      <c r="X555">
        <v>228</v>
      </c>
      <c r="Y555">
        <v>0</v>
      </c>
      <c r="Z555">
        <v>0</v>
      </c>
      <c r="AA555">
        <v>0</v>
      </c>
      <c r="AB555">
        <v>9.18</v>
      </c>
      <c r="AC555">
        <v>0</v>
      </c>
      <c r="AD555">
        <v>1</v>
      </c>
      <c r="AE555">
        <v>1</v>
      </c>
      <c r="AF555" t="s">
        <v>21</v>
      </c>
      <c r="AG555">
        <v>262.2</v>
      </c>
      <c r="AH555">
        <v>2</v>
      </c>
      <c r="AI555">
        <v>68193172</v>
      </c>
      <c r="AJ555">
        <v>565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x14ac:dyDescent="0.4">
      <c r="A556">
        <f>ROW(Source!A349)</f>
        <v>349</v>
      </c>
      <c r="B556">
        <v>68193183</v>
      </c>
      <c r="C556">
        <v>68193171</v>
      </c>
      <c r="D556">
        <v>121548</v>
      </c>
      <c r="E556">
        <v>1</v>
      </c>
      <c r="F556">
        <v>1</v>
      </c>
      <c r="G556">
        <v>1</v>
      </c>
      <c r="H556">
        <v>1</v>
      </c>
      <c r="I556" t="s">
        <v>44</v>
      </c>
      <c r="J556" t="s">
        <v>3</v>
      </c>
      <c r="K556" t="s">
        <v>723</v>
      </c>
      <c r="L556">
        <v>608254</v>
      </c>
      <c r="N556">
        <v>1013</v>
      </c>
      <c r="O556" t="s">
        <v>724</v>
      </c>
      <c r="P556" t="s">
        <v>724</v>
      </c>
      <c r="Q556">
        <v>1</v>
      </c>
      <c r="X556">
        <v>0.86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2</v>
      </c>
      <c r="AF556" t="s">
        <v>20</v>
      </c>
      <c r="AG556">
        <v>1.075</v>
      </c>
      <c r="AH556">
        <v>2</v>
      </c>
      <c r="AI556">
        <v>68193173</v>
      </c>
      <c r="AJ556">
        <v>566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x14ac:dyDescent="0.4">
      <c r="A557">
        <f>ROW(Source!A349)</f>
        <v>349</v>
      </c>
      <c r="B557">
        <v>68193184</v>
      </c>
      <c r="C557">
        <v>68193171</v>
      </c>
      <c r="D557">
        <v>64871349</v>
      </c>
      <c r="E557">
        <v>1</v>
      </c>
      <c r="F557">
        <v>1</v>
      </c>
      <c r="G557">
        <v>1</v>
      </c>
      <c r="H557">
        <v>2</v>
      </c>
      <c r="I557" t="s">
        <v>827</v>
      </c>
      <c r="J557" t="s">
        <v>828</v>
      </c>
      <c r="K557" t="s">
        <v>829</v>
      </c>
      <c r="L557">
        <v>1368</v>
      </c>
      <c r="N557">
        <v>1011</v>
      </c>
      <c r="O557" t="s">
        <v>669</v>
      </c>
      <c r="P557" t="s">
        <v>669</v>
      </c>
      <c r="Q557">
        <v>1</v>
      </c>
      <c r="X557">
        <v>0.05</v>
      </c>
      <c r="Y557">
        <v>0</v>
      </c>
      <c r="Z557">
        <v>99.89</v>
      </c>
      <c r="AA557">
        <v>10.06</v>
      </c>
      <c r="AB557">
        <v>0</v>
      </c>
      <c r="AC557">
        <v>0</v>
      </c>
      <c r="AD557">
        <v>1</v>
      </c>
      <c r="AE557">
        <v>0</v>
      </c>
      <c r="AF557" t="s">
        <v>20</v>
      </c>
      <c r="AG557">
        <v>6.25E-2</v>
      </c>
      <c r="AH557">
        <v>2</v>
      </c>
      <c r="AI557">
        <v>68193174</v>
      </c>
      <c r="AJ557">
        <v>567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x14ac:dyDescent="0.4">
      <c r="A558">
        <f>ROW(Source!A349)</f>
        <v>349</v>
      </c>
      <c r="B558">
        <v>68193185</v>
      </c>
      <c r="C558">
        <v>68193171</v>
      </c>
      <c r="D558">
        <v>64871408</v>
      </c>
      <c r="E558">
        <v>1</v>
      </c>
      <c r="F558">
        <v>1</v>
      </c>
      <c r="G558">
        <v>1</v>
      </c>
      <c r="H558">
        <v>2</v>
      </c>
      <c r="I558" t="s">
        <v>789</v>
      </c>
      <c r="J558" t="s">
        <v>790</v>
      </c>
      <c r="K558" t="s">
        <v>791</v>
      </c>
      <c r="L558">
        <v>1368</v>
      </c>
      <c r="N558">
        <v>1011</v>
      </c>
      <c r="O558" t="s">
        <v>669</v>
      </c>
      <c r="P558" t="s">
        <v>669</v>
      </c>
      <c r="Q558">
        <v>1</v>
      </c>
      <c r="X558">
        <v>0.81</v>
      </c>
      <c r="Y558">
        <v>0</v>
      </c>
      <c r="Z558">
        <v>31.26</v>
      </c>
      <c r="AA558">
        <v>13.5</v>
      </c>
      <c r="AB558">
        <v>0</v>
      </c>
      <c r="AC558">
        <v>0</v>
      </c>
      <c r="AD558">
        <v>1</v>
      </c>
      <c r="AE558">
        <v>0</v>
      </c>
      <c r="AF558" t="s">
        <v>20</v>
      </c>
      <c r="AG558">
        <v>1.0125</v>
      </c>
      <c r="AH558">
        <v>2</v>
      </c>
      <c r="AI558">
        <v>68193175</v>
      </c>
      <c r="AJ558">
        <v>568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x14ac:dyDescent="0.4">
      <c r="A559">
        <f>ROW(Source!A349)</f>
        <v>349</v>
      </c>
      <c r="B559">
        <v>68193186</v>
      </c>
      <c r="C559">
        <v>68193171</v>
      </c>
      <c r="D559">
        <v>64807476</v>
      </c>
      <c r="E559">
        <v>1</v>
      </c>
      <c r="F559">
        <v>1</v>
      </c>
      <c r="G559">
        <v>1</v>
      </c>
      <c r="H559">
        <v>3</v>
      </c>
      <c r="I559" t="s">
        <v>830</v>
      </c>
      <c r="J559" t="s">
        <v>831</v>
      </c>
      <c r="K559" t="s">
        <v>832</v>
      </c>
      <c r="L559">
        <v>1327</v>
      </c>
      <c r="N559">
        <v>1005</v>
      </c>
      <c r="O559" t="s">
        <v>31</v>
      </c>
      <c r="P559" t="s">
        <v>31</v>
      </c>
      <c r="Q559">
        <v>1</v>
      </c>
      <c r="X559">
        <v>100</v>
      </c>
      <c r="Y559">
        <v>71.180000000000007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0</v>
      </c>
      <c r="AF559" t="s">
        <v>3</v>
      </c>
      <c r="AG559">
        <v>100</v>
      </c>
      <c r="AH559">
        <v>2</v>
      </c>
      <c r="AI559">
        <v>68193176</v>
      </c>
      <c r="AJ559">
        <v>569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x14ac:dyDescent="0.4">
      <c r="A560">
        <f>ROW(Source!A349)</f>
        <v>349</v>
      </c>
      <c r="B560">
        <v>68193187</v>
      </c>
      <c r="C560">
        <v>68193171</v>
      </c>
      <c r="D560">
        <v>64807750</v>
      </c>
      <c r="E560">
        <v>1</v>
      </c>
      <c r="F560">
        <v>1</v>
      </c>
      <c r="G560">
        <v>1</v>
      </c>
      <c r="H560">
        <v>3</v>
      </c>
      <c r="I560" t="s">
        <v>833</v>
      </c>
      <c r="J560" t="s">
        <v>834</v>
      </c>
      <c r="K560" t="s">
        <v>835</v>
      </c>
      <c r="L560">
        <v>1339</v>
      </c>
      <c r="N560">
        <v>1007</v>
      </c>
      <c r="O560" t="s">
        <v>712</v>
      </c>
      <c r="P560" t="s">
        <v>712</v>
      </c>
      <c r="Q560">
        <v>1</v>
      </c>
      <c r="X560">
        <v>0.1</v>
      </c>
      <c r="Y560">
        <v>34.92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 t="s">
        <v>3</v>
      </c>
      <c r="AG560">
        <v>0.1</v>
      </c>
      <c r="AH560">
        <v>2</v>
      </c>
      <c r="AI560">
        <v>68193177</v>
      </c>
      <c r="AJ560">
        <v>570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x14ac:dyDescent="0.4">
      <c r="A561">
        <f>ROW(Source!A349)</f>
        <v>349</v>
      </c>
      <c r="B561">
        <v>68193188</v>
      </c>
      <c r="C561">
        <v>68193171</v>
      </c>
      <c r="D561">
        <v>64808247</v>
      </c>
      <c r="E561">
        <v>1</v>
      </c>
      <c r="F561">
        <v>1</v>
      </c>
      <c r="G561">
        <v>1</v>
      </c>
      <c r="H561">
        <v>3</v>
      </c>
      <c r="I561" t="s">
        <v>836</v>
      </c>
      <c r="J561" t="s">
        <v>837</v>
      </c>
      <c r="K561" t="s">
        <v>838</v>
      </c>
      <c r="L561">
        <v>1348</v>
      </c>
      <c r="N561">
        <v>1009</v>
      </c>
      <c r="O561" t="s">
        <v>133</v>
      </c>
      <c r="P561" t="s">
        <v>133</v>
      </c>
      <c r="Q561">
        <v>1000</v>
      </c>
      <c r="X561">
        <v>0.04</v>
      </c>
      <c r="Y561">
        <v>412.01</v>
      </c>
      <c r="Z561">
        <v>0</v>
      </c>
      <c r="AA561">
        <v>0</v>
      </c>
      <c r="AB561">
        <v>0</v>
      </c>
      <c r="AC561">
        <v>0</v>
      </c>
      <c r="AD561">
        <v>1</v>
      </c>
      <c r="AE561">
        <v>0</v>
      </c>
      <c r="AF561" t="s">
        <v>3</v>
      </c>
      <c r="AG561">
        <v>0.04</v>
      </c>
      <c r="AH561">
        <v>2</v>
      </c>
      <c r="AI561">
        <v>68193178</v>
      </c>
      <c r="AJ561">
        <v>571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  <row r="562" spans="1:44" x14ac:dyDescent="0.4">
      <c r="A562">
        <f>ROW(Source!A349)</f>
        <v>349</v>
      </c>
      <c r="B562">
        <v>68193189</v>
      </c>
      <c r="C562">
        <v>68193171</v>
      </c>
      <c r="D562">
        <v>64808665</v>
      </c>
      <c r="E562">
        <v>1</v>
      </c>
      <c r="F562">
        <v>1</v>
      </c>
      <c r="G562">
        <v>1</v>
      </c>
      <c r="H562">
        <v>3</v>
      </c>
      <c r="I562" t="s">
        <v>798</v>
      </c>
      <c r="J562" t="s">
        <v>799</v>
      </c>
      <c r="K562" t="s">
        <v>800</v>
      </c>
      <c r="L562">
        <v>1346</v>
      </c>
      <c r="N562">
        <v>1009</v>
      </c>
      <c r="O562" t="s">
        <v>120</v>
      </c>
      <c r="P562" t="s">
        <v>120</v>
      </c>
      <c r="Q562">
        <v>1</v>
      </c>
      <c r="X562">
        <v>0.5</v>
      </c>
      <c r="Y562">
        <v>1.81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 t="s">
        <v>3</v>
      </c>
      <c r="AG562">
        <v>0.5</v>
      </c>
      <c r="AH562">
        <v>2</v>
      </c>
      <c r="AI562">
        <v>68193179</v>
      </c>
      <c r="AJ562">
        <v>572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</row>
    <row r="563" spans="1:44" x14ac:dyDescent="0.4">
      <c r="A563">
        <f>ROW(Source!A349)</f>
        <v>349</v>
      </c>
      <c r="B563">
        <v>68193190</v>
      </c>
      <c r="C563">
        <v>68193171</v>
      </c>
      <c r="D563">
        <v>64842795</v>
      </c>
      <c r="E563">
        <v>1</v>
      </c>
      <c r="F563">
        <v>1</v>
      </c>
      <c r="G563">
        <v>1</v>
      </c>
      <c r="H563">
        <v>3</v>
      </c>
      <c r="I563" t="s">
        <v>839</v>
      </c>
      <c r="J563" t="s">
        <v>840</v>
      </c>
      <c r="K563" t="s">
        <v>841</v>
      </c>
      <c r="L563">
        <v>1339</v>
      </c>
      <c r="N563">
        <v>1007</v>
      </c>
      <c r="O563" t="s">
        <v>712</v>
      </c>
      <c r="P563" t="s">
        <v>712</v>
      </c>
      <c r="Q563">
        <v>1</v>
      </c>
      <c r="X563">
        <v>1.5</v>
      </c>
      <c r="Y563">
        <v>497</v>
      </c>
      <c r="Z563">
        <v>0</v>
      </c>
      <c r="AA563">
        <v>0</v>
      </c>
      <c r="AB563">
        <v>0</v>
      </c>
      <c r="AC563">
        <v>0</v>
      </c>
      <c r="AD563">
        <v>1</v>
      </c>
      <c r="AE563">
        <v>0</v>
      </c>
      <c r="AF563" t="s">
        <v>3</v>
      </c>
      <c r="AG563">
        <v>1.5</v>
      </c>
      <c r="AH563">
        <v>2</v>
      </c>
      <c r="AI563">
        <v>68193180</v>
      </c>
      <c r="AJ563">
        <v>573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</row>
    <row r="564" spans="1:44" x14ac:dyDescent="0.4">
      <c r="A564">
        <f>ROW(Source!A349)</f>
        <v>349</v>
      </c>
      <c r="B564">
        <v>68193191</v>
      </c>
      <c r="C564">
        <v>68193171</v>
      </c>
      <c r="D564">
        <v>64847311</v>
      </c>
      <c r="E564">
        <v>1</v>
      </c>
      <c r="F564">
        <v>1</v>
      </c>
      <c r="G564">
        <v>1</v>
      </c>
      <c r="H564">
        <v>3</v>
      </c>
      <c r="I564" t="s">
        <v>709</v>
      </c>
      <c r="J564" t="s">
        <v>710</v>
      </c>
      <c r="K564" t="s">
        <v>711</v>
      </c>
      <c r="L564">
        <v>1339</v>
      </c>
      <c r="N564">
        <v>1007</v>
      </c>
      <c r="O564" t="s">
        <v>712</v>
      </c>
      <c r="P564" t="s">
        <v>712</v>
      </c>
      <c r="Q564">
        <v>1</v>
      </c>
      <c r="X564">
        <v>0.46500000000000002</v>
      </c>
      <c r="Y564">
        <v>2.44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 t="s">
        <v>3</v>
      </c>
      <c r="AG564">
        <v>0.46500000000000002</v>
      </c>
      <c r="AH564">
        <v>2</v>
      </c>
      <c r="AI564">
        <v>68193181</v>
      </c>
      <c r="AJ564">
        <v>574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</row>
    <row r="565" spans="1:44" x14ac:dyDescent="0.4">
      <c r="A565">
        <f>ROW(Source!A350)</f>
        <v>350</v>
      </c>
      <c r="B565">
        <v>68193209</v>
      </c>
      <c r="C565">
        <v>68193192</v>
      </c>
      <c r="D565">
        <v>18409850</v>
      </c>
      <c r="E565">
        <v>1</v>
      </c>
      <c r="F565">
        <v>1</v>
      </c>
      <c r="G565">
        <v>1</v>
      </c>
      <c r="H565">
        <v>1</v>
      </c>
      <c r="I565" t="s">
        <v>663</v>
      </c>
      <c r="J565" t="s">
        <v>3</v>
      </c>
      <c r="K565" t="s">
        <v>664</v>
      </c>
      <c r="L565">
        <v>1369</v>
      </c>
      <c r="N565">
        <v>1013</v>
      </c>
      <c r="O565" t="s">
        <v>665</v>
      </c>
      <c r="P565" t="s">
        <v>665</v>
      </c>
      <c r="Q565">
        <v>1</v>
      </c>
      <c r="X565">
        <v>98</v>
      </c>
      <c r="Y565">
        <v>0</v>
      </c>
      <c r="Z565">
        <v>0</v>
      </c>
      <c r="AA565">
        <v>0</v>
      </c>
      <c r="AB565">
        <v>9.07</v>
      </c>
      <c r="AC565">
        <v>0</v>
      </c>
      <c r="AD565">
        <v>1</v>
      </c>
      <c r="AE565">
        <v>1</v>
      </c>
      <c r="AF565" t="s">
        <v>21</v>
      </c>
      <c r="AG565">
        <v>112.7</v>
      </c>
      <c r="AH565">
        <v>2</v>
      </c>
      <c r="AI565">
        <v>68193193</v>
      </c>
      <c r="AJ565">
        <v>575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</row>
    <row r="566" spans="1:44" x14ac:dyDescent="0.4">
      <c r="A566">
        <f>ROW(Source!A350)</f>
        <v>350</v>
      </c>
      <c r="B566">
        <v>68193210</v>
      </c>
      <c r="C566">
        <v>68193192</v>
      </c>
      <c r="D566">
        <v>64872081</v>
      </c>
      <c r="E566">
        <v>1</v>
      </c>
      <c r="F566">
        <v>1</v>
      </c>
      <c r="G566">
        <v>1</v>
      </c>
      <c r="H566">
        <v>2</v>
      </c>
      <c r="I566" t="s">
        <v>666</v>
      </c>
      <c r="J566" t="s">
        <v>667</v>
      </c>
      <c r="K566" t="s">
        <v>668</v>
      </c>
      <c r="L566">
        <v>1368</v>
      </c>
      <c r="N566">
        <v>1011</v>
      </c>
      <c r="O566" t="s">
        <v>669</v>
      </c>
      <c r="P566" t="s">
        <v>669</v>
      </c>
      <c r="Q566">
        <v>1</v>
      </c>
      <c r="X566">
        <v>2.9</v>
      </c>
      <c r="Y566">
        <v>0</v>
      </c>
      <c r="Z566">
        <v>3</v>
      </c>
      <c r="AA566">
        <v>0</v>
      </c>
      <c r="AB566">
        <v>0</v>
      </c>
      <c r="AC566">
        <v>0</v>
      </c>
      <c r="AD566">
        <v>1</v>
      </c>
      <c r="AE566">
        <v>0</v>
      </c>
      <c r="AF566" t="s">
        <v>20</v>
      </c>
      <c r="AG566">
        <v>3.625</v>
      </c>
      <c r="AH566">
        <v>2</v>
      </c>
      <c r="AI566">
        <v>68193194</v>
      </c>
      <c r="AJ566">
        <v>576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</row>
    <row r="567" spans="1:44" x14ac:dyDescent="0.4">
      <c r="A567">
        <f>ROW(Source!A350)</f>
        <v>350</v>
      </c>
      <c r="B567">
        <v>68193211</v>
      </c>
      <c r="C567">
        <v>68193192</v>
      </c>
      <c r="D567">
        <v>64872832</v>
      </c>
      <c r="E567">
        <v>1</v>
      </c>
      <c r="F567">
        <v>1</v>
      </c>
      <c r="G567">
        <v>1</v>
      </c>
      <c r="H567">
        <v>2</v>
      </c>
      <c r="I567" t="s">
        <v>670</v>
      </c>
      <c r="J567" t="s">
        <v>671</v>
      </c>
      <c r="K567" t="s">
        <v>672</v>
      </c>
      <c r="L567">
        <v>1368</v>
      </c>
      <c r="N567">
        <v>1011</v>
      </c>
      <c r="O567" t="s">
        <v>669</v>
      </c>
      <c r="P567" t="s">
        <v>669</v>
      </c>
      <c r="Q567">
        <v>1</v>
      </c>
      <c r="X567">
        <v>0.56000000000000005</v>
      </c>
      <c r="Y567">
        <v>0</v>
      </c>
      <c r="Z567">
        <v>33.590000000000003</v>
      </c>
      <c r="AA567">
        <v>0</v>
      </c>
      <c r="AB567">
        <v>0</v>
      </c>
      <c r="AC567">
        <v>0</v>
      </c>
      <c r="AD567">
        <v>1</v>
      </c>
      <c r="AE567">
        <v>0</v>
      </c>
      <c r="AF567" t="s">
        <v>20</v>
      </c>
      <c r="AG567">
        <v>0.7</v>
      </c>
      <c r="AH567">
        <v>2</v>
      </c>
      <c r="AI567">
        <v>68193195</v>
      </c>
      <c r="AJ567">
        <v>577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</row>
    <row r="568" spans="1:44" x14ac:dyDescent="0.4">
      <c r="A568">
        <f>ROW(Source!A350)</f>
        <v>350</v>
      </c>
      <c r="B568">
        <v>68193212</v>
      </c>
      <c r="C568">
        <v>68193192</v>
      </c>
      <c r="D568">
        <v>64872869</v>
      </c>
      <c r="E568">
        <v>1</v>
      </c>
      <c r="F568">
        <v>1</v>
      </c>
      <c r="G568">
        <v>1</v>
      </c>
      <c r="H568">
        <v>2</v>
      </c>
      <c r="I568" t="s">
        <v>673</v>
      </c>
      <c r="J568" t="s">
        <v>674</v>
      </c>
      <c r="K568" t="s">
        <v>675</v>
      </c>
      <c r="L568">
        <v>1368</v>
      </c>
      <c r="N568">
        <v>1011</v>
      </c>
      <c r="O568" t="s">
        <v>669</v>
      </c>
      <c r="P568" t="s">
        <v>669</v>
      </c>
      <c r="Q568">
        <v>1</v>
      </c>
      <c r="X568">
        <v>0.6</v>
      </c>
      <c r="Y568">
        <v>0</v>
      </c>
      <c r="Z568">
        <v>2.08</v>
      </c>
      <c r="AA568">
        <v>0</v>
      </c>
      <c r="AB568">
        <v>0</v>
      </c>
      <c r="AC568">
        <v>0</v>
      </c>
      <c r="AD568">
        <v>1</v>
      </c>
      <c r="AE568">
        <v>0</v>
      </c>
      <c r="AF568" t="s">
        <v>20</v>
      </c>
      <c r="AG568">
        <v>0.75</v>
      </c>
      <c r="AH568">
        <v>2</v>
      </c>
      <c r="AI568">
        <v>68193196</v>
      </c>
      <c r="AJ568">
        <v>578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</row>
    <row r="569" spans="1:44" x14ac:dyDescent="0.4">
      <c r="A569">
        <f>ROW(Source!A350)</f>
        <v>350</v>
      </c>
      <c r="B569">
        <v>68193213</v>
      </c>
      <c r="C569">
        <v>68193192</v>
      </c>
      <c r="D569">
        <v>64809235</v>
      </c>
      <c r="E569">
        <v>1</v>
      </c>
      <c r="F569">
        <v>1</v>
      </c>
      <c r="G569">
        <v>1</v>
      </c>
      <c r="H569">
        <v>3</v>
      </c>
      <c r="I569" t="s">
        <v>676</v>
      </c>
      <c r="J569" t="s">
        <v>677</v>
      </c>
      <c r="K569" t="s">
        <v>678</v>
      </c>
      <c r="L569">
        <v>1346</v>
      </c>
      <c r="N569">
        <v>1009</v>
      </c>
      <c r="O569" t="s">
        <v>120</v>
      </c>
      <c r="P569" t="s">
        <v>120</v>
      </c>
      <c r="Q569">
        <v>1</v>
      </c>
      <c r="X569">
        <v>20</v>
      </c>
      <c r="Y569">
        <v>46.72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F569" t="s">
        <v>3</v>
      </c>
      <c r="AG569">
        <v>20</v>
      </c>
      <c r="AH569">
        <v>2</v>
      </c>
      <c r="AI569">
        <v>68193197</v>
      </c>
      <c r="AJ569">
        <v>579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</row>
    <row r="570" spans="1:44" x14ac:dyDescent="0.4">
      <c r="A570">
        <f>ROW(Source!A350)</f>
        <v>350</v>
      </c>
      <c r="B570">
        <v>68193214</v>
      </c>
      <c r="C570">
        <v>68193192</v>
      </c>
      <c r="D570">
        <v>64809242</v>
      </c>
      <c r="E570">
        <v>1</v>
      </c>
      <c r="F570">
        <v>1</v>
      </c>
      <c r="G570">
        <v>1</v>
      </c>
      <c r="H570">
        <v>3</v>
      </c>
      <c r="I570" t="s">
        <v>679</v>
      </c>
      <c r="J570" t="s">
        <v>680</v>
      </c>
      <c r="K570" t="s">
        <v>681</v>
      </c>
      <c r="L570">
        <v>1346</v>
      </c>
      <c r="N570">
        <v>1009</v>
      </c>
      <c r="O570" t="s">
        <v>120</v>
      </c>
      <c r="P570" t="s">
        <v>120</v>
      </c>
      <c r="Q570">
        <v>1</v>
      </c>
      <c r="X570">
        <v>10</v>
      </c>
      <c r="Y570">
        <v>11.12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0</v>
      </c>
      <c r="AF570" t="s">
        <v>3</v>
      </c>
      <c r="AG570">
        <v>10</v>
      </c>
      <c r="AH570">
        <v>2</v>
      </c>
      <c r="AI570">
        <v>68193198</v>
      </c>
      <c r="AJ570">
        <v>580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</row>
    <row r="571" spans="1:44" x14ac:dyDescent="0.4">
      <c r="A571">
        <f>ROW(Source!A350)</f>
        <v>350</v>
      </c>
      <c r="B571">
        <v>68193215</v>
      </c>
      <c r="C571">
        <v>68193192</v>
      </c>
      <c r="D571">
        <v>64809243</v>
      </c>
      <c r="E571">
        <v>1</v>
      </c>
      <c r="F571">
        <v>1</v>
      </c>
      <c r="G571">
        <v>1</v>
      </c>
      <c r="H571">
        <v>3</v>
      </c>
      <c r="I571" t="s">
        <v>682</v>
      </c>
      <c r="J571" t="s">
        <v>683</v>
      </c>
      <c r="K571" t="s">
        <v>684</v>
      </c>
      <c r="L571">
        <v>1346</v>
      </c>
      <c r="N571">
        <v>1009</v>
      </c>
      <c r="O571" t="s">
        <v>120</v>
      </c>
      <c r="P571" t="s">
        <v>120</v>
      </c>
      <c r="Q571">
        <v>1</v>
      </c>
      <c r="X571">
        <v>77</v>
      </c>
      <c r="Y571">
        <v>4.3600000000000003</v>
      </c>
      <c r="Z571">
        <v>0</v>
      </c>
      <c r="AA571">
        <v>0</v>
      </c>
      <c r="AB571">
        <v>0</v>
      </c>
      <c r="AC571">
        <v>0</v>
      </c>
      <c r="AD571">
        <v>1</v>
      </c>
      <c r="AE571">
        <v>0</v>
      </c>
      <c r="AF571" t="s">
        <v>3</v>
      </c>
      <c r="AG571">
        <v>77</v>
      </c>
      <c r="AH571">
        <v>2</v>
      </c>
      <c r="AI571">
        <v>68193199</v>
      </c>
      <c r="AJ571">
        <v>581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</row>
    <row r="572" spans="1:44" x14ac:dyDescent="0.4">
      <c r="A572">
        <f>ROW(Source!A350)</f>
        <v>350</v>
      </c>
      <c r="B572">
        <v>68193216</v>
      </c>
      <c r="C572">
        <v>68193192</v>
      </c>
      <c r="D572">
        <v>64809267</v>
      </c>
      <c r="E572">
        <v>1</v>
      </c>
      <c r="F572">
        <v>1</v>
      </c>
      <c r="G572">
        <v>1</v>
      </c>
      <c r="H572">
        <v>3</v>
      </c>
      <c r="I572" t="s">
        <v>685</v>
      </c>
      <c r="J572" t="s">
        <v>686</v>
      </c>
      <c r="K572" t="s">
        <v>687</v>
      </c>
      <c r="L572">
        <v>1301</v>
      </c>
      <c r="N572">
        <v>1003</v>
      </c>
      <c r="O572" t="s">
        <v>507</v>
      </c>
      <c r="P572" t="s">
        <v>507</v>
      </c>
      <c r="Q572">
        <v>1</v>
      </c>
      <c r="X572">
        <v>152</v>
      </c>
      <c r="Y572">
        <v>0.17</v>
      </c>
      <c r="Z572">
        <v>0</v>
      </c>
      <c r="AA572">
        <v>0</v>
      </c>
      <c r="AB572">
        <v>0</v>
      </c>
      <c r="AC572">
        <v>0</v>
      </c>
      <c r="AD572">
        <v>1</v>
      </c>
      <c r="AE572">
        <v>0</v>
      </c>
      <c r="AF572" t="s">
        <v>3</v>
      </c>
      <c r="AG572">
        <v>152</v>
      </c>
      <c r="AH572">
        <v>2</v>
      </c>
      <c r="AI572">
        <v>68193200</v>
      </c>
      <c r="AJ572">
        <v>582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</row>
    <row r="573" spans="1:44" x14ac:dyDescent="0.4">
      <c r="A573">
        <f>ROW(Source!A350)</f>
        <v>350</v>
      </c>
      <c r="B573">
        <v>68193217</v>
      </c>
      <c r="C573">
        <v>68193192</v>
      </c>
      <c r="D573">
        <v>64809273</v>
      </c>
      <c r="E573">
        <v>1</v>
      </c>
      <c r="F573">
        <v>1</v>
      </c>
      <c r="G573">
        <v>1</v>
      </c>
      <c r="H573">
        <v>3</v>
      </c>
      <c r="I573" t="s">
        <v>688</v>
      </c>
      <c r="J573" t="s">
        <v>689</v>
      </c>
      <c r="K573" t="s">
        <v>690</v>
      </c>
      <c r="L573">
        <v>1308</v>
      </c>
      <c r="N573">
        <v>1003</v>
      </c>
      <c r="O573" t="s">
        <v>259</v>
      </c>
      <c r="P573" t="s">
        <v>259</v>
      </c>
      <c r="Q573">
        <v>100</v>
      </c>
      <c r="X573">
        <v>1.77</v>
      </c>
      <c r="Y573">
        <v>174</v>
      </c>
      <c r="Z573">
        <v>0</v>
      </c>
      <c r="AA573">
        <v>0</v>
      </c>
      <c r="AB573">
        <v>0</v>
      </c>
      <c r="AC573">
        <v>0</v>
      </c>
      <c r="AD573">
        <v>1</v>
      </c>
      <c r="AE573">
        <v>0</v>
      </c>
      <c r="AF573" t="s">
        <v>3</v>
      </c>
      <c r="AG573">
        <v>1.77</v>
      </c>
      <c r="AH573">
        <v>2</v>
      </c>
      <c r="AI573">
        <v>68193201</v>
      </c>
      <c r="AJ573">
        <v>583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</row>
    <row r="574" spans="1:44" x14ac:dyDescent="0.4">
      <c r="A574">
        <f>ROW(Source!A350)</f>
        <v>350</v>
      </c>
      <c r="B574">
        <v>68193218</v>
      </c>
      <c r="C574">
        <v>68193192</v>
      </c>
      <c r="D574">
        <v>64809278</v>
      </c>
      <c r="E574">
        <v>1</v>
      </c>
      <c r="F574">
        <v>1</v>
      </c>
      <c r="G574">
        <v>1</v>
      </c>
      <c r="H574">
        <v>3</v>
      </c>
      <c r="I574" t="s">
        <v>691</v>
      </c>
      <c r="J574" t="s">
        <v>692</v>
      </c>
      <c r="K574" t="s">
        <v>693</v>
      </c>
      <c r="L574">
        <v>1301</v>
      </c>
      <c r="N574">
        <v>1003</v>
      </c>
      <c r="O574" t="s">
        <v>507</v>
      </c>
      <c r="P574" t="s">
        <v>507</v>
      </c>
      <c r="Q574">
        <v>1</v>
      </c>
      <c r="X574">
        <v>126</v>
      </c>
      <c r="Y574">
        <v>0.6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 t="s">
        <v>3</v>
      </c>
      <c r="AG574">
        <v>126</v>
      </c>
      <c r="AH574">
        <v>2</v>
      </c>
      <c r="AI574">
        <v>68193202</v>
      </c>
      <c r="AJ574">
        <v>584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</row>
    <row r="575" spans="1:44" x14ac:dyDescent="0.4">
      <c r="A575">
        <f>ROW(Source!A350)</f>
        <v>350</v>
      </c>
      <c r="B575">
        <v>68193219</v>
      </c>
      <c r="C575">
        <v>68193192</v>
      </c>
      <c r="D575">
        <v>64809300</v>
      </c>
      <c r="E575">
        <v>1</v>
      </c>
      <c r="F575">
        <v>1</v>
      </c>
      <c r="G575">
        <v>1</v>
      </c>
      <c r="H575">
        <v>3</v>
      </c>
      <c r="I575" t="s">
        <v>37</v>
      </c>
      <c r="J575" t="s">
        <v>39</v>
      </c>
      <c r="K575" t="s">
        <v>38</v>
      </c>
      <c r="L575">
        <v>1327</v>
      </c>
      <c r="N575">
        <v>1005</v>
      </c>
      <c r="O575" t="s">
        <v>31</v>
      </c>
      <c r="P575" t="s">
        <v>31</v>
      </c>
      <c r="Q575">
        <v>1</v>
      </c>
      <c r="X575">
        <v>210</v>
      </c>
      <c r="Y575">
        <v>15.06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 t="s">
        <v>3</v>
      </c>
      <c r="AG575">
        <v>210</v>
      </c>
      <c r="AH575">
        <v>2</v>
      </c>
      <c r="AI575">
        <v>68193203</v>
      </c>
      <c r="AJ575">
        <v>585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</row>
    <row r="576" spans="1:44" x14ac:dyDescent="0.4">
      <c r="A576">
        <f>ROW(Source!A350)</f>
        <v>350</v>
      </c>
      <c r="B576">
        <v>68193220</v>
      </c>
      <c r="C576">
        <v>68193192</v>
      </c>
      <c r="D576">
        <v>64809368</v>
      </c>
      <c r="E576">
        <v>1</v>
      </c>
      <c r="F576">
        <v>1</v>
      </c>
      <c r="G576">
        <v>1</v>
      </c>
      <c r="H576">
        <v>3</v>
      </c>
      <c r="I576" t="s">
        <v>694</v>
      </c>
      <c r="J576" t="s">
        <v>695</v>
      </c>
      <c r="K576" t="s">
        <v>696</v>
      </c>
      <c r="L576">
        <v>1355</v>
      </c>
      <c r="N576">
        <v>1010</v>
      </c>
      <c r="O576" t="s">
        <v>235</v>
      </c>
      <c r="P576" t="s">
        <v>235</v>
      </c>
      <c r="Q576">
        <v>100</v>
      </c>
      <c r="X576">
        <v>35.33</v>
      </c>
      <c r="Y576">
        <v>2</v>
      </c>
      <c r="Z576">
        <v>0</v>
      </c>
      <c r="AA576">
        <v>0</v>
      </c>
      <c r="AB576">
        <v>0</v>
      </c>
      <c r="AC576">
        <v>0</v>
      </c>
      <c r="AD576">
        <v>1</v>
      </c>
      <c r="AE576">
        <v>0</v>
      </c>
      <c r="AF576" t="s">
        <v>3</v>
      </c>
      <c r="AG576">
        <v>35.33</v>
      </c>
      <c r="AH576">
        <v>2</v>
      </c>
      <c r="AI576">
        <v>68193204</v>
      </c>
      <c r="AJ576">
        <v>586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</row>
    <row r="577" spans="1:44" x14ac:dyDescent="0.4">
      <c r="A577">
        <f>ROW(Source!A350)</f>
        <v>350</v>
      </c>
      <c r="B577">
        <v>68193221</v>
      </c>
      <c r="C577">
        <v>68193192</v>
      </c>
      <c r="D577">
        <v>64809375</v>
      </c>
      <c r="E577">
        <v>1</v>
      </c>
      <c r="F577">
        <v>1</v>
      </c>
      <c r="G577">
        <v>1</v>
      </c>
      <c r="H577">
        <v>3</v>
      </c>
      <c r="I577" t="s">
        <v>700</v>
      </c>
      <c r="J577" t="s">
        <v>701</v>
      </c>
      <c r="K577" t="s">
        <v>702</v>
      </c>
      <c r="L577">
        <v>1355</v>
      </c>
      <c r="N577">
        <v>1010</v>
      </c>
      <c r="O577" t="s">
        <v>235</v>
      </c>
      <c r="P577" t="s">
        <v>235</v>
      </c>
      <c r="Q577">
        <v>100</v>
      </c>
      <c r="X577">
        <v>1.69</v>
      </c>
      <c r="Y577">
        <v>7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0</v>
      </c>
      <c r="AF577" t="s">
        <v>3</v>
      </c>
      <c r="AG577">
        <v>1.69</v>
      </c>
      <c r="AH577">
        <v>2</v>
      </c>
      <c r="AI577">
        <v>68193205</v>
      </c>
      <c r="AJ577">
        <v>587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</row>
    <row r="578" spans="1:44" x14ac:dyDescent="0.4">
      <c r="A578">
        <f>ROW(Source!A350)</f>
        <v>350</v>
      </c>
      <c r="B578">
        <v>68193222</v>
      </c>
      <c r="C578">
        <v>68193192</v>
      </c>
      <c r="D578">
        <v>64819972</v>
      </c>
      <c r="E578">
        <v>1</v>
      </c>
      <c r="F578">
        <v>1</v>
      </c>
      <c r="G578">
        <v>1</v>
      </c>
      <c r="H578">
        <v>3</v>
      </c>
      <c r="I578" t="s">
        <v>1169</v>
      </c>
      <c r="J578" t="s">
        <v>1170</v>
      </c>
      <c r="K578" t="s">
        <v>1171</v>
      </c>
      <c r="L578">
        <v>1327</v>
      </c>
      <c r="N578">
        <v>1005</v>
      </c>
      <c r="O578" t="s">
        <v>31</v>
      </c>
      <c r="P578" t="s">
        <v>31</v>
      </c>
      <c r="Q578">
        <v>1</v>
      </c>
      <c r="X578">
        <v>103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 t="s">
        <v>3</v>
      </c>
      <c r="AG578">
        <v>103</v>
      </c>
      <c r="AH578">
        <v>3</v>
      </c>
      <c r="AI578">
        <v>-1</v>
      </c>
      <c r="AJ578" t="s">
        <v>3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</row>
    <row r="579" spans="1:44" x14ac:dyDescent="0.4">
      <c r="A579">
        <f>ROW(Source!A350)</f>
        <v>350</v>
      </c>
      <c r="B579">
        <v>68193223</v>
      </c>
      <c r="C579">
        <v>68193192</v>
      </c>
      <c r="D579">
        <v>64827606</v>
      </c>
      <c r="E579">
        <v>1</v>
      </c>
      <c r="F579">
        <v>1</v>
      </c>
      <c r="G579">
        <v>1</v>
      </c>
      <c r="H579">
        <v>3</v>
      </c>
      <c r="I579" t="s">
        <v>703</v>
      </c>
      <c r="J579" t="s">
        <v>704</v>
      </c>
      <c r="K579" t="s">
        <v>705</v>
      </c>
      <c r="L579">
        <v>1301</v>
      </c>
      <c r="N579">
        <v>1003</v>
      </c>
      <c r="O579" t="s">
        <v>507</v>
      </c>
      <c r="P579" t="s">
        <v>507</v>
      </c>
      <c r="Q579">
        <v>1</v>
      </c>
      <c r="X579">
        <v>151</v>
      </c>
      <c r="Y579">
        <v>6.44</v>
      </c>
      <c r="Z579">
        <v>0</v>
      </c>
      <c r="AA579">
        <v>0</v>
      </c>
      <c r="AB579">
        <v>0</v>
      </c>
      <c r="AC579">
        <v>0</v>
      </c>
      <c r="AD579">
        <v>1</v>
      </c>
      <c r="AE579">
        <v>0</v>
      </c>
      <c r="AF579" t="s">
        <v>3</v>
      </c>
      <c r="AG579">
        <v>151</v>
      </c>
      <c r="AH579">
        <v>2</v>
      </c>
      <c r="AI579">
        <v>68193206</v>
      </c>
      <c r="AJ579">
        <v>588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</row>
    <row r="580" spans="1:44" x14ac:dyDescent="0.4">
      <c r="A580">
        <f>ROW(Source!A350)</f>
        <v>350</v>
      </c>
      <c r="B580">
        <v>68193224</v>
      </c>
      <c r="C580">
        <v>68193192</v>
      </c>
      <c r="D580">
        <v>64827621</v>
      </c>
      <c r="E580">
        <v>1</v>
      </c>
      <c r="F580">
        <v>1</v>
      </c>
      <c r="G580">
        <v>1</v>
      </c>
      <c r="H580">
        <v>3</v>
      </c>
      <c r="I580" t="s">
        <v>706</v>
      </c>
      <c r="J580" t="s">
        <v>707</v>
      </c>
      <c r="K580" t="s">
        <v>708</v>
      </c>
      <c r="L580">
        <v>1301</v>
      </c>
      <c r="N580">
        <v>1003</v>
      </c>
      <c r="O580" t="s">
        <v>507</v>
      </c>
      <c r="P580" t="s">
        <v>507</v>
      </c>
      <c r="Q580">
        <v>1</v>
      </c>
      <c r="X580">
        <v>204</v>
      </c>
      <c r="Y580">
        <v>7.18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F580" t="s">
        <v>3</v>
      </c>
      <c r="AG580">
        <v>204</v>
      </c>
      <c r="AH580">
        <v>2</v>
      </c>
      <c r="AI580">
        <v>68193207</v>
      </c>
      <c r="AJ580">
        <v>589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</row>
    <row r="581" spans="1:44" x14ac:dyDescent="0.4">
      <c r="A581">
        <f>ROW(Source!A350)</f>
        <v>350</v>
      </c>
      <c r="B581">
        <v>68193225</v>
      </c>
      <c r="C581">
        <v>68193192</v>
      </c>
      <c r="D581">
        <v>64847311</v>
      </c>
      <c r="E581">
        <v>1</v>
      </c>
      <c r="F581">
        <v>1</v>
      </c>
      <c r="G581">
        <v>1</v>
      </c>
      <c r="H581">
        <v>3</v>
      </c>
      <c r="I581" t="s">
        <v>709</v>
      </c>
      <c r="J581" t="s">
        <v>710</v>
      </c>
      <c r="K581" t="s">
        <v>711</v>
      </c>
      <c r="L581">
        <v>1339</v>
      </c>
      <c r="N581">
        <v>1007</v>
      </c>
      <c r="O581" t="s">
        <v>712</v>
      </c>
      <c r="P581" t="s">
        <v>712</v>
      </c>
      <c r="Q581">
        <v>1</v>
      </c>
      <c r="X581">
        <v>6.7000000000000004E-2</v>
      </c>
      <c r="Y581">
        <v>2.44</v>
      </c>
      <c r="Z581">
        <v>0</v>
      </c>
      <c r="AA581">
        <v>0</v>
      </c>
      <c r="AB581">
        <v>0</v>
      </c>
      <c r="AC581">
        <v>0</v>
      </c>
      <c r="AD581">
        <v>1</v>
      </c>
      <c r="AE581">
        <v>0</v>
      </c>
      <c r="AF581" t="s">
        <v>3</v>
      </c>
      <c r="AG581">
        <v>6.7000000000000004E-2</v>
      </c>
      <c r="AH581">
        <v>2</v>
      </c>
      <c r="AI581">
        <v>68193208</v>
      </c>
      <c r="AJ581">
        <v>590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</row>
    <row r="582" spans="1:44" x14ac:dyDescent="0.4">
      <c r="A582">
        <f>ROW(Source!A385)</f>
        <v>385</v>
      </c>
      <c r="B582">
        <v>68193305</v>
      </c>
      <c r="C582">
        <v>68193281</v>
      </c>
      <c r="D582">
        <v>18413627</v>
      </c>
      <c r="E582">
        <v>1</v>
      </c>
      <c r="F582">
        <v>1</v>
      </c>
      <c r="G582">
        <v>1</v>
      </c>
      <c r="H582">
        <v>1</v>
      </c>
      <c r="I582" t="s">
        <v>773</v>
      </c>
      <c r="J582" t="s">
        <v>3</v>
      </c>
      <c r="K582" t="s">
        <v>774</v>
      </c>
      <c r="L582">
        <v>1369</v>
      </c>
      <c r="N582">
        <v>1013</v>
      </c>
      <c r="O582" t="s">
        <v>665</v>
      </c>
      <c r="P582" t="s">
        <v>665</v>
      </c>
      <c r="Q582">
        <v>1</v>
      </c>
      <c r="X582">
        <v>75.56</v>
      </c>
      <c r="Y582">
        <v>0</v>
      </c>
      <c r="Z582">
        <v>0</v>
      </c>
      <c r="AA582">
        <v>0</v>
      </c>
      <c r="AB582">
        <v>9.92</v>
      </c>
      <c r="AC582">
        <v>0</v>
      </c>
      <c r="AD582">
        <v>1</v>
      </c>
      <c r="AE582">
        <v>1</v>
      </c>
      <c r="AF582" t="s">
        <v>21</v>
      </c>
      <c r="AG582">
        <v>86.894000000000005</v>
      </c>
      <c r="AH582">
        <v>2</v>
      </c>
      <c r="AI582">
        <v>68193282</v>
      </c>
      <c r="AJ582">
        <v>591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</row>
    <row r="583" spans="1:44" x14ac:dyDescent="0.4">
      <c r="A583">
        <f>ROW(Source!A385)</f>
        <v>385</v>
      </c>
      <c r="B583">
        <v>68193306</v>
      </c>
      <c r="C583">
        <v>68193281</v>
      </c>
      <c r="D583">
        <v>121548</v>
      </c>
      <c r="E583">
        <v>1</v>
      </c>
      <c r="F583">
        <v>1</v>
      </c>
      <c r="G583">
        <v>1</v>
      </c>
      <c r="H583">
        <v>1</v>
      </c>
      <c r="I583" t="s">
        <v>44</v>
      </c>
      <c r="J583" t="s">
        <v>3</v>
      </c>
      <c r="K583" t="s">
        <v>723</v>
      </c>
      <c r="L583">
        <v>608254</v>
      </c>
      <c r="N583">
        <v>1013</v>
      </c>
      <c r="O583" t="s">
        <v>724</v>
      </c>
      <c r="P583" t="s">
        <v>724</v>
      </c>
      <c r="Q583">
        <v>1</v>
      </c>
      <c r="X583">
        <v>0.67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1</v>
      </c>
      <c r="AE583">
        <v>2</v>
      </c>
      <c r="AF583" t="s">
        <v>20</v>
      </c>
      <c r="AG583">
        <v>0.83750000000000002</v>
      </c>
      <c r="AH583">
        <v>2</v>
      </c>
      <c r="AI583">
        <v>68193283</v>
      </c>
      <c r="AJ583">
        <v>592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</row>
    <row r="584" spans="1:44" x14ac:dyDescent="0.4">
      <c r="A584">
        <f>ROW(Source!A385)</f>
        <v>385</v>
      </c>
      <c r="B584">
        <v>68193307</v>
      </c>
      <c r="C584">
        <v>68193281</v>
      </c>
      <c r="D584">
        <v>64871209</v>
      </c>
      <c r="E584">
        <v>1</v>
      </c>
      <c r="F584">
        <v>1</v>
      </c>
      <c r="G584">
        <v>1</v>
      </c>
      <c r="H584">
        <v>2</v>
      </c>
      <c r="I584" t="s">
        <v>842</v>
      </c>
      <c r="J584" t="s">
        <v>843</v>
      </c>
      <c r="K584" t="s">
        <v>844</v>
      </c>
      <c r="L584">
        <v>1368</v>
      </c>
      <c r="N584">
        <v>1011</v>
      </c>
      <c r="O584" t="s">
        <v>669</v>
      </c>
      <c r="P584" t="s">
        <v>669</v>
      </c>
      <c r="Q584">
        <v>1</v>
      </c>
      <c r="X584">
        <v>0.55000000000000004</v>
      </c>
      <c r="Y584">
        <v>0</v>
      </c>
      <c r="Z584">
        <v>120.52</v>
      </c>
      <c r="AA584">
        <v>15.42</v>
      </c>
      <c r="AB584">
        <v>0</v>
      </c>
      <c r="AC584">
        <v>0</v>
      </c>
      <c r="AD584">
        <v>1</v>
      </c>
      <c r="AE584">
        <v>0</v>
      </c>
      <c r="AF584" t="s">
        <v>20</v>
      </c>
      <c r="AG584">
        <v>0.6875</v>
      </c>
      <c r="AH584">
        <v>2</v>
      </c>
      <c r="AI584">
        <v>68193284</v>
      </c>
      <c r="AJ584">
        <v>593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</row>
    <row r="585" spans="1:44" x14ac:dyDescent="0.4">
      <c r="A585">
        <f>ROW(Source!A385)</f>
        <v>385</v>
      </c>
      <c r="B585">
        <v>68193308</v>
      </c>
      <c r="C585">
        <v>68193281</v>
      </c>
      <c r="D585">
        <v>64871277</v>
      </c>
      <c r="E585">
        <v>1</v>
      </c>
      <c r="F585">
        <v>1</v>
      </c>
      <c r="G585">
        <v>1</v>
      </c>
      <c r="H585">
        <v>2</v>
      </c>
      <c r="I585" t="s">
        <v>725</v>
      </c>
      <c r="J585" t="s">
        <v>726</v>
      </c>
      <c r="K585" t="s">
        <v>727</v>
      </c>
      <c r="L585">
        <v>1368</v>
      </c>
      <c r="N585">
        <v>1011</v>
      </c>
      <c r="O585" t="s">
        <v>669</v>
      </c>
      <c r="P585" t="s">
        <v>669</v>
      </c>
      <c r="Q585">
        <v>1</v>
      </c>
      <c r="X585">
        <v>0.12</v>
      </c>
      <c r="Y585">
        <v>0</v>
      </c>
      <c r="Z585">
        <v>112</v>
      </c>
      <c r="AA585">
        <v>13.5</v>
      </c>
      <c r="AB585">
        <v>0</v>
      </c>
      <c r="AC585">
        <v>0</v>
      </c>
      <c r="AD585">
        <v>1</v>
      </c>
      <c r="AE585">
        <v>0</v>
      </c>
      <c r="AF585" t="s">
        <v>20</v>
      </c>
      <c r="AG585">
        <v>0.15</v>
      </c>
      <c r="AH585">
        <v>2</v>
      </c>
      <c r="AI585">
        <v>68193285</v>
      </c>
      <c r="AJ585">
        <v>594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</row>
    <row r="586" spans="1:44" x14ac:dyDescent="0.4">
      <c r="A586">
        <f>ROW(Source!A385)</f>
        <v>385</v>
      </c>
      <c r="B586">
        <v>68193309</v>
      </c>
      <c r="C586">
        <v>68193281</v>
      </c>
      <c r="D586">
        <v>64871362</v>
      </c>
      <c r="E586">
        <v>1</v>
      </c>
      <c r="F586">
        <v>1</v>
      </c>
      <c r="G586">
        <v>1</v>
      </c>
      <c r="H586">
        <v>2</v>
      </c>
      <c r="I586" t="s">
        <v>845</v>
      </c>
      <c r="J586" t="s">
        <v>846</v>
      </c>
      <c r="K586" t="s">
        <v>847</v>
      </c>
      <c r="L586">
        <v>1368</v>
      </c>
      <c r="N586">
        <v>1011</v>
      </c>
      <c r="O586" t="s">
        <v>669</v>
      </c>
      <c r="P586" t="s">
        <v>669</v>
      </c>
      <c r="Q586">
        <v>1</v>
      </c>
      <c r="X586">
        <v>1.51</v>
      </c>
      <c r="Y586">
        <v>0</v>
      </c>
      <c r="Z586">
        <v>2.37</v>
      </c>
      <c r="AA586">
        <v>0</v>
      </c>
      <c r="AB586">
        <v>0</v>
      </c>
      <c r="AC586">
        <v>0</v>
      </c>
      <c r="AD586">
        <v>1</v>
      </c>
      <c r="AE586">
        <v>0</v>
      </c>
      <c r="AF586" t="s">
        <v>20</v>
      </c>
      <c r="AG586">
        <v>1.8875</v>
      </c>
      <c r="AH586">
        <v>2</v>
      </c>
      <c r="AI586">
        <v>68193286</v>
      </c>
      <c r="AJ586">
        <v>595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</row>
    <row r="587" spans="1:44" x14ac:dyDescent="0.4">
      <c r="A587">
        <f>ROW(Source!A385)</f>
        <v>385</v>
      </c>
      <c r="B587">
        <v>68193310</v>
      </c>
      <c r="C587">
        <v>68193281</v>
      </c>
      <c r="D587">
        <v>64871373</v>
      </c>
      <c r="E587">
        <v>1</v>
      </c>
      <c r="F587">
        <v>1</v>
      </c>
      <c r="G587">
        <v>1</v>
      </c>
      <c r="H587">
        <v>2</v>
      </c>
      <c r="I587" t="s">
        <v>848</v>
      </c>
      <c r="J587" t="s">
        <v>849</v>
      </c>
      <c r="K587" t="s">
        <v>850</v>
      </c>
      <c r="L587">
        <v>1368</v>
      </c>
      <c r="N587">
        <v>1011</v>
      </c>
      <c r="O587" t="s">
        <v>669</v>
      </c>
      <c r="P587" t="s">
        <v>669</v>
      </c>
      <c r="Q587">
        <v>1</v>
      </c>
      <c r="X587">
        <v>5.36</v>
      </c>
      <c r="Y587">
        <v>0</v>
      </c>
      <c r="Z587">
        <v>1.7</v>
      </c>
      <c r="AA587">
        <v>0</v>
      </c>
      <c r="AB587">
        <v>0</v>
      </c>
      <c r="AC587">
        <v>0</v>
      </c>
      <c r="AD587">
        <v>1</v>
      </c>
      <c r="AE587">
        <v>0</v>
      </c>
      <c r="AF587" t="s">
        <v>20</v>
      </c>
      <c r="AG587">
        <v>6.7</v>
      </c>
      <c r="AH587">
        <v>2</v>
      </c>
      <c r="AI587">
        <v>68193287</v>
      </c>
      <c r="AJ587">
        <v>596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</row>
    <row r="588" spans="1:44" x14ac:dyDescent="0.4">
      <c r="A588">
        <f>ROW(Source!A385)</f>
        <v>385</v>
      </c>
      <c r="B588">
        <v>68193311</v>
      </c>
      <c r="C588">
        <v>68193281</v>
      </c>
      <c r="D588">
        <v>64871483</v>
      </c>
      <c r="E588">
        <v>1</v>
      </c>
      <c r="F588">
        <v>1</v>
      </c>
      <c r="G588">
        <v>1</v>
      </c>
      <c r="H588">
        <v>2</v>
      </c>
      <c r="I588" t="s">
        <v>851</v>
      </c>
      <c r="J588" t="s">
        <v>852</v>
      </c>
      <c r="K588" t="s">
        <v>853</v>
      </c>
      <c r="L588">
        <v>1368</v>
      </c>
      <c r="N588">
        <v>1011</v>
      </c>
      <c r="O588" t="s">
        <v>669</v>
      </c>
      <c r="P588" t="s">
        <v>669</v>
      </c>
      <c r="Q588">
        <v>1</v>
      </c>
      <c r="X588">
        <v>1.1599999999999999</v>
      </c>
      <c r="Y588">
        <v>0</v>
      </c>
      <c r="Z588">
        <v>1.2</v>
      </c>
      <c r="AA588">
        <v>0</v>
      </c>
      <c r="AB588">
        <v>0</v>
      </c>
      <c r="AC588">
        <v>0</v>
      </c>
      <c r="AD588">
        <v>1</v>
      </c>
      <c r="AE588">
        <v>0</v>
      </c>
      <c r="AF588" t="s">
        <v>20</v>
      </c>
      <c r="AG588">
        <v>1.45</v>
      </c>
      <c r="AH588">
        <v>2</v>
      </c>
      <c r="AI588">
        <v>68193288</v>
      </c>
      <c r="AJ588">
        <v>597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</row>
    <row r="589" spans="1:44" x14ac:dyDescent="0.4">
      <c r="A589">
        <f>ROW(Source!A385)</f>
        <v>385</v>
      </c>
      <c r="B589">
        <v>68193312</v>
      </c>
      <c r="C589">
        <v>68193281</v>
      </c>
      <c r="D589">
        <v>64871491</v>
      </c>
      <c r="E589">
        <v>1</v>
      </c>
      <c r="F589">
        <v>1</v>
      </c>
      <c r="G589">
        <v>1</v>
      </c>
      <c r="H589">
        <v>2</v>
      </c>
      <c r="I589" t="s">
        <v>854</v>
      </c>
      <c r="J589" t="s">
        <v>855</v>
      </c>
      <c r="K589" t="s">
        <v>856</v>
      </c>
      <c r="L589">
        <v>1368</v>
      </c>
      <c r="N589">
        <v>1011</v>
      </c>
      <c r="O589" t="s">
        <v>669</v>
      </c>
      <c r="P589" t="s">
        <v>669</v>
      </c>
      <c r="Q589">
        <v>1</v>
      </c>
      <c r="X589">
        <v>29.81</v>
      </c>
      <c r="Y589">
        <v>0</v>
      </c>
      <c r="Z589">
        <v>12.31</v>
      </c>
      <c r="AA589">
        <v>0</v>
      </c>
      <c r="AB589">
        <v>0</v>
      </c>
      <c r="AC589">
        <v>0</v>
      </c>
      <c r="AD589">
        <v>1</v>
      </c>
      <c r="AE589">
        <v>0</v>
      </c>
      <c r="AF589" t="s">
        <v>20</v>
      </c>
      <c r="AG589">
        <v>37.262500000000003</v>
      </c>
      <c r="AH589">
        <v>2</v>
      </c>
      <c r="AI589">
        <v>68193289</v>
      </c>
      <c r="AJ589">
        <v>598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</row>
    <row r="590" spans="1:44" x14ac:dyDescent="0.4">
      <c r="A590">
        <f>ROW(Source!A385)</f>
        <v>385</v>
      </c>
      <c r="B590">
        <v>68193313</v>
      </c>
      <c r="C590">
        <v>68193281</v>
      </c>
      <c r="D590">
        <v>64871498</v>
      </c>
      <c r="E590">
        <v>1</v>
      </c>
      <c r="F590">
        <v>1</v>
      </c>
      <c r="G590">
        <v>1</v>
      </c>
      <c r="H590">
        <v>2</v>
      </c>
      <c r="I590" t="s">
        <v>857</v>
      </c>
      <c r="J590" t="s">
        <v>858</v>
      </c>
      <c r="K590" t="s">
        <v>859</v>
      </c>
      <c r="L590">
        <v>1368</v>
      </c>
      <c r="N590">
        <v>1011</v>
      </c>
      <c r="O590" t="s">
        <v>669</v>
      </c>
      <c r="P590" t="s">
        <v>669</v>
      </c>
      <c r="Q590">
        <v>1</v>
      </c>
      <c r="X590">
        <v>2.78</v>
      </c>
      <c r="Y590">
        <v>0</v>
      </c>
      <c r="Z590">
        <v>6.7</v>
      </c>
      <c r="AA590">
        <v>0</v>
      </c>
      <c r="AB590">
        <v>0</v>
      </c>
      <c r="AC590">
        <v>0</v>
      </c>
      <c r="AD590">
        <v>1</v>
      </c>
      <c r="AE590">
        <v>0</v>
      </c>
      <c r="AF590" t="s">
        <v>20</v>
      </c>
      <c r="AG590">
        <v>3.4750000000000001</v>
      </c>
      <c r="AH590">
        <v>2</v>
      </c>
      <c r="AI590">
        <v>68193290</v>
      </c>
      <c r="AJ590">
        <v>599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</row>
    <row r="591" spans="1:44" x14ac:dyDescent="0.4">
      <c r="A591">
        <f>ROW(Source!A385)</f>
        <v>385</v>
      </c>
      <c r="B591">
        <v>68193314</v>
      </c>
      <c r="C591">
        <v>68193281</v>
      </c>
      <c r="D591">
        <v>64873129</v>
      </c>
      <c r="E591">
        <v>1</v>
      </c>
      <c r="F591">
        <v>1</v>
      </c>
      <c r="G591">
        <v>1</v>
      </c>
      <c r="H591">
        <v>2</v>
      </c>
      <c r="I591" t="s">
        <v>715</v>
      </c>
      <c r="J591" t="s">
        <v>716</v>
      </c>
      <c r="K591" t="s">
        <v>717</v>
      </c>
      <c r="L591">
        <v>1368</v>
      </c>
      <c r="N591">
        <v>1011</v>
      </c>
      <c r="O591" t="s">
        <v>669</v>
      </c>
      <c r="P591" t="s">
        <v>669</v>
      </c>
      <c r="Q591">
        <v>1</v>
      </c>
      <c r="X591">
        <v>0.2</v>
      </c>
      <c r="Y591">
        <v>0</v>
      </c>
      <c r="Z591">
        <v>87.17</v>
      </c>
      <c r="AA591">
        <v>11.6</v>
      </c>
      <c r="AB591">
        <v>0</v>
      </c>
      <c r="AC591">
        <v>0</v>
      </c>
      <c r="AD591">
        <v>1</v>
      </c>
      <c r="AE591">
        <v>0</v>
      </c>
      <c r="AF591" t="s">
        <v>20</v>
      </c>
      <c r="AG591">
        <v>0.25</v>
      </c>
      <c r="AH591">
        <v>2</v>
      </c>
      <c r="AI591">
        <v>68193291</v>
      </c>
      <c r="AJ591">
        <v>600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</row>
    <row r="592" spans="1:44" x14ac:dyDescent="0.4">
      <c r="A592">
        <f>ROW(Source!A385)</f>
        <v>385</v>
      </c>
      <c r="B592">
        <v>68193315</v>
      </c>
      <c r="C592">
        <v>68193281</v>
      </c>
      <c r="D592">
        <v>64807528</v>
      </c>
      <c r="E592">
        <v>1</v>
      </c>
      <c r="F592">
        <v>1</v>
      </c>
      <c r="G592">
        <v>1</v>
      </c>
      <c r="H592">
        <v>3</v>
      </c>
      <c r="I592" t="s">
        <v>731</v>
      </c>
      <c r="J592" t="s">
        <v>732</v>
      </c>
      <c r="K592" t="s">
        <v>733</v>
      </c>
      <c r="L592">
        <v>1348</v>
      </c>
      <c r="N592">
        <v>1009</v>
      </c>
      <c r="O592" t="s">
        <v>133</v>
      </c>
      <c r="P592" t="s">
        <v>133</v>
      </c>
      <c r="Q592">
        <v>1000</v>
      </c>
      <c r="X592">
        <v>1E-4</v>
      </c>
      <c r="Y592">
        <v>37900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0</v>
      </c>
      <c r="AF592" t="s">
        <v>3</v>
      </c>
      <c r="AG592">
        <v>1E-4</v>
      </c>
      <c r="AH592">
        <v>2</v>
      </c>
      <c r="AI592">
        <v>68193292</v>
      </c>
      <c r="AJ592">
        <v>601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</row>
    <row r="593" spans="1:44" x14ac:dyDescent="0.4">
      <c r="A593">
        <f>ROW(Source!A385)</f>
        <v>385</v>
      </c>
      <c r="B593">
        <v>68193316</v>
      </c>
      <c r="C593">
        <v>68193281</v>
      </c>
      <c r="D593">
        <v>64807543</v>
      </c>
      <c r="E593">
        <v>1</v>
      </c>
      <c r="F593">
        <v>1</v>
      </c>
      <c r="G593">
        <v>1</v>
      </c>
      <c r="H593">
        <v>3</v>
      </c>
      <c r="I593" t="s">
        <v>860</v>
      </c>
      <c r="J593" t="s">
        <v>861</v>
      </c>
      <c r="K593" t="s">
        <v>862</v>
      </c>
      <c r="L593">
        <v>1339</v>
      </c>
      <c r="N593">
        <v>1007</v>
      </c>
      <c r="O593" t="s">
        <v>712</v>
      </c>
      <c r="P593" t="s">
        <v>712</v>
      </c>
      <c r="Q593">
        <v>1</v>
      </c>
      <c r="X593">
        <v>0.9</v>
      </c>
      <c r="Y593">
        <v>6.23</v>
      </c>
      <c r="Z593">
        <v>0</v>
      </c>
      <c r="AA593">
        <v>0</v>
      </c>
      <c r="AB593">
        <v>0</v>
      </c>
      <c r="AC593">
        <v>0</v>
      </c>
      <c r="AD593">
        <v>1</v>
      </c>
      <c r="AE593">
        <v>0</v>
      </c>
      <c r="AF593" t="s">
        <v>3</v>
      </c>
      <c r="AG593">
        <v>0.9</v>
      </c>
      <c r="AH593">
        <v>2</v>
      </c>
      <c r="AI593">
        <v>68193293</v>
      </c>
      <c r="AJ593">
        <v>602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</row>
    <row r="594" spans="1:44" x14ac:dyDescent="0.4">
      <c r="A594">
        <f>ROW(Source!A385)</f>
        <v>385</v>
      </c>
      <c r="B594">
        <v>68193317</v>
      </c>
      <c r="C594">
        <v>68193281</v>
      </c>
      <c r="D594">
        <v>64807848</v>
      </c>
      <c r="E594">
        <v>1</v>
      </c>
      <c r="F594">
        <v>1</v>
      </c>
      <c r="G594">
        <v>1</v>
      </c>
      <c r="H594">
        <v>3</v>
      </c>
      <c r="I594" t="s">
        <v>863</v>
      </c>
      <c r="J594" t="s">
        <v>864</v>
      </c>
      <c r="K594" t="s">
        <v>865</v>
      </c>
      <c r="L594">
        <v>1348</v>
      </c>
      <c r="N594">
        <v>1009</v>
      </c>
      <c r="O594" t="s">
        <v>133</v>
      </c>
      <c r="P594" t="s">
        <v>133</v>
      </c>
      <c r="Q594">
        <v>1000</v>
      </c>
      <c r="X594">
        <v>3.0000000000000001E-5</v>
      </c>
      <c r="Y594">
        <v>4455.2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0</v>
      </c>
      <c r="AF594" t="s">
        <v>3</v>
      </c>
      <c r="AG594">
        <v>3.0000000000000001E-5</v>
      </c>
      <c r="AH594">
        <v>2</v>
      </c>
      <c r="AI594">
        <v>68193294</v>
      </c>
      <c r="AJ594">
        <v>603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</row>
    <row r="595" spans="1:44" x14ac:dyDescent="0.4">
      <c r="A595">
        <f>ROW(Source!A385)</f>
        <v>385</v>
      </c>
      <c r="B595">
        <v>68193318</v>
      </c>
      <c r="C595">
        <v>68193281</v>
      </c>
      <c r="D595">
        <v>64808054</v>
      </c>
      <c r="E595">
        <v>1</v>
      </c>
      <c r="F595">
        <v>1</v>
      </c>
      <c r="G595">
        <v>1</v>
      </c>
      <c r="H595">
        <v>3</v>
      </c>
      <c r="I595" t="s">
        <v>866</v>
      </c>
      <c r="J595" t="s">
        <v>867</v>
      </c>
      <c r="K595" t="s">
        <v>868</v>
      </c>
      <c r="L595">
        <v>1348</v>
      </c>
      <c r="N595">
        <v>1009</v>
      </c>
      <c r="O595" t="s">
        <v>133</v>
      </c>
      <c r="P595" t="s">
        <v>133</v>
      </c>
      <c r="Q595">
        <v>1000</v>
      </c>
      <c r="X595">
        <v>1.9400000000000001E-3</v>
      </c>
      <c r="Y595">
        <v>4920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0</v>
      </c>
      <c r="AF595" t="s">
        <v>3</v>
      </c>
      <c r="AG595">
        <v>1.9400000000000001E-3</v>
      </c>
      <c r="AH595">
        <v>2</v>
      </c>
      <c r="AI595">
        <v>68193295</v>
      </c>
      <c r="AJ595">
        <v>604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</row>
    <row r="596" spans="1:44" x14ac:dyDescent="0.4">
      <c r="A596">
        <f>ROW(Source!A385)</f>
        <v>385</v>
      </c>
      <c r="B596">
        <v>68193319</v>
      </c>
      <c r="C596">
        <v>68193281</v>
      </c>
      <c r="D596">
        <v>64808450</v>
      </c>
      <c r="E596">
        <v>1</v>
      </c>
      <c r="F596">
        <v>1</v>
      </c>
      <c r="G596">
        <v>1</v>
      </c>
      <c r="H596">
        <v>3</v>
      </c>
      <c r="I596" t="s">
        <v>869</v>
      </c>
      <c r="J596" t="s">
        <v>870</v>
      </c>
      <c r="K596" t="s">
        <v>871</v>
      </c>
      <c r="L596">
        <v>1348</v>
      </c>
      <c r="N596">
        <v>1009</v>
      </c>
      <c r="O596" t="s">
        <v>133</v>
      </c>
      <c r="P596" t="s">
        <v>133</v>
      </c>
      <c r="Q596">
        <v>1000</v>
      </c>
      <c r="X596">
        <v>0.03</v>
      </c>
      <c r="Y596">
        <v>10169.99</v>
      </c>
      <c r="Z596">
        <v>0</v>
      </c>
      <c r="AA596">
        <v>0</v>
      </c>
      <c r="AB596">
        <v>0</v>
      </c>
      <c r="AC596">
        <v>0</v>
      </c>
      <c r="AD596">
        <v>1</v>
      </c>
      <c r="AE596">
        <v>0</v>
      </c>
      <c r="AF596" t="s">
        <v>3</v>
      </c>
      <c r="AG596">
        <v>0.03</v>
      </c>
      <c r="AH596">
        <v>2</v>
      </c>
      <c r="AI596">
        <v>68193296</v>
      </c>
      <c r="AJ596">
        <v>605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</row>
    <row r="597" spans="1:44" x14ac:dyDescent="0.4">
      <c r="A597">
        <f>ROW(Source!A385)</f>
        <v>385</v>
      </c>
      <c r="B597">
        <v>68193320</v>
      </c>
      <c r="C597">
        <v>68193281</v>
      </c>
      <c r="D597">
        <v>64808704</v>
      </c>
      <c r="E597">
        <v>1</v>
      </c>
      <c r="F597">
        <v>1</v>
      </c>
      <c r="G597">
        <v>1</v>
      </c>
      <c r="H597">
        <v>3</v>
      </c>
      <c r="I597" t="s">
        <v>764</v>
      </c>
      <c r="J597" t="s">
        <v>765</v>
      </c>
      <c r="K597" t="s">
        <v>766</v>
      </c>
      <c r="L597">
        <v>1348</v>
      </c>
      <c r="N597">
        <v>1009</v>
      </c>
      <c r="O597" t="s">
        <v>133</v>
      </c>
      <c r="P597" t="s">
        <v>133</v>
      </c>
      <c r="Q597">
        <v>1000</v>
      </c>
      <c r="X597">
        <v>1.0000000000000001E-5</v>
      </c>
      <c r="Y597">
        <v>11978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 t="s">
        <v>3</v>
      </c>
      <c r="AG597">
        <v>1.0000000000000001E-5</v>
      </c>
      <c r="AH597">
        <v>2</v>
      </c>
      <c r="AI597">
        <v>68193297</v>
      </c>
      <c r="AJ597">
        <v>606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</row>
    <row r="598" spans="1:44" x14ac:dyDescent="0.4">
      <c r="A598">
        <f>ROW(Source!A385)</f>
        <v>385</v>
      </c>
      <c r="B598">
        <v>68193321</v>
      </c>
      <c r="C598">
        <v>68193281</v>
      </c>
      <c r="D598">
        <v>64809102</v>
      </c>
      <c r="E598">
        <v>1</v>
      </c>
      <c r="F598">
        <v>1</v>
      </c>
      <c r="G598">
        <v>1</v>
      </c>
      <c r="H598">
        <v>3</v>
      </c>
      <c r="I598" t="s">
        <v>872</v>
      </c>
      <c r="J598" t="s">
        <v>873</v>
      </c>
      <c r="K598" t="s">
        <v>874</v>
      </c>
      <c r="L598">
        <v>1346</v>
      </c>
      <c r="N598">
        <v>1009</v>
      </c>
      <c r="O598" t="s">
        <v>120</v>
      </c>
      <c r="P598" t="s">
        <v>120</v>
      </c>
      <c r="Q598">
        <v>1</v>
      </c>
      <c r="X598">
        <v>0.3</v>
      </c>
      <c r="Y598">
        <v>6.09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 t="s">
        <v>3</v>
      </c>
      <c r="AG598">
        <v>0.3</v>
      </c>
      <c r="AH598">
        <v>2</v>
      </c>
      <c r="AI598">
        <v>68193298</v>
      </c>
      <c r="AJ598">
        <v>607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</row>
    <row r="599" spans="1:44" x14ac:dyDescent="0.4">
      <c r="A599">
        <f>ROW(Source!A385)</f>
        <v>385</v>
      </c>
      <c r="B599">
        <v>68193322</v>
      </c>
      <c r="C599">
        <v>68193281</v>
      </c>
      <c r="D599">
        <v>64809260</v>
      </c>
      <c r="E599">
        <v>1</v>
      </c>
      <c r="F599">
        <v>1</v>
      </c>
      <c r="G599">
        <v>1</v>
      </c>
      <c r="H599">
        <v>3</v>
      </c>
      <c r="I599" t="s">
        <v>875</v>
      </c>
      <c r="J599" t="s">
        <v>876</v>
      </c>
      <c r="K599" t="s">
        <v>877</v>
      </c>
      <c r="L599">
        <v>1348</v>
      </c>
      <c r="N599">
        <v>1009</v>
      </c>
      <c r="O599" t="s">
        <v>133</v>
      </c>
      <c r="P599" t="s">
        <v>133</v>
      </c>
      <c r="Q599">
        <v>1000</v>
      </c>
      <c r="X599">
        <v>5.9999999999999995E-4</v>
      </c>
      <c r="Y599">
        <v>9420</v>
      </c>
      <c r="Z599">
        <v>0</v>
      </c>
      <c r="AA599">
        <v>0</v>
      </c>
      <c r="AB599">
        <v>0</v>
      </c>
      <c r="AC599">
        <v>0</v>
      </c>
      <c r="AD599">
        <v>1</v>
      </c>
      <c r="AE599">
        <v>0</v>
      </c>
      <c r="AF599" t="s">
        <v>3</v>
      </c>
      <c r="AG599">
        <v>5.9999999999999995E-4</v>
      </c>
      <c r="AH599">
        <v>2</v>
      </c>
      <c r="AI599">
        <v>68193299</v>
      </c>
      <c r="AJ599">
        <v>608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x14ac:dyDescent="0.4">
      <c r="A600">
        <f>ROW(Source!A385)</f>
        <v>385</v>
      </c>
      <c r="B600">
        <v>68193323</v>
      </c>
      <c r="C600">
        <v>68193281</v>
      </c>
      <c r="D600">
        <v>64814679</v>
      </c>
      <c r="E600">
        <v>1</v>
      </c>
      <c r="F600">
        <v>1</v>
      </c>
      <c r="G600">
        <v>1</v>
      </c>
      <c r="H600">
        <v>3</v>
      </c>
      <c r="I600" t="s">
        <v>734</v>
      </c>
      <c r="J600" t="s">
        <v>735</v>
      </c>
      <c r="K600" t="s">
        <v>736</v>
      </c>
      <c r="L600">
        <v>1339</v>
      </c>
      <c r="N600">
        <v>1007</v>
      </c>
      <c r="O600" t="s">
        <v>712</v>
      </c>
      <c r="P600" t="s">
        <v>712</v>
      </c>
      <c r="Q600">
        <v>1</v>
      </c>
      <c r="X600">
        <v>1E-3</v>
      </c>
      <c r="Y600">
        <v>1699.99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0</v>
      </c>
      <c r="AF600" t="s">
        <v>3</v>
      </c>
      <c r="AG600">
        <v>1E-3</v>
      </c>
      <c r="AH600">
        <v>2</v>
      </c>
      <c r="AI600">
        <v>68193300</v>
      </c>
      <c r="AJ600">
        <v>609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</row>
    <row r="601" spans="1:44" x14ac:dyDescent="0.4">
      <c r="A601">
        <f>ROW(Source!A385)</f>
        <v>385</v>
      </c>
      <c r="B601">
        <v>68193324</v>
      </c>
      <c r="C601">
        <v>68193281</v>
      </c>
      <c r="D601">
        <v>64821585</v>
      </c>
      <c r="E601">
        <v>1</v>
      </c>
      <c r="F601">
        <v>1</v>
      </c>
      <c r="G601">
        <v>1</v>
      </c>
      <c r="H601">
        <v>3</v>
      </c>
      <c r="I601" t="s">
        <v>878</v>
      </c>
      <c r="J601" t="s">
        <v>879</v>
      </c>
      <c r="K601" t="s">
        <v>880</v>
      </c>
      <c r="L601">
        <v>1348</v>
      </c>
      <c r="N601">
        <v>1009</v>
      </c>
      <c r="O601" t="s">
        <v>133</v>
      </c>
      <c r="P601" t="s">
        <v>133</v>
      </c>
      <c r="Q601">
        <v>1000</v>
      </c>
      <c r="X601">
        <v>3.1E-4</v>
      </c>
      <c r="Y601">
        <v>15620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</v>
      </c>
      <c r="AF601" t="s">
        <v>3</v>
      </c>
      <c r="AG601">
        <v>3.1E-4</v>
      </c>
      <c r="AH601">
        <v>2</v>
      </c>
      <c r="AI601">
        <v>68193301</v>
      </c>
      <c r="AJ601">
        <v>610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</row>
    <row r="602" spans="1:44" x14ac:dyDescent="0.4">
      <c r="A602">
        <f>ROW(Source!A385)</f>
        <v>385</v>
      </c>
      <c r="B602">
        <v>68193325</v>
      </c>
      <c r="C602">
        <v>68193281</v>
      </c>
      <c r="D602">
        <v>64827577</v>
      </c>
      <c r="E602">
        <v>1</v>
      </c>
      <c r="F602">
        <v>1</v>
      </c>
      <c r="G602">
        <v>1</v>
      </c>
      <c r="H602">
        <v>3</v>
      </c>
      <c r="I602" t="s">
        <v>737</v>
      </c>
      <c r="J602" t="s">
        <v>738</v>
      </c>
      <c r="K602" t="s">
        <v>739</v>
      </c>
      <c r="L602">
        <v>1348</v>
      </c>
      <c r="N602">
        <v>1009</v>
      </c>
      <c r="O602" t="s">
        <v>133</v>
      </c>
      <c r="P602" t="s">
        <v>133</v>
      </c>
      <c r="Q602">
        <v>1000</v>
      </c>
      <c r="X602">
        <v>1.4E-2</v>
      </c>
      <c r="Y602">
        <v>7712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</v>
      </c>
      <c r="AF602" t="s">
        <v>3</v>
      </c>
      <c r="AG602">
        <v>1.4E-2</v>
      </c>
      <c r="AH602">
        <v>2</v>
      </c>
      <c r="AI602">
        <v>68193303</v>
      </c>
      <c r="AJ602">
        <v>612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</row>
    <row r="603" spans="1:44" x14ac:dyDescent="0.4">
      <c r="A603">
        <f>ROW(Source!A385)</f>
        <v>385</v>
      </c>
      <c r="B603">
        <v>68193326</v>
      </c>
      <c r="C603">
        <v>68193281</v>
      </c>
      <c r="D603">
        <v>64828822</v>
      </c>
      <c r="E603">
        <v>1</v>
      </c>
      <c r="F603">
        <v>1</v>
      </c>
      <c r="G603">
        <v>1</v>
      </c>
      <c r="H603">
        <v>3</v>
      </c>
      <c r="I603" t="s">
        <v>1199</v>
      </c>
      <c r="J603" t="s">
        <v>1200</v>
      </c>
      <c r="K603" t="s">
        <v>1201</v>
      </c>
      <c r="L603">
        <v>1348</v>
      </c>
      <c r="N603">
        <v>1009</v>
      </c>
      <c r="O603" t="s">
        <v>133</v>
      </c>
      <c r="P603" t="s">
        <v>133</v>
      </c>
      <c r="Q603">
        <v>1000</v>
      </c>
      <c r="X603">
        <v>1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 t="s">
        <v>3</v>
      </c>
      <c r="AG603">
        <v>1</v>
      </c>
      <c r="AH603">
        <v>3</v>
      </c>
      <c r="AI603">
        <v>-1</v>
      </c>
      <c r="AJ603" t="s">
        <v>3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</row>
    <row r="604" spans="1:44" x14ac:dyDescent="0.4">
      <c r="A604">
        <f>ROW(Source!A385)</f>
        <v>385</v>
      </c>
      <c r="B604">
        <v>68193327</v>
      </c>
      <c r="C604">
        <v>68193281</v>
      </c>
      <c r="D604">
        <v>64861666</v>
      </c>
      <c r="E604">
        <v>1</v>
      </c>
      <c r="F604">
        <v>1</v>
      </c>
      <c r="G604">
        <v>1</v>
      </c>
      <c r="H604">
        <v>3</v>
      </c>
      <c r="I604" t="s">
        <v>740</v>
      </c>
      <c r="J604" t="s">
        <v>741</v>
      </c>
      <c r="K604" t="s">
        <v>742</v>
      </c>
      <c r="L604">
        <v>1302</v>
      </c>
      <c r="N604">
        <v>1003</v>
      </c>
      <c r="O604" t="s">
        <v>288</v>
      </c>
      <c r="P604" t="s">
        <v>288</v>
      </c>
      <c r="Q604">
        <v>10</v>
      </c>
      <c r="X604">
        <v>1.8700000000000001E-2</v>
      </c>
      <c r="Y604">
        <v>71.489999999999995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F604" t="s">
        <v>3</v>
      </c>
      <c r="AG604">
        <v>1.8700000000000001E-2</v>
      </c>
      <c r="AH604">
        <v>2</v>
      </c>
      <c r="AI604">
        <v>68193304</v>
      </c>
      <c r="AJ604">
        <v>613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</row>
    <row r="605" spans="1:44" x14ac:dyDescent="0.4">
      <c r="A605">
        <f>ROW(Source!A387)</f>
        <v>387</v>
      </c>
      <c r="B605">
        <v>68193336</v>
      </c>
      <c r="C605">
        <v>68193329</v>
      </c>
      <c r="D605">
        <v>18407546</v>
      </c>
      <c r="E605">
        <v>1</v>
      </c>
      <c r="F605">
        <v>1</v>
      </c>
      <c r="G605">
        <v>1</v>
      </c>
      <c r="H605">
        <v>1</v>
      </c>
      <c r="I605" t="s">
        <v>881</v>
      </c>
      <c r="J605" t="s">
        <v>3</v>
      </c>
      <c r="K605" t="s">
        <v>882</v>
      </c>
      <c r="L605">
        <v>1369</v>
      </c>
      <c r="N605">
        <v>1013</v>
      </c>
      <c r="O605" t="s">
        <v>665</v>
      </c>
      <c r="P605" t="s">
        <v>665</v>
      </c>
      <c r="Q605">
        <v>1</v>
      </c>
      <c r="X605">
        <v>102.46</v>
      </c>
      <c r="Y605">
        <v>0</v>
      </c>
      <c r="Z605">
        <v>0</v>
      </c>
      <c r="AA605">
        <v>0</v>
      </c>
      <c r="AB605">
        <v>9.4</v>
      </c>
      <c r="AC605">
        <v>0</v>
      </c>
      <c r="AD605">
        <v>1</v>
      </c>
      <c r="AE605">
        <v>1</v>
      </c>
      <c r="AF605" t="s">
        <v>21</v>
      </c>
      <c r="AG605">
        <v>117.82899999999999</v>
      </c>
      <c r="AH605">
        <v>2</v>
      </c>
      <c r="AI605">
        <v>68193330</v>
      </c>
      <c r="AJ605">
        <v>614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</row>
    <row r="606" spans="1:44" x14ac:dyDescent="0.4">
      <c r="A606">
        <f>ROW(Source!A387)</f>
        <v>387</v>
      </c>
      <c r="B606">
        <v>68193337</v>
      </c>
      <c r="C606">
        <v>68193329</v>
      </c>
      <c r="D606">
        <v>121548</v>
      </c>
      <c r="E606">
        <v>1</v>
      </c>
      <c r="F606">
        <v>1</v>
      </c>
      <c r="G606">
        <v>1</v>
      </c>
      <c r="H606">
        <v>1</v>
      </c>
      <c r="I606" t="s">
        <v>44</v>
      </c>
      <c r="J606" t="s">
        <v>3</v>
      </c>
      <c r="K606" t="s">
        <v>723</v>
      </c>
      <c r="L606">
        <v>608254</v>
      </c>
      <c r="N606">
        <v>1013</v>
      </c>
      <c r="O606" t="s">
        <v>724</v>
      </c>
      <c r="P606" t="s">
        <v>724</v>
      </c>
      <c r="Q606">
        <v>1</v>
      </c>
      <c r="X606">
        <v>0.76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2</v>
      </c>
      <c r="AF606" t="s">
        <v>20</v>
      </c>
      <c r="AG606">
        <v>0.95</v>
      </c>
      <c r="AH606">
        <v>2</v>
      </c>
      <c r="AI606">
        <v>68193331</v>
      </c>
      <c r="AJ606">
        <v>615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</row>
    <row r="607" spans="1:44" x14ac:dyDescent="0.4">
      <c r="A607">
        <f>ROW(Source!A387)</f>
        <v>387</v>
      </c>
      <c r="B607">
        <v>68193338</v>
      </c>
      <c r="C607">
        <v>68193329</v>
      </c>
      <c r="D607">
        <v>64871408</v>
      </c>
      <c r="E607">
        <v>1</v>
      </c>
      <c r="F607">
        <v>1</v>
      </c>
      <c r="G607">
        <v>1</v>
      </c>
      <c r="H607">
        <v>2</v>
      </c>
      <c r="I607" t="s">
        <v>789</v>
      </c>
      <c r="J607" t="s">
        <v>790</v>
      </c>
      <c r="K607" t="s">
        <v>791</v>
      </c>
      <c r="L607">
        <v>1368</v>
      </c>
      <c r="N607">
        <v>1011</v>
      </c>
      <c r="O607" t="s">
        <v>669</v>
      </c>
      <c r="P607" t="s">
        <v>669</v>
      </c>
      <c r="Q607">
        <v>1</v>
      </c>
      <c r="X607">
        <v>0.76</v>
      </c>
      <c r="Y607">
        <v>0</v>
      </c>
      <c r="Z607">
        <v>31.26</v>
      </c>
      <c r="AA607">
        <v>13.5</v>
      </c>
      <c r="AB607">
        <v>0</v>
      </c>
      <c r="AC607">
        <v>0</v>
      </c>
      <c r="AD607">
        <v>1</v>
      </c>
      <c r="AE607">
        <v>0</v>
      </c>
      <c r="AF607" t="s">
        <v>20</v>
      </c>
      <c r="AG607">
        <v>0.95</v>
      </c>
      <c r="AH607">
        <v>2</v>
      </c>
      <c r="AI607">
        <v>68193332</v>
      </c>
      <c r="AJ607">
        <v>616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</row>
    <row r="608" spans="1:44" x14ac:dyDescent="0.4">
      <c r="A608">
        <f>ROW(Source!A387)</f>
        <v>387</v>
      </c>
      <c r="B608">
        <v>68193339</v>
      </c>
      <c r="C608">
        <v>68193329</v>
      </c>
      <c r="D608">
        <v>64872800</v>
      </c>
      <c r="E608">
        <v>1</v>
      </c>
      <c r="F608">
        <v>1</v>
      </c>
      <c r="G608">
        <v>1</v>
      </c>
      <c r="H608">
        <v>2</v>
      </c>
      <c r="I608" t="s">
        <v>746</v>
      </c>
      <c r="J608" t="s">
        <v>747</v>
      </c>
      <c r="K608" t="s">
        <v>748</v>
      </c>
      <c r="L608">
        <v>1368</v>
      </c>
      <c r="N608">
        <v>1011</v>
      </c>
      <c r="O608" t="s">
        <v>669</v>
      </c>
      <c r="P608" t="s">
        <v>669</v>
      </c>
      <c r="Q608">
        <v>1</v>
      </c>
      <c r="X608">
        <v>5.35</v>
      </c>
      <c r="Y608">
        <v>0</v>
      </c>
      <c r="Z608">
        <v>1.95</v>
      </c>
      <c r="AA608">
        <v>0</v>
      </c>
      <c r="AB608">
        <v>0</v>
      </c>
      <c r="AC608">
        <v>0</v>
      </c>
      <c r="AD608">
        <v>1</v>
      </c>
      <c r="AE608">
        <v>0</v>
      </c>
      <c r="AF608" t="s">
        <v>20</v>
      </c>
      <c r="AG608">
        <v>6.6875</v>
      </c>
      <c r="AH608">
        <v>2</v>
      </c>
      <c r="AI608">
        <v>68193333</v>
      </c>
      <c r="AJ608">
        <v>617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</row>
    <row r="609" spans="1:44" x14ac:dyDescent="0.4">
      <c r="A609">
        <f>ROW(Source!A387)</f>
        <v>387</v>
      </c>
      <c r="B609">
        <v>68193340</v>
      </c>
      <c r="C609">
        <v>68193329</v>
      </c>
      <c r="D609">
        <v>64873129</v>
      </c>
      <c r="E609">
        <v>1</v>
      </c>
      <c r="F609">
        <v>1</v>
      </c>
      <c r="G609">
        <v>1</v>
      </c>
      <c r="H609">
        <v>2</v>
      </c>
      <c r="I609" t="s">
        <v>715</v>
      </c>
      <c r="J609" t="s">
        <v>716</v>
      </c>
      <c r="K609" t="s">
        <v>717</v>
      </c>
      <c r="L609">
        <v>1368</v>
      </c>
      <c r="N609">
        <v>1011</v>
      </c>
      <c r="O609" t="s">
        <v>669</v>
      </c>
      <c r="P609" t="s">
        <v>669</v>
      </c>
      <c r="Q609">
        <v>1</v>
      </c>
      <c r="X609">
        <v>4.58</v>
      </c>
      <c r="Y609">
        <v>0</v>
      </c>
      <c r="Z609">
        <v>87.17</v>
      </c>
      <c r="AA609">
        <v>11.6</v>
      </c>
      <c r="AB609">
        <v>0</v>
      </c>
      <c r="AC609">
        <v>0</v>
      </c>
      <c r="AD609">
        <v>1</v>
      </c>
      <c r="AE609">
        <v>0</v>
      </c>
      <c r="AF609" t="s">
        <v>20</v>
      </c>
      <c r="AG609">
        <v>5.7249999999999996</v>
      </c>
      <c r="AH609">
        <v>2</v>
      </c>
      <c r="AI609">
        <v>68193334</v>
      </c>
      <c r="AJ609">
        <v>618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</row>
    <row r="610" spans="1:44" x14ac:dyDescent="0.4">
      <c r="A610">
        <f>ROW(Source!A387)</f>
        <v>387</v>
      </c>
      <c r="B610">
        <v>68193341</v>
      </c>
      <c r="C610">
        <v>68193329</v>
      </c>
      <c r="D610">
        <v>64809222</v>
      </c>
      <c r="E610">
        <v>1</v>
      </c>
      <c r="F610">
        <v>1</v>
      </c>
      <c r="G610">
        <v>1</v>
      </c>
      <c r="H610">
        <v>3</v>
      </c>
      <c r="I610" t="s">
        <v>217</v>
      </c>
      <c r="J610" t="s">
        <v>219</v>
      </c>
      <c r="K610" t="s">
        <v>218</v>
      </c>
      <c r="L610">
        <v>1327</v>
      </c>
      <c r="N610">
        <v>1005</v>
      </c>
      <c r="O610" t="s">
        <v>31</v>
      </c>
      <c r="P610" t="s">
        <v>31</v>
      </c>
      <c r="Q610">
        <v>1</v>
      </c>
      <c r="X610">
        <v>103</v>
      </c>
      <c r="Y610">
        <v>51.95</v>
      </c>
      <c r="Z610">
        <v>0</v>
      </c>
      <c r="AA610">
        <v>0</v>
      </c>
      <c r="AB610">
        <v>0</v>
      </c>
      <c r="AC610">
        <v>0</v>
      </c>
      <c r="AD610">
        <v>1</v>
      </c>
      <c r="AE610">
        <v>0</v>
      </c>
      <c r="AF610" t="s">
        <v>3</v>
      </c>
      <c r="AG610">
        <v>103</v>
      </c>
      <c r="AH610">
        <v>2</v>
      </c>
      <c r="AI610">
        <v>68193335</v>
      </c>
      <c r="AJ610">
        <v>619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</row>
    <row r="611" spans="1:44" x14ac:dyDescent="0.4">
      <c r="A611">
        <f>ROW(Source!A388)</f>
        <v>388</v>
      </c>
      <c r="B611">
        <v>68193350</v>
      </c>
      <c r="C611">
        <v>68193342</v>
      </c>
      <c r="D611">
        <v>18407546</v>
      </c>
      <c r="E611">
        <v>1</v>
      </c>
      <c r="F611">
        <v>1</v>
      </c>
      <c r="G611">
        <v>1</v>
      </c>
      <c r="H611">
        <v>1</v>
      </c>
      <c r="I611" t="s">
        <v>881</v>
      </c>
      <c r="J611" t="s">
        <v>3</v>
      </c>
      <c r="K611" t="s">
        <v>882</v>
      </c>
      <c r="L611">
        <v>1369</v>
      </c>
      <c r="N611">
        <v>1013</v>
      </c>
      <c r="O611" t="s">
        <v>665</v>
      </c>
      <c r="P611" t="s">
        <v>665</v>
      </c>
      <c r="Q611">
        <v>1</v>
      </c>
      <c r="X611">
        <v>102.46</v>
      </c>
      <c r="Y611">
        <v>0</v>
      </c>
      <c r="Z611">
        <v>0</v>
      </c>
      <c r="AA611">
        <v>0</v>
      </c>
      <c r="AB611">
        <v>9.4</v>
      </c>
      <c r="AC611">
        <v>0</v>
      </c>
      <c r="AD611">
        <v>1</v>
      </c>
      <c r="AE611">
        <v>1</v>
      </c>
      <c r="AF611" t="s">
        <v>21</v>
      </c>
      <c r="AG611">
        <v>117.82899999999999</v>
      </c>
      <c r="AH611">
        <v>2</v>
      </c>
      <c r="AI611">
        <v>68193343</v>
      </c>
      <c r="AJ611">
        <v>620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</row>
    <row r="612" spans="1:44" x14ac:dyDescent="0.4">
      <c r="A612">
        <f>ROW(Source!A388)</f>
        <v>388</v>
      </c>
      <c r="B612">
        <v>68193351</v>
      </c>
      <c r="C612">
        <v>68193342</v>
      </c>
      <c r="D612">
        <v>121548</v>
      </c>
      <c r="E612">
        <v>1</v>
      </c>
      <c r="F612">
        <v>1</v>
      </c>
      <c r="G612">
        <v>1</v>
      </c>
      <c r="H612">
        <v>1</v>
      </c>
      <c r="I612" t="s">
        <v>44</v>
      </c>
      <c r="J612" t="s">
        <v>3</v>
      </c>
      <c r="K612" t="s">
        <v>723</v>
      </c>
      <c r="L612">
        <v>608254</v>
      </c>
      <c r="N612">
        <v>1013</v>
      </c>
      <c r="O612" t="s">
        <v>724</v>
      </c>
      <c r="P612" t="s">
        <v>724</v>
      </c>
      <c r="Q612">
        <v>1</v>
      </c>
      <c r="X612">
        <v>0.76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1</v>
      </c>
      <c r="AE612">
        <v>2</v>
      </c>
      <c r="AF612" t="s">
        <v>20</v>
      </c>
      <c r="AG612">
        <v>0.95</v>
      </c>
      <c r="AH612">
        <v>2</v>
      </c>
      <c r="AI612">
        <v>68193344</v>
      </c>
      <c r="AJ612">
        <v>621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</row>
    <row r="613" spans="1:44" x14ac:dyDescent="0.4">
      <c r="A613">
        <f>ROW(Source!A388)</f>
        <v>388</v>
      </c>
      <c r="B613">
        <v>68193352</v>
      </c>
      <c r="C613">
        <v>68193342</v>
      </c>
      <c r="D613">
        <v>64871408</v>
      </c>
      <c r="E613">
        <v>1</v>
      </c>
      <c r="F613">
        <v>1</v>
      </c>
      <c r="G613">
        <v>1</v>
      </c>
      <c r="H613">
        <v>2</v>
      </c>
      <c r="I613" t="s">
        <v>789</v>
      </c>
      <c r="J613" t="s">
        <v>790</v>
      </c>
      <c r="K613" t="s">
        <v>791</v>
      </c>
      <c r="L613">
        <v>1368</v>
      </c>
      <c r="N613">
        <v>1011</v>
      </c>
      <c r="O613" t="s">
        <v>669</v>
      </c>
      <c r="P613" t="s">
        <v>669</v>
      </c>
      <c r="Q613">
        <v>1</v>
      </c>
      <c r="X613">
        <v>0.76</v>
      </c>
      <c r="Y613">
        <v>0</v>
      </c>
      <c r="Z613">
        <v>31.26</v>
      </c>
      <c r="AA613">
        <v>13.5</v>
      </c>
      <c r="AB613">
        <v>0</v>
      </c>
      <c r="AC613">
        <v>0</v>
      </c>
      <c r="AD613">
        <v>1</v>
      </c>
      <c r="AE613">
        <v>0</v>
      </c>
      <c r="AF613" t="s">
        <v>20</v>
      </c>
      <c r="AG613">
        <v>0.95</v>
      </c>
      <c r="AH613">
        <v>2</v>
      </c>
      <c r="AI613">
        <v>68193345</v>
      </c>
      <c r="AJ613">
        <v>622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</row>
    <row r="614" spans="1:44" x14ac:dyDescent="0.4">
      <c r="A614">
        <f>ROW(Source!A388)</f>
        <v>388</v>
      </c>
      <c r="B614">
        <v>68193353</v>
      </c>
      <c r="C614">
        <v>68193342</v>
      </c>
      <c r="D614">
        <v>64872800</v>
      </c>
      <c r="E614">
        <v>1</v>
      </c>
      <c r="F614">
        <v>1</v>
      </c>
      <c r="G614">
        <v>1</v>
      </c>
      <c r="H614">
        <v>2</v>
      </c>
      <c r="I614" t="s">
        <v>746</v>
      </c>
      <c r="J614" t="s">
        <v>747</v>
      </c>
      <c r="K614" t="s">
        <v>748</v>
      </c>
      <c r="L614">
        <v>1368</v>
      </c>
      <c r="N614">
        <v>1011</v>
      </c>
      <c r="O614" t="s">
        <v>669</v>
      </c>
      <c r="P614" t="s">
        <v>669</v>
      </c>
      <c r="Q614">
        <v>1</v>
      </c>
      <c r="X614">
        <v>5.35</v>
      </c>
      <c r="Y614">
        <v>0</v>
      </c>
      <c r="Z614">
        <v>1.95</v>
      </c>
      <c r="AA614">
        <v>0</v>
      </c>
      <c r="AB614">
        <v>0</v>
      </c>
      <c r="AC614">
        <v>0</v>
      </c>
      <c r="AD614">
        <v>1</v>
      </c>
      <c r="AE614">
        <v>0</v>
      </c>
      <c r="AF614" t="s">
        <v>20</v>
      </c>
      <c r="AG614">
        <v>6.6875</v>
      </c>
      <c r="AH614">
        <v>2</v>
      </c>
      <c r="AI614">
        <v>68193346</v>
      </c>
      <c r="AJ614">
        <v>623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</row>
    <row r="615" spans="1:44" x14ac:dyDescent="0.4">
      <c r="A615">
        <f>ROW(Source!A388)</f>
        <v>388</v>
      </c>
      <c r="B615">
        <v>68193354</v>
      </c>
      <c r="C615">
        <v>68193342</v>
      </c>
      <c r="D615">
        <v>64873129</v>
      </c>
      <c r="E615">
        <v>1</v>
      </c>
      <c r="F615">
        <v>1</v>
      </c>
      <c r="G615">
        <v>1</v>
      </c>
      <c r="H615">
        <v>2</v>
      </c>
      <c r="I615" t="s">
        <v>715</v>
      </c>
      <c r="J615" t="s">
        <v>716</v>
      </c>
      <c r="K615" t="s">
        <v>717</v>
      </c>
      <c r="L615">
        <v>1368</v>
      </c>
      <c r="N615">
        <v>1011</v>
      </c>
      <c r="O615" t="s">
        <v>669</v>
      </c>
      <c r="P615" t="s">
        <v>669</v>
      </c>
      <c r="Q615">
        <v>1</v>
      </c>
      <c r="X615">
        <v>4.58</v>
      </c>
      <c r="Y615">
        <v>0</v>
      </c>
      <c r="Z615">
        <v>87.17</v>
      </c>
      <c r="AA615">
        <v>11.6</v>
      </c>
      <c r="AB615">
        <v>0</v>
      </c>
      <c r="AC615">
        <v>0</v>
      </c>
      <c r="AD615">
        <v>1</v>
      </c>
      <c r="AE615">
        <v>0</v>
      </c>
      <c r="AF615" t="s">
        <v>20</v>
      </c>
      <c r="AG615">
        <v>5.7249999999999996</v>
      </c>
      <c r="AH615">
        <v>2</v>
      </c>
      <c r="AI615">
        <v>68193347</v>
      </c>
      <c r="AJ615">
        <v>624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</row>
    <row r="616" spans="1:44" x14ac:dyDescent="0.4">
      <c r="A616">
        <f>ROW(Source!A388)</f>
        <v>388</v>
      </c>
      <c r="B616">
        <v>68193355</v>
      </c>
      <c r="C616">
        <v>68193342</v>
      </c>
      <c r="D616">
        <v>64809222</v>
      </c>
      <c r="E616">
        <v>1</v>
      </c>
      <c r="F616">
        <v>1</v>
      </c>
      <c r="G616">
        <v>1</v>
      </c>
      <c r="H616">
        <v>3</v>
      </c>
      <c r="I616" t="s">
        <v>217</v>
      </c>
      <c r="J616" t="s">
        <v>219</v>
      </c>
      <c r="K616" t="s">
        <v>218</v>
      </c>
      <c r="L616">
        <v>1327</v>
      </c>
      <c r="N616">
        <v>1005</v>
      </c>
      <c r="O616" t="s">
        <v>31</v>
      </c>
      <c r="P616" t="s">
        <v>31</v>
      </c>
      <c r="Q616">
        <v>1</v>
      </c>
      <c r="X616">
        <v>103</v>
      </c>
      <c r="Y616">
        <v>51.95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 t="s">
        <v>3</v>
      </c>
      <c r="AG616">
        <v>103</v>
      </c>
      <c r="AH616">
        <v>2</v>
      </c>
      <c r="AI616">
        <v>68193348</v>
      </c>
      <c r="AJ616">
        <v>625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</row>
    <row r="617" spans="1:44" x14ac:dyDescent="0.4">
      <c r="A617">
        <f>ROW(Source!A425)</f>
        <v>425</v>
      </c>
      <c r="B617">
        <v>68193476</v>
      </c>
      <c r="C617">
        <v>68193472</v>
      </c>
      <c r="D617">
        <v>18407150</v>
      </c>
      <c r="E617">
        <v>1</v>
      </c>
      <c r="F617">
        <v>1</v>
      </c>
      <c r="G617">
        <v>1</v>
      </c>
      <c r="H617">
        <v>1</v>
      </c>
      <c r="I617" t="s">
        <v>901</v>
      </c>
      <c r="J617" t="s">
        <v>3</v>
      </c>
      <c r="K617" t="s">
        <v>902</v>
      </c>
      <c r="L617">
        <v>1369</v>
      </c>
      <c r="N617">
        <v>1013</v>
      </c>
      <c r="O617" t="s">
        <v>665</v>
      </c>
      <c r="P617" t="s">
        <v>665</v>
      </c>
      <c r="Q617">
        <v>1</v>
      </c>
      <c r="X617">
        <v>71.8</v>
      </c>
      <c r="Y617">
        <v>0</v>
      </c>
      <c r="Z617">
        <v>0</v>
      </c>
      <c r="AA617">
        <v>0</v>
      </c>
      <c r="AB617">
        <v>8.5299999999999994</v>
      </c>
      <c r="AC617">
        <v>0</v>
      </c>
      <c r="AD617">
        <v>1</v>
      </c>
      <c r="AE617">
        <v>1</v>
      </c>
      <c r="AF617" t="s">
        <v>3</v>
      </c>
      <c r="AG617">
        <v>71.8</v>
      </c>
      <c r="AH617">
        <v>2</v>
      </c>
      <c r="AI617">
        <v>68193473</v>
      </c>
      <c r="AJ617">
        <v>627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</row>
    <row r="618" spans="1:44" x14ac:dyDescent="0.4">
      <c r="A618">
        <f>ROW(Source!A425)</f>
        <v>425</v>
      </c>
      <c r="B618">
        <v>68193477</v>
      </c>
      <c r="C618">
        <v>68193472</v>
      </c>
      <c r="D618">
        <v>64872877</v>
      </c>
      <c r="E618">
        <v>1</v>
      </c>
      <c r="F618">
        <v>1</v>
      </c>
      <c r="G618">
        <v>1</v>
      </c>
      <c r="H618">
        <v>2</v>
      </c>
      <c r="I618" t="s">
        <v>903</v>
      </c>
      <c r="J618" t="s">
        <v>904</v>
      </c>
      <c r="K618" t="s">
        <v>905</v>
      </c>
      <c r="L618">
        <v>1368</v>
      </c>
      <c r="N618">
        <v>1011</v>
      </c>
      <c r="O618" t="s">
        <v>669</v>
      </c>
      <c r="P618" t="s">
        <v>669</v>
      </c>
      <c r="Q618">
        <v>1</v>
      </c>
      <c r="X618">
        <v>63.5</v>
      </c>
      <c r="Y618">
        <v>0</v>
      </c>
      <c r="Z618">
        <v>3.27</v>
      </c>
      <c r="AA618">
        <v>0</v>
      </c>
      <c r="AB618">
        <v>0</v>
      </c>
      <c r="AC618">
        <v>0</v>
      </c>
      <c r="AD618">
        <v>1</v>
      </c>
      <c r="AE618">
        <v>0</v>
      </c>
      <c r="AF618" t="s">
        <v>3</v>
      </c>
      <c r="AG618">
        <v>63.5</v>
      </c>
      <c r="AH618">
        <v>2</v>
      </c>
      <c r="AI618">
        <v>68193474</v>
      </c>
      <c r="AJ618">
        <v>628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</row>
    <row r="619" spans="1:44" x14ac:dyDescent="0.4">
      <c r="A619">
        <f>ROW(Source!A425)</f>
        <v>425</v>
      </c>
      <c r="B619">
        <v>68193478</v>
      </c>
      <c r="C619">
        <v>68193472</v>
      </c>
      <c r="D619">
        <v>64870747</v>
      </c>
      <c r="E619">
        <v>1</v>
      </c>
      <c r="F619">
        <v>1</v>
      </c>
      <c r="G619">
        <v>1</v>
      </c>
      <c r="H619">
        <v>3</v>
      </c>
      <c r="I619" t="s">
        <v>250</v>
      </c>
      <c r="J619" t="s">
        <v>252</v>
      </c>
      <c r="K619" t="s">
        <v>251</v>
      </c>
      <c r="L619">
        <v>1348</v>
      </c>
      <c r="N619">
        <v>1009</v>
      </c>
      <c r="O619" t="s">
        <v>133</v>
      </c>
      <c r="P619" t="s">
        <v>133</v>
      </c>
      <c r="Q619">
        <v>1000</v>
      </c>
      <c r="X619">
        <v>0.4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 t="s">
        <v>3</v>
      </c>
      <c r="AG619">
        <v>0.4</v>
      </c>
      <c r="AH619">
        <v>2</v>
      </c>
      <c r="AI619">
        <v>68193475</v>
      </c>
      <c r="AJ619">
        <v>629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</row>
    <row r="620" spans="1:44" x14ac:dyDescent="0.4">
      <c r="A620">
        <f>ROW(Source!A427)</f>
        <v>427</v>
      </c>
      <c r="B620">
        <v>68193490</v>
      </c>
      <c r="C620">
        <v>68193480</v>
      </c>
      <c r="D620">
        <v>18410280</v>
      </c>
      <c r="E620">
        <v>1</v>
      </c>
      <c r="F620">
        <v>1</v>
      </c>
      <c r="G620">
        <v>1</v>
      </c>
      <c r="H620">
        <v>1</v>
      </c>
      <c r="I620" t="s">
        <v>787</v>
      </c>
      <c r="J620" t="s">
        <v>3</v>
      </c>
      <c r="K620" t="s">
        <v>788</v>
      </c>
      <c r="L620">
        <v>1369</v>
      </c>
      <c r="N620">
        <v>1013</v>
      </c>
      <c r="O620" t="s">
        <v>665</v>
      </c>
      <c r="P620" t="s">
        <v>665</v>
      </c>
      <c r="Q620">
        <v>1</v>
      </c>
      <c r="X620">
        <v>18.39</v>
      </c>
      <c r="Y620">
        <v>0</v>
      </c>
      <c r="Z620">
        <v>0</v>
      </c>
      <c r="AA620">
        <v>0</v>
      </c>
      <c r="AB620">
        <v>9.51</v>
      </c>
      <c r="AC620">
        <v>0</v>
      </c>
      <c r="AD620">
        <v>1</v>
      </c>
      <c r="AE620">
        <v>1</v>
      </c>
      <c r="AF620" t="s">
        <v>3</v>
      </c>
      <c r="AG620">
        <v>18.39</v>
      </c>
      <c r="AH620">
        <v>2</v>
      </c>
      <c r="AI620">
        <v>68193481</v>
      </c>
      <c r="AJ620">
        <v>630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</row>
    <row r="621" spans="1:44" x14ac:dyDescent="0.4">
      <c r="A621">
        <f>ROW(Source!A427)</f>
        <v>427</v>
      </c>
      <c r="B621">
        <v>68193491</v>
      </c>
      <c r="C621">
        <v>68193480</v>
      </c>
      <c r="D621">
        <v>121548</v>
      </c>
      <c r="E621">
        <v>1</v>
      </c>
      <c r="F621">
        <v>1</v>
      </c>
      <c r="G621">
        <v>1</v>
      </c>
      <c r="H621">
        <v>1</v>
      </c>
      <c r="I621" t="s">
        <v>44</v>
      </c>
      <c r="J621" t="s">
        <v>3</v>
      </c>
      <c r="K621" t="s">
        <v>723</v>
      </c>
      <c r="L621">
        <v>608254</v>
      </c>
      <c r="N621">
        <v>1013</v>
      </c>
      <c r="O621" t="s">
        <v>724</v>
      </c>
      <c r="P621" t="s">
        <v>724</v>
      </c>
      <c r="Q621">
        <v>1</v>
      </c>
      <c r="X621">
        <v>0.01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1</v>
      </c>
      <c r="AE621">
        <v>2</v>
      </c>
      <c r="AF621" t="s">
        <v>3</v>
      </c>
      <c r="AG621">
        <v>0.01</v>
      </c>
      <c r="AH621">
        <v>2</v>
      </c>
      <c r="AI621">
        <v>68193482</v>
      </c>
      <c r="AJ621">
        <v>631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</row>
    <row r="622" spans="1:44" x14ac:dyDescent="0.4">
      <c r="A622">
        <f>ROW(Source!A427)</f>
        <v>427</v>
      </c>
      <c r="B622">
        <v>68193492</v>
      </c>
      <c r="C622">
        <v>68193480</v>
      </c>
      <c r="D622">
        <v>64871408</v>
      </c>
      <c r="E622">
        <v>1</v>
      </c>
      <c r="F622">
        <v>1</v>
      </c>
      <c r="G622">
        <v>1</v>
      </c>
      <c r="H622">
        <v>2</v>
      </c>
      <c r="I622" t="s">
        <v>789</v>
      </c>
      <c r="J622" t="s">
        <v>790</v>
      </c>
      <c r="K622" t="s">
        <v>791</v>
      </c>
      <c r="L622">
        <v>1368</v>
      </c>
      <c r="N622">
        <v>1011</v>
      </c>
      <c r="O622" t="s">
        <v>669</v>
      </c>
      <c r="P622" t="s">
        <v>669</v>
      </c>
      <c r="Q622">
        <v>1</v>
      </c>
      <c r="X622">
        <v>0.01</v>
      </c>
      <c r="Y622">
        <v>0</v>
      </c>
      <c r="Z622">
        <v>31.26</v>
      </c>
      <c r="AA622">
        <v>13.5</v>
      </c>
      <c r="AB622">
        <v>0</v>
      </c>
      <c r="AC622">
        <v>0</v>
      </c>
      <c r="AD622">
        <v>1</v>
      </c>
      <c r="AE622">
        <v>0</v>
      </c>
      <c r="AF622" t="s">
        <v>3</v>
      </c>
      <c r="AG622">
        <v>0.01</v>
      </c>
      <c r="AH622">
        <v>2</v>
      </c>
      <c r="AI622">
        <v>68193483</v>
      </c>
      <c r="AJ622">
        <v>632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</row>
    <row r="623" spans="1:44" x14ac:dyDescent="0.4">
      <c r="A623">
        <f>ROW(Source!A427)</f>
        <v>427</v>
      </c>
      <c r="B623">
        <v>68193493</v>
      </c>
      <c r="C623">
        <v>68193480</v>
      </c>
      <c r="D623">
        <v>64872081</v>
      </c>
      <c r="E623">
        <v>1</v>
      </c>
      <c r="F623">
        <v>1</v>
      </c>
      <c r="G623">
        <v>1</v>
      </c>
      <c r="H623">
        <v>2</v>
      </c>
      <c r="I623" t="s">
        <v>666</v>
      </c>
      <c r="J623" t="s">
        <v>667</v>
      </c>
      <c r="K623" t="s">
        <v>668</v>
      </c>
      <c r="L623">
        <v>1368</v>
      </c>
      <c r="N623">
        <v>1011</v>
      </c>
      <c r="O623" t="s">
        <v>669</v>
      </c>
      <c r="P623" t="s">
        <v>669</v>
      </c>
      <c r="Q623">
        <v>1</v>
      </c>
      <c r="X623">
        <v>6.88</v>
      </c>
      <c r="Y623">
        <v>0</v>
      </c>
      <c r="Z623">
        <v>3</v>
      </c>
      <c r="AA623">
        <v>0</v>
      </c>
      <c r="AB623">
        <v>0</v>
      </c>
      <c r="AC623">
        <v>0</v>
      </c>
      <c r="AD623">
        <v>1</v>
      </c>
      <c r="AE623">
        <v>0</v>
      </c>
      <c r="AF623" t="s">
        <v>3</v>
      </c>
      <c r="AG623">
        <v>6.88</v>
      </c>
      <c r="AH623">
        <v>2</v>
      </c>
      <c r="AI623">
        <v>68193484</v>
      </c>
      <c r="AJ623">
        <v>633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</row>
    <row r="624" spans="1:44" x14ac:dyDescent="0.4">
      <c r="A624">
        <f>ROW(Source!A427)</f>
        <v>427</v>
      </c>
      <c r="B624">
        <v>68193494</v>
      </c>
      <c r="C624">
        <v>68193480</v>
      </c>
      <c r="D624">
        <v>64872869</v>
      </c>
      <c r="E624">
        <v>1</v>
      </c>
      <c r="F624">
        <v>1</v>
      </c>
      <c r="G624">
        <v>1</v>
      </c>
      <c r="H624">
        <v>2</v>
      </c>
      <c r="I624" t="s">
        <v>673</v>
      </c>
      <c r="J624" t="s">
        <v>674</v>
      </c>
      <c r="K624" t="s">
        <v>675</v>
      </c>
      <c r="L624">
        <v>1368</v>
      </c>
      <c r="N624">
        <v>1011</v>
      </c>
      <c r="O624" t="s">
        <v>669</v>
      </c>
      <c r="P624" t="s">
        <v>669</v>
      </c>
      <c r="Q624">
        <v>1</v>
      </c>
      <c r="X624">
        <v>6.88</v>
      </c>
      <c r="Y624">
        <v>0</v>
      </c>
      <c r="Z624">
        <v>2.08</v>
      </c>
      <c r="AA624">
        <v>0</v>
      </c>
      <c r="AB624">
        <v>0</v>
      </c>
      <c r="AC624">
        <v>0</v>
      </c>
      <c r="AD624">
        <v>1</v>
      </c>
      <c r="AE624">
        <v>0</v>
      </c>
      <c r="AF624" t="s">
        <v>3</v>
      </c>
      <c r="AG624">
        <v>6.88</v>
      </c>
      <c r="AH624">
        <v>2</v>
      </c>
      <c r="AI624">
        <v>68193485</v>
      </c>
      <c r="AJ624">
        <v>634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</row>
    <row r="625" spans="1:44" x14ac:dyDescent="0.4">
      <c r="A625">
        <f>ROW(Source!A427)</f>
        <v>427</v>
      </c>
      <c r="B625">
        <v>68193495</v>
      </c>
      <c r="C625">
        <v>68193480</v>
      </c>
      <c r="D625">
        <v>64808418</v>
      </c>
      <c r="E625">
        <v>1</v>
      </c>
      <c r="F625">
        <v>1</v>
      </c>
      <c r="G625">
        <v>1</v>
      </c>
      <c r="H625">
        <v>3</v>
      </c>
      <c r="I625" t="s">
        <v>906</v>
      </c>
      <c r="J625" t="s">
        <v>907</v>
      </c>
      <c r="K625" t="s">
        <v>908</v>
      </c>
      <c r="L625">
        <v>1348</v>
      </c>
      <c r="N625">
        <v>1009</v>
      </c>
      <c r="O625" t="s">
        <v>133</v>
      </c>
      <c r="P625" t="s">
        <v>133</v>
      </c>
      <c r="Q625">
        <v>1000</v>
      </c>
      <c r="X625">
        <v>1E-3</v>
      </c>
      <c r="Y625">
        <v>12430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0</v>
      </c>
      <c r="AF625" t="s">
        <v>3</v>
      </c>
      <c r="AG625">
        <v>1E-3</v>
      </c>
      <c r="AH625">
        <v>2</v>
      </c>
      <c r="AI625">
        <v>68193486</v>
      </c>
      <c r="AJ625">
        <v>635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</row>
    <row r="626" spans="1:44" x14ac:dyDescent="0.4">
      <c r="A626">
        <f>ROW(Source!A427)</f>
        <v>427</v>
      </c>
      <c r="B626">
        <v>68193496</v>
      </c>
      <c r="C626">
        <v>68193480</v>
      </c>
      <c r="D626">
        <v>64809036</v>
      </c>
      <c r="E626">
        <v>1</v>
      </c>
      <c r="F626">
        <v>1</v>
      </c>
      <c r="G626">
        <v>1</v>
      </c>
      <c r="H626">
        <v>3</v>
      </c>
      <c r="I626" t="s">
        <v>909</v>
      </c>
      <c r="J626" t="s">
        <v>910</v>
      </c>
      <c r="K626" t="s">
        <v>911</v>
      </c>
      <c r="L626">
        <v>1356</v>
      </c>
      <c r="N626">
        <v>1010</v>
      </c>
      <c r="O626" t="s">
        <v>271</v>
      </c>
      <c r="P626" t="s">
        <v>271</v>
      </c>
      <c r="Q626">
        <v>1000</v>
      </c>
      <c r="X626">
        <v>0.3</v>
      </c>
      <c r="Y626">
        <v>179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0</v>
      </c>
      <c r="AF626" t="s">
        <v>3</v>
      </c>
      <c r="AG626">
        <v>0.3</v>
      </c>
      <c r="AH626">
        <v>2</v>
      </c>
      <c r="AI626">
        <v>68193487</v>
      </c>
      <c r="AJ626">
        <v>636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</row>
    <row r="627" spans="1:44" x14ac:dyDescent="0.4">
      <c r="A627">
        <f>ROW(Source!A427)</f>
        <v>427</v>
      </c>
      <c r="B627">
        <v>68193497</v>
      </c>
      <c r="C627">
        <v>68193480</v>
      </c>
      <c r="D627">
        <v>64870754</v>
      </c>
      <c r="E627">
        <v>1</v>
      </c>
      <c r="F627">
        <v>1</v>
      </c>
      <c r="G627">
        <v>1</v>
      </c>
      <c r="H627">
        <v>3</v>
      </c>
      <c r="I627" t="s">
        <v>912</v>
      </c>
      <c r="J627" t="s">
        <v>913</v>
      </c>
      <c r="K627" t="s">
        <v>914</v>
      </c>
      <c r="L627">
        <v>1374</v>
      </c>
      <c r="N627">
        <v>1013</v>
      </c>
      <c r="O627" t="s">
        <v>915</v>
      </c>
      <c r="P627" t="s">
        <v>915</v>
      </c>
      <c r="Q627">
        <v>1</v>
      </c>
      <c r="X627">
        <v>3.5</v>
      </c>
      <c r="Y627">
        <v>1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 t="s">
        <v>3</v>
      </c>
      <c r="AG627">
        <v>3.5</v>
      </c>
      <c r="AH627">
        <v>2</v>
      </c>
      <c r="AI627">
        <v>68193489</v>
      </c>
      <c r="AJ627">
        <v>638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</row>
    <row r="628" spans="1:44" x14ac:dyDescent="0.4">
      <c r="A628">
        <f>ROW(Source!A430)</f>
        <v>430</v>
      </c>
      <c r="B628">
        <v>68193510</v>
      </c>
      <c r="C628">
        <v>68193500</v>
      </c>
      <c r="D628">
        <v>18410280</v>
      </c>
      <c r="E628">
        <v>1</v>
      </c>
      <c r="F628">
        <v>1</v>
      </c>
      <c r="G628">
        <v>1</v>
      </c>
      <c r="H628">
        <v>1</v>
      </c>
      <c r="I628" t="s">
        <v>787</v>
      </c>
      <c r="J628" t="s">
        <v>3</v>
      </c>
      <c r="K628" t="s">
        <v>788</v>
      </c>
      <c r="L628">
        <v>1369</v>
      </c>
      <c r="N628">
        <v>1013</v>
      </c>
      <c r="O628" t="s">
        <v>665</v>
      </c>
      <c r="P628" t="s">
        <v>665</v>
      </c>
      <c r="Q628">
        <v>1</v>
      </c>
      <c r="X628">
        <v>16.29</v>
      </c>
      <c r="Y628">
        <v>0</v>
      </c>
      <c r="Z628">
        <v>0</v>
      </c>
      <c r="AA628">
        <v>0</v>
      </c>
      <c r="AB628">
        <v>9.51</v>
      </c>
      <c r="AC628">
        <v>0</v>
      </c>
      <c r="AD628">
        <v>1</v>
      </c>
      <c r="AE628">
        <v>1</v>
      </c>
      <c r="AF628" t="s">
        <v>3</v>
      </c>
      <c r="AG628">
        <v>16.29</v>
      </c>
      <c r="AH628">
        <v>2</v>
      </c>
      <c r="AI628">
        <v>68193501</v>
      </c>
      <c r="AJ628">
        <v>639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</row>
    <row r="629" spans="1:44" x14ac:dyDescent="0.4">
      <c r="A629">
        <f>ROW(Source!A430)</f>
        <v>430</v>
      </c>
      <c r="B629">
        <v>68193511</v>
      </c>
      <c r="C629">
        <v>68193500</v>
      </c>
      <c r="D629">
        <v>121548</v>
      </c>
      <c r="E629">
        <v>1</v>
      </c>
      <c r="F629">
        <v>1</v>
      </c>
      <c r="G629">
        <v>1</v>
      </c>
      <c r="H629">
        <v>1</v>
      </c>
      <c r="I629" t="s">
        <v>44</v>
      </c>
      <c r="J629" t="s">
        <v>3</v>
      </c>
      <c r="K629" t="s">
        <v>723</v>
      </c>
      <c r="L629">
        <v>608254</v>
      </c>
      <c r="N629">
        <v>1013</v>
      </c>
      <c r="O629" t="s">
        <v>724</v>
      </c>
      <c r="P629" t="s">
        <v>724</v>
      </c>
      <c r="Q629">
        <v>1</v>
      </c>
      <c r="X629">
        <v>0.01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1</v>
      </c>
      <c r="AE629">
        <v>2</v>
      </c>
      <c r="AF629" t="s">
        <v>3</v>
      </c>
      <c r="AG629">
        <v>0.01</v>
      </c>
      <c r="AH629">
        <v>2</v>
      </c>
      <c r="AI629">
        <v>68193502</v>
      </c>
      <c r="AJ629">
        <v>640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</row>
    <row r="630" spans="1:44" x14ac:dyDescent="0.4">
      <c r="A630">
        <f>ROW(Source!A430)</f>
        <v>430</v>
      </c>
      <c r="B630">
        <v>68193512</v>
      </c>
      <c r="C630">
        <v>68193500</v>
      </c>
      <c r="D630">
        <v>64871408</v>
      </c>
      <c r="E630">
        <v>1</v>
      </c>
      <c r="F630">
        <v>1</v>
      </c>
      <c r="G630">
        <v>1</v>
      </c>
      <c r="H630">
        <v>2</v>
      </c>
      <c r="I630" t="s">
        <v>789</v>
      </c>
      <c r="J630" t="s">
        <v>790</v>
      </c>
      <c r="K630" t="s">
        <v>791</v>
      </c>
      <c r="L630">
        <v>1368</v>
      </c>
      <c r="N630">
        <v>1011</v>
      </c>
      <c r="O630" t="s">
        <v>669</v>
      </c>
      <c r="P630" t="s">
        <v>669</v>
      </c>
      <c r="Q630">
        <v>1</v>
      </c>
      <c r="X630">
        <v>0.01</v>
      </c>
      <c r="Y630">
        <v>0</v>
      </c>
      <c r="Z630">
        <v>31.26</v>
      </c>
      <c r="AA630">
        <v>13.5</v>
      </c>
      <c r="AB630">
        <v>0</v>
      </c>
      <c r="AC630">
        <v>0</v>
      </c>
      <c r="AD630">
        <v>1</v>
      </c>
      <c r="AE630">
        <v>0</v>
      </c>
      <c r="AF630" t="s">
        <v>3</v>
      </c>
      <c r="AG630">
        <v>0.01</v>
      </c>
      <c r="AH630">
        <v>2</v>
      </c>
      <c r="AI630">
        <v>68193503</v>
      </c>
      <c r="AJ630">
        <v>641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</row>
    <row r="631" spans="1:44" x14ac:dyDescent="0.4">
      <c r="A631">
        <f>ROW(Source!A430)</f>
        <v>430</v>
      </c>
      <c r="B631">
        <v>68193513</v>
      </c>
      <c r="C631">
        <v>68193500</v>
      </c>
      <c r="D631">
        <v>64872081</v>
      </c>
      <c r="E631">
        <v>1</v>
      </c>
      <c r="F631">
        <v>1</v>
      </c>
      <c r="G631">
        <v>1</v>
      </c>
      <c r="H631">
        <v>2</v>
      </c>
      <c r="I631" t="s">
        <v>666</v>
      </c>
      <c r="J631" t="s">
        <v>667</v>
      </c>
      <c r="K631" t="s">
        <v>668</v>
      </c>
      <c r="L631">
        <v>1368</v>
      </c>
      <c r="N631">
        <v>1011</v>
      </c>
      <c r="O631" t="s">
        <v>669</v>
      </c>
      <c r="P631" t="s">
        <v>669</v>
      </c>
      <c r="Q631">
        <v>1</v>
      </c>
      <c r="X631">
        <v>6.08</v>
      </c>
      <c r="Y631">
        <v>0</v>
      </c>
      <c r="Z631">
        <v>3</v>
      </c>
      <c r="AA631">
        <v>0</v>
      </c>
      <c r="AB631">
        <v>0</v>
      </c>
      <c r="AC631">
        <v>0</v>
      </c>
      <c r="AD631">
        <v>1</v>
      </c>
      <c r="AE631">
        <v>0</v>
      </c>
      <c r="AF631" t="s">
        <v>3</v>
      </c>
      <c r="AG631">
        <v>6.08</v>
      </c>
      <c r="AH631">
        <v>2</v>
      </c>
      <c r="AI631">
        <v>68193504</v>
      </c>
      <c r="AJ631">
        <v>642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</row>
    <row r="632" spans="1:44" x14ac:dyDescent="0.4">
      <c r="A632">
        <f>ROW(Source!A430)</f>
        <v>430</v>
      </c>
      <c r="B632">
        <v>68193514</v>
      </c>
      <c r="C632">
        <v>68193500</v>
      </c>
      <c r="D632">
        <v>64872869</v>
      </c>
      <c r="E632">
        <v>1</v>
      </c>
      <c r="F632">
        <v>1</v>
      </c>
      <c r="G632">
        <v>1</v>
      </c>
      <c r="H632">
        <v>2</v>
      </c>
      <c r="I632" t="s">
        <v>673</v>
      </c>
      <c r="J632" t="s">
        <v>674</v>
      </c>
      <c r="K632" t="s">
        <v>675</v>
      </c>
      <c r="L632">
        <v>1368</v>
      </c>
      <c r="N632">
        <v>1011</v>
      </c>
      <c r="O632" t="s">
        <v>669</v>
      </c>
      <c r="P632" t="s">
        <v>669</v>
      </c>
      <c r="Q632">
        <v>1</v>
      </c>
      <c r="X632">
        <v>6.08</v>
      </c>
      <c r="Y632">
        <v>0</v>
      </c>
      <c r="Z632">
        <v>2.08</v>
      </c>
      <c r="AA632">
        <v>0</v>
      </c>
      <c r="AB632">
        <v>0</v>
      </c>
      <c r="AC632">
        <v>0</v>
      </c>
      <c r="AD632">
        <v>1</v>
      </c>
      <c r="AE632">
        <v>0</v>
      </c>
      <c r="AF632" t="s">
        <v>3</v>
      </c>
      <c r="AG632">
        <v>6.08</v>
      </c>
      <c r="AH632">
        <v>2</v>
      </c>
      <c r="AI632">
        <v>68193505</v>
      </c>
      <c r="AJ632">
        <v>643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</row>
    <row r="633" spans="1:44" x14ac:dyDescent="0.4">
      <c r="A633">
        <f>ROW(Source!A430)</f>
        <v>430</v>
      </c>
      <c r="B633">
        <v>68193515</v>
      </c>
      <c r="C633">
        <v>68193500</v>
      </c>
      <c r="D633">
        <v>64808418</v>
      </c>
      <c r="E633">
        <v>1</v>
      </c>
      <c r="F633">
        <v>1</v>
      </c>
      <c r="G633">
        <v>1</v>
      </c>
      <c r="H633">
        <v>3</v>
      </c>
      <c r="I633" t="s">
        <v>906</v>
      </c>
      <c r="J633" t="s">
        <v>907</v>
      </c>
      <c r="K633" t="s">
        <v>908</v>
      </c>
      <c r="L633">
        <v>1348</v>
      </c>
      <c r="N633">
        <v>1009</v>
      </c>
      <c r="O633" t="s">
        <v>133</v>
      </c>
      <c r="P633" t="s">
        <v>133</v>
      </c>
      <c r="Q633">
        <v>1000</v>
      </c>
      <c r="X633">
        <v>1E-3</v>
      </c>
      <c r="Y633">
        <v>12430</v>
      </c>
      <c r="Z633">
        <v>0</v>
      </c>
      <c r="AA633">
        <v>0</v>
      </c>
      <c r="AB633">
        <v>0</v>
      </c>
      <c r="AC633">
        <v>0</v>
      </c>
      <c r="AD633">
        <v>1</v>
      </c>
      <c r="AE633">
        <v>0</v>
      </c>
      <c r="AF633" t="s">
        <v>3</v>
      </c>
      <c r="AG633">
        <v>1E-3</v>
      </c>
      <c r="AH633">
        <v>2</v>
      </c>
      <c r="AI633">
        <v>68193506</v>
      </c>
      <c r="AJ633">
        <v>644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</row>
    <row r="634" spans="1:44" x14ac:dyDescent="0.4">
      <c r="A634">
        <f>ROW(Source!A430)</f>
        <v>430</v>
      </c>
      <c r="B634">
        <v>68193516</v>
      </c>
      <c r="C634">
        <v>68193500</v>
      </c>
      <c r="D634">
        <v>64809036</v>
      </c>
      <c r="E634">
        <v>1</v>
      </c>
      <c r="F634">
        <v>1</v>
      </c>
      <c r="G634">
        <v>1</v>
      </c>
      <c r="H634">
        <v>3</v>
      </c>
      <c r="I634" t="s">
        <v>909</v>
      </c>
      <c r="J634" t="s">
        <v>910</v>
      </c>
      <c r="K634" t="s">
        <v>911</v>
      </c>
      <c r="L634">
        <v>1356</v>
      </c>
      <c r="N634">
        <v>1010</v>
      </c>
      <c r="O634" t="s">
        <v>271</v>
      </c>
      <c r="P634" t="s">
        <v>271</v>
      </c>
      <c r="Q634">
        <v>1000</v>
      </c>
      <c r="X634">
        <v>0.2</v>
      </c>
      <c r="Y634">
        <v>179</v>
      </c>
      <c r="Z634">
        <v>0</v>
      </c>
      <c r="AA634">
        <v>0</v>
      </c>
      <c r="AB634">
        <v>0</v>
      </c>
      <c r="AC634">
        <v>0</v>
      </c>
      <c r="AD634">
        <v>1</v>
      </c>
      <c r="AE634">
        <v>0</v>
      </c>
      <c r="AF634" t="s">
        <v>3</v>
      </c>
      <c r="AG634">
        <v>0.2</v>
      </c>
      <c r="AH634">
        <v>2</v>
      </c>
      <c r="AI634">
        <v>68193507</v>
      </c>
      <c r="AJ634">
        <v>645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</row>
    <row r="635" spans="1:44" x14ac:dyDescent="0.4">
      <c r="A635">
        <f>ROW(Source!A430)</f>
        <v>430</v>
      </c>
      <c r="B635">
        <v>68193517</v>
      </c>
      <c r="C635">
        <v>68193500</v>
      </c>
      <c r="D635">
        <v>64870754</v>
      </c>
      <c r="E635">
        <v>1</v>
      </c>
      <c r="F635">
        <v>1</v>
      </c>
      <c r="G635">
        <v>1</v>
      </c>
      <c r="H635">
        <v>3</v>
      </c>
      <c r="I635" t="s">
        <v>912</v>
      </c>
      <c r="J635" t="s">
        <v>913</v>
      </c>
      <c r="K635" t="s">
        <v>914</v>
      </c>
      <c r="L635">
        <v>1374</v>
      </c>
      <c r="N635">
        <v>1013</v>
      </c>
      <c r="O635" t="s">
        <v>915</v>
      </c>
      <c r="P635" t="s">
        <v>915</v>
      </c>
      <c r="Q635">
        <v>1</v>
      </c>
      <c r="X635">
        <v>3.1</v>
      </c>
      <c r="Y635">
        <v>1</v>
      </c>
      <c r="Z635">
        <v>0</v>
      </c>
      <c r="AA635">
        <v>0</v>
      </c>
      <c r="AB635">
        <v>0</v>
      </c>
      <c r="AC635">
        <v>0</v>
      </c>
      <c r="AD635">
        <v>1</v>
      </c>
      <c r="AE635">
        <v>0</v>
      </c>
      <c r="AF635" t="s">
        <v>3</v>
      </c>
      <c r="AG635">
        <v>3.1</v>
      </c>
      <c r="AH635">
        <v>2</v>
      </c>
      <c r="AI635">
        <v>68193509</v>
      </c>
      <c r="AJ635">
        <v>647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</row>
    <row r="636" spans="1:44" x14ac:dyDescent="0.4">
      <c r="A636">
        <f>ROW(Source!A432)</f>
        <v>432</v>
      </c>
      <c r="B636">
        <v>68193531</v>
      </c>
      <c r="C636">
        <v>68193519</v>
      </c>
      <c r="D636">
        <v>29361034</v>
      </c>
      <c r="E636">
        <v>1</v>
      </c>
      <c r="F636">
        <v>1</v>
      </c>
      <c r="G636">
        <v>1</v>
      </c>
      <c r="H636">
        <v>1</v>
      </c>
      <c r="I636" t="s">
        <v>916</v>
      </c>
      <c r="J636" t="s">
        <v>3</v>
      </c>
      <c r="K636" t="s">
        <v>917</v>
      </c>
      <c r="L636">
        <v>1369</v>
      </c>
      <c r="N636">
        <v>1013</v>
      </c>
      <c r="O636" t="s">
        <v>665</v>
      </c>
      <c r="P636" t="s">
        <v>665</v>
      </c>
      <c r="Q636">
        <v>1</v>
      </c>
      <c r="X636">
        <v>19.04</v>
      </c>
      <c r="Y636">
        <v>0</v>
      </c>
      <c r="Z636">
        <v>0</v>
      </c>
      <c r="AA636">
        <v>0</v>
      </c>
      <c r="AB636">
        <v>9.4</v>
      </c>
      <c r="AC636">
        <v>0</v>
      </c>
      <c r="AD636">
        <v>1</v>
      </c>
      <c r="AE636">
        <v>1</v>
      </c>
      <c r="AF636" t="s">
        <v>3</v>
      </c>
      <c r="AG636">
        <v>19.04</v>
      </c>
      <c r="AH636">
        <v>2</v>
      </c>
      <c r="AI636">
        <v>68193520</v>
      </c>
      <c r="AJ636">
        <v>648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</row>
    <row r="637" spans="1:44" x14ac:dyDescent="0.4">
      <c r="A637">
        <f>ROW(Source!A432)</f>
        <v>432</v>
      </c>
      <c r="B637">
        <v>68193532</v>
      </c>
      <c r="C637">
        <v>68193519</v>
      </c>
      <c r="D637">
        <v>121548</v>
      </c>
      <c r="E637">
        <v>1</v>
      </c>
      <c r="F637">
        <v>1</v>
      </c>
      <c r="G637">
        <v>1</v>
      </c>
      <c r="H637">
        <v>1</v>
      </c>
      <c r="I637" t="s">
        <v>44</v>
      </c>
      <c r="J637" t="s">
        <v>3</v>
      </c>
      <c r="K637" t="s">
        <v>723</v>
      </c>
      <c r="L637">
        <v>608254</v>
      </c>
      <c r="N637">
        <v>1013</v>
      </c>
      <c r="O637" t="s">
        <v>724</v>
      </c>
      <c r="P637" t="s">
        <v>724</v>
      </c>
      <c r="Q637">
        <v>1</v>
      </c>
      <c r="X637">
        <v>0.09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2</v>
      </c>
      <c r="AF637" t="s">
        <v>3</v>
      </c>
      <c r="AG637">
        <v>0.09</v>
      </c>
      <c r="AH637">
        <v>2</v>
      </c>
      <c r="AI637">
        <v>68193521</v>
      </c>
      <c r="AJ637">
        <v>649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</row>
    <row r="638" spans="1:44" x14ac:dyDescent="0.4">
      <c r="A638">
        <f>ROW(Source!A432)</f>
        <v>432</v>
      </c>
      <c r="B638">
        <v>68193533</v>
      </c>
      <c r="C638">
        <v>68193519</v>
      </c>
      <c r="D638">
        <v>64871266</v>
      </c>
      <c r="E638">
        <v>1</v>
      </c>
      <c r="F638">
        <v>1</v>
      </c>
      <c r="G638">
        <v>1</v>
      </c>
      <c r="H638">
        <v>2</v>
      </c>
      <c r="I638" t="s">
        <v>918</v>
      </c>
      <c r="J638" t="s">
        <v>919</v>
      </c>
      <c r="K638" t="s">
        <v>920</v>
      </c>
      <c r="L638">
        <v>1368</v>
      </c>
      <c r="N638">
        <v>1011</v>
      </c>
      <c r="O638" t="s">
        <v>669</v>
      </c>
      <c r="P638" t="s">
        <v>669</v>
      </c>
      <c r="Q638">
        <v>1</v>
      </c>
      <c r="X638">
        <v>0.09</v>
      </c>
      <c r="Y638">
        <v>0</v>
      </c>
      <c r="Z638">
        <v>134.65</v>
      </c>
      <c r="AA638">
        <v>13.5</v>
      </c>
      <c r="AB638">
        <v>0</v>
      </c>
      <c r="AC638">
        <v>0</v>
      </c>
      <c r="AD638">
        <v>1</v>
      </c>
      <c r="AE638">
        <v>0</v>
      </c>
      <c r="AF638" t="s">
        <v>3</v>
      </c>
      <c r="AG638">
        <v>0.09</v>
      </c>
      <c r="AH638">
        <v>2</v>
      </c>
      <c r="AI638">
        <v>68193522</v>
      </c>
      <c r="AJ638">
        <v>650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</row>
    <row r="639" spans="1:44" x14ac:dyDescent="0.4">
      <c r="A639">
        <f>ROW(Source!A432)</f>
        <v>432</v>
      </c>
      <c r="B639">
        <v>68193534</v>
      </c>
      <c r="C639">
        <v>68193519</v>
      </c>
      <c r="D639">
        <v>64871481</v>
      </c>
      <c r="E639">
        <v>1</v>
      </c>
      <c r="F639">
        <v>1</v>
      </c>
      <c r="G639">
        <v>1</v>
      </c>
      <c r="H639">
        <v>2</v>
      </c>
      <c r="I639" t="s">
        <v>743</v>
      </c>
      <c r="J639" t="s">
        <v>744</v>
      </c>
      <c r="K639" t="s">
        <v>745</v>
      </c>
      <c r="L639">
        <v>1368</v>
      </c>
      <c r="N639">
        <v>1011</v>
      </c>
      <c r="O639" t="s">
        <v>669</v>
      </c>
      <c r="P639" t="s">
        <v>669</v>
      </c>
      <c r="Q639">
        <v>1</v>
      </c>
      <c r="X639">
        <v>2.16</v>
      </c>
      <c r="Y639">
        <v>0</v>
      </c>
      <c r="Z639">
        <v>8.1</v>
      </c>
      <c r="AA639">
        <v>0</v>
      </c>
      <c r="AB639">
        <v>0</v>
      </c>
      <c r="AC639">
        <v>0</v>
      </c>
      <c r="AD639">
        <v>1</v>
      </c>
      <c r="AE639">
        <v>0</v>
      </c>
      <c r="AF639" t="s">
        <v>3</v>
      </c>
      <c r="AG639">
        <v>2.16</v>
      </c>
      <c r="AH639">
        <v>2</v>
      </c>
      <c r="AI639">
        <v>68193523</v>
      </c>
      <c r="AJ639">
        <v>651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</row>
    <row r="640" spans="1:44" x14ac:dyDescent="0.4">
      <c r="A640">
        <f>ROW(Source!A432)</f>
        <v>432</v>
      </c>
      <c r="B640">
        <v>68193535</v>
      </c>
      <c r="C640">
        <v>68193519</v>
      </c>
      <c r="D640">
        <v>64872869</v>
      </c>
      <c r="E640">
        <v>1</v>
      </c>
      <c r="F640">
        <v>1</v>
      </c>
      <c r="G640">
        <v>1</v>
      </c>
      <c r="H640">
        <v>2</v>
      </c>
      <c r="I640" t="s">
        <v>673</v>
      </c>
      <c r="J640" t="s">
        <v>674</v>
      </c>
      <c r="K640" t="s">
        <v>675</v>
      </c>
      <c r="L640">
        <v>1368</v>
      </c>
      <c r="N640">
        <v>1011</v>
      </c>
      <c r="O640" t="s">
        <v>669</v>
      </c>
      <c r="P640" t="s">
        <v>669</v>
      </c>
      <c r="Q640">
        <v>1</v>
      </c>
      <c r="X640">
        <v>3.87</v>
      </c>
      <c r="Y640">
        <v>0</v>
      </c>
      <c r="Z640">
        <v>2.08</v>
      </c>
      <c r="AA640">
        <v>0</v>
      </c>
      <c r="AB640">
        <v>0</v>
      </c>
      <c r="AC640">
        <v>0</v>
      </c>
      <c r="AD640">
        <v>1</v>
      </c>
      <c r="AE640">
        <v>0</v>
      </c>
      <c r="AF640" t="s">
        <v>3</v>
      </c>
      <c r="AG640">
        <v>3.87</v>
      </c>
      <c r="AH640">
        <v>2</v>
      </c>
      <c r="AI640">
        <v>68193524</v>
      </c>
      <c r="AJ640">
        <v>652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</row>
    <row r="641" spans="1:44" x14ac:dyDescent="0.4">
      <c r="A641">
        <f>ROW(Source!A432)</f>
        <v>432</v>
      </c>
      <c r="B641">
        <v>68193536</v>
      </c>
      <c r="C641">
        <v>68193519</v>
      </c>
      <c r="D641">
        <v>64873129</v>
      </c>
      <c r="E641">
        <v>1</v>
      </c>
      <c r="F641">
        <v>1</v>
      </c>
      <c r="G641">
        <v>1</v>
      </c>
      <c r="H641">
        <v>2</v>
      </c>
      <c r="I641" t="s">
        <v>715</v>
      </c>
      <c r="J641" t="s">
        <v>716</v>
      </c>
      <c r="K641" t="s">
        <v>717</v>
      </c>
      <c r="L641">
        <v>1368</v>
      </c>
      <c r="N641">
        <v>1011</v>
      </c>
      <c r="O641" t="s">
        <v>669</v>
      </c>
      <c r="P641" t="s">
        <v>669</v>
      </c>
      <c r="Q641">
        <v>1</v>
      </c>
      <c r="X641">
        <v>0.09</v>
      </c>
      <c r="Y641">
        <v>0</v>
      </c>
      <c r="Z641">
        <v>87.17</v>
      </c>
      <c r="AA641">
        <v>11.6</v>
      </c>
      <c r="AB641">
        <v>0</v>
      </c>
      <c r="AC641">
        <v>0</v>
      </c>
      <c r="AD641">
        <v>1</v>
      </c>
      <c r="AE641">
        <v>0</v>
      </c>
      <c r="AF641" t="s">
        <v>3</v>
      </c>
      <c r="AG641">
        <v>0.09</v>
      </c>
      <c r="AH641">
        <v>2</v>
      </c>
      <c r="AI641">
        <v>68193525</v>
      </c>
      <c r="AJ641">
        <v>653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</row>
    <row r="642" spans="1:44" x14ac:dyDescent="0.4">
      <c r="A642">
        <f>ROW(Source!A432)</f>
        <v>432</v>
      </c>
      <c r="B642">
        <v>68193537</v>
      </c>
      <c r="C642">
        <v>68193519</v>
      </c>
      <c r="D642">
        <v>64808809</v>
      </c>
      <c r="E642">
        <v>1</v>
      </c>
      <c r="F642">
        <v>1</v>
      </c>
      <c r="G642">
        <v>1</v>
      </c>
      <c r="H642">
        <v>3</v>
      </c>
      <c r="I642" t="s">
        <v>921</v>
      </c>
      <c r="J642" t="s">
        <v>922</v>
      </c>
      <c r="K642" t="s">
        <v>923</v>
      </c>
      <c r="L642">
        <v>1346</v>
      </c>
      <c r="N642">
        <v>1009</v>
      </c>
      <c r="O642" t="s">
        <v>120</v>
      </c>
      <c r="P642" t="s">
        <v>120</v>
      </c>
      <c r="Q642">
        <v>1</v>
      </c>
      <c r="X642">
        <v>0.96</v>
      </c>
      <c r="Y642">
        <v>14.31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0</v>
      </c>
      <c r="AF642" t="s">
        <v>3</v>
      </c>
      <c r="AG642">
        <v>0.96</v>
      </c>
      <c r="AH642">
        <v>2</v>
      </c>
      <c r="AI642">
        <v>68193526</v>
      </c>
      <c r="AJ642">
        <v>654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</row>
    <row r="643" spans="1:44" x14ac:dyDescent="0.4">
      <c r="A643">
        <f>ROW(Source!A432)</f>
        <v>432</v>
      </c>
      <c r="B643">
        <v>68193538</v>
      </c>
      <c r="C643">
        <v>68193519</v>
      </c>
      <c r="D643">
        <v>64822443</v>
      </c>
      <c r="E643">
        <v>1</v>
      </c>
      <c r="F643">
        <v>1</v>
      </c>
      <c r="G643">
        <v>1</v>
      </c>
      <c r="H643">
        <v>3</v>
      </c>
      <c r="I643" t="s">
        <v>924</v>
      </c>
      <c r="J643" t="s">
        <v>925</v>
      </c>
      <c r="K643" t="s">
        <v>926</v>
      </c>
      <c r="L643">
        <v>1346</v>
      </c>
      <c r="N643">
        <v>1009</v>
      </c>
      <c r="O643" t="s">
        <v>120</v>
      </c>
      <c r="P643" t="s">
        <v>120</v>
      </c>
      <c r="Q643">
        <v>1</v>
      </c>
      <c r="X643">
        <v>0.2</v>
      </c>
      <c r="Y643">
        <v>34.020000000000003</v>
      </c>
      <c r="Z643">
        <v>0</v>
      </c>
      <c r="AA643">
        <v>0</v>
      </c>
      <c r="AB643">
        <v>0</v>
      </c>
      <c r="AC643">
        <v>0</v>
      </c>
      <c r="AD643">
        <v>1</v>
      </c>
      <c r="AE643">
        <v>0</v>
      </c>
      <c r="AF643" t="s">
        <v>3</v>
      </c>
      <c r="AG643">
        <v>0.2</v>
      </c>
      <c r="AH643">
        <v>2</v>
      </c>
      <c r="AI643">
        <v>68193529</v>
      </c>
      <c r="AJ643">
        <v>657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</row>
    <row r="644" spans="1:44" x14ac:dyDescent="0.4">
      <c r="A644">
        <f>ROW(Source!A432)</f>
        <v>432</v>
      </c>
      <c r="B644">
        <v>68193539</v>
      </c>
      <c r="C644">
        <v>68193519</v>
      </c>
      <c r="D644">
        <v>64870754</v>
      </c>
      <c r="E644">
        <v>1</v>
      </c>
      <c r="F644">
        <v>1</v>
      </c>
      <c r="G644">
        <v>1</v>
      </c>
      <c r="H644">
        <v>3</v>
      </c>
      <c r="I644" t="s">
        <v>912</v>
      </c>
      <c r="J644" t="s">
        <v>913</v>
      </c>
      <c r="K644" t="s">
        <v>914</v>
      </c>
      <c r="L644">
        <v>1374</v>
      </c>
      <c r="N644">
        <v>1013</v>
      </c>
      <c r="O644" t="s">
        <v>915</v>
      </c>
      <c r="P644" t="s">
        <v>915</v>
      </c>
      <c r="Q644">
        <v>1</v>
      </c>
      <c r="X644">
        <v>3.58</v>
      </c>
      <c r="Y644">
        <v>1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F644" t="s">
        <v>3</v>
      </c>
      <c r="AG644">
        <v>3.58</v>
      </c>
      <c r="AH644">
        <v>2</v>
      </c>
      <c r="AI644">
        <v>68193530</v>
      </c>
      <c r="AJ644">
        <v>658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</row>
    <row r="645" spans="1:44" x14ac:dyDescent="0.4">
      <c r="A645">
        <f>ROW(Source!A435)</f>
        <v>435</v>
      </c>
      <c r="B645">
        <v>68193553</v>
      </c>
      <c r="C645">
        <v>68193542</v>
      </c>
      <c r="D645">
        <v>29361034</v>
      </c>
      <c r="E645">
        <v>1</v>
      </c>
      <c r="F645">
        <v>1</v>
      </c>
      <c r="G645">
        <v>1</v>
      </c>
      <c r="H645">
        <v>1</v>
      </c>
      <c r="I645" t="s">
        <v>916</v>
      </c>
      <c r="J645" t="s">
        <v>3</v>
      </c>
      <c r="K645" t="s">
        <v>917</v>
      </c>
      <c r="L645">
        <v>1369</v>
      </c>
      <c r="N645">
        <v>1013</v>
      </c>
      <c r="O645" t="s">
        <v>665</v>
      </c>
      <c r="P645" t="s">
        <v>665</v>
      </c>
      <c r="Q645">
        <v>1</v>
      </c>
      <c r="X645">
        <v>5.39</v>
      </c>
      <c r="Y645">
        <v>0</v>
      </c>
      <c r="Z645">
        <v>0</v>
      </c>
      <c r="AA645">
        <v>0</v>
      </c>
      <c r="AB645">
        <v>9.4</v>
      </c>
      <c r="AC645">
        <v>0</v>
      </c>
      <c r="AD645">
        <v>1</v>
      </c>
      <c r="AE645">
        <v>1</v>
      </c>
      <c r="AF645" t="s">
        <v>3</v>
      </c>
      <c r="AG645">
        <v>5.39</v>
      </c>
      <c r="AH645">
        <v>2</v>
      </c>
      <c r="AI645">
        <v>68193543</v>
      </c>
      <c r="AJ645">
        <v>659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</row>
    <row r="646" spans="1:44" x14ac:dyDescent="0.4">
      <c r="A646">
        <f>ROW(Source!A435)</f>
        <v>435</v>
      </c>
      <c r="B646">
        <v>68193554</v>
      </c>
      <c r="C646">
        <v>68193542</v>
      </c>
      <c r="D646">
        <v>121548</v>
      </c>
      <c r="E646">
        <v>1</v>
      </c>
      <c r="F646">
        <v>1</v>
      </c>
      <c r="G646">
        <v>1</v>
      </c>
      <c r="H646">
        <v>1</v>
      </c>
      <c r="I646" t="s">
        <v>44</v>
      </c>
      <c r="J646" t="s">
        <v>3</v>
      </c>
      <c r="K646" t="s">
        <v>723</v>
      </c>
      <c r="L646">
        <v>608254</v>
      </c>
      <c r="N646">
        <v>1013</v>
      </c>
      <c r="O646" t="s">
        <v>724</v>
      </c>
      <c r="P646" t="s">
        <v>724</v>
      </c>
      <c r="Q646">
        <v>1</v>
      </c>
      <c r="X646">
        <v>0.02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2</v>
      </c>
      <c r="AF646" t="s">
        <v>3</v>
      </c>
      <c r="AG646">
        <v>0.02</v>
      </c>
      <c r="AH646">
        <v>2</v>
      </c>
      <c r="AI646">
        <v>68193544</v>
      </c>
      <c r="AJ646">
        <v>660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</row>
    <row r="647" spans="1:44" x14ac:dyDescent="0.4">
      <c r="A647">
        <f>ROW(Source!A435)</f>
        <v>435</v>
      </c>
      <c r="B647">
        <v>68193555</v>
      </c>
      <c r="C647">
        <v>68193542</v>
      </c>
      <c r="D647">
        <v>64871266</v>
      </c>
      <c r="E647">
        <v>1</v>
      </c>
      <c r="F647">
        <v>1</v>
      </c>
      <c r="G647">
        <v>1</v>
      </c>
      <c r="H647">
        <v>2</v>
      </c>
      <c r="I647" t="s">
        <v>918</v>
      </c>
      <c r="J647" t="s">
        <v>919</v>
      </c>
      <c r="K647" t="s">
        <v>920</v>
      </c>
      <c r="L647">
        <v>1368</v>
      </c>
      <c r="N647">
        <v>1011</v>
      </c>
      <c r="O647" t="s">
        <v>669</v>
      </c>
      <c r="P647" t="s">
        <v>669</v>
      </c>
      <c r="Q647">
        <v>1</v>
      </c>
      <c r="X647">
        <v>0.02</v>
      </c>
      <c r="Y647">
        <v>0</v>
      </c>
      <c r="Z647">
        <v>134.65</v>
      </c>
      <c r="AA647">
        <v>13.5</v>
      </c>
      <c r="AB647">
        <v>0</v>
      </c>
      <c r="AC647">
        <v>0</v>
      </c>
      <c r="AD647">
        <v>1</v>
      </c>
      <c r="AE647">
        <v>0</v>
      </c>
      <c r="AF647" t="s">
        <v>3</v>
      </c>
      <c r="AG647">
        <v>0.02</v>
      </c>
      <c r="AH647">
        <v>2</v>
      </c>
      <c r="AI647">
        <v>68193545</v>
      </c>
      <c r="AJ647">
        <v>661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</row>
    <row r="648" spans="1:44" x14ac:dyDescent="0.4">
      <c r="A648">
        <f>ROW(Source!A435)</f>
        <v>435</v>
      </c>
      <c r="B648">
        <v>68193556</v>
      </c>
      <c r="C648">
        <v>68193542</v>
      </c>
      <c r="D648">
        <v>64873129</v>
      </c>
      <c r="E648">
        <v>1</v>
      </c>
      <c r="F648">
        <v>1</v>
      </c>
      <c r="G648">
        <v>1</v>
      </c>
      <c r="H648">
        <v>2</v>
      </c>
      <c r="I648" t="s">
        <v>715</v>
      </c>
      <c r="J648" t="s">
        <v>716</v>
      </c>
      <c r="K648" t="s">
        <v>717</v>
      </c>
      <c r="L648">
        <v>1368</v>
      </c>
      <c r="N648">
        <v>1011</v>
      </c>
      <c r="O648" t="s">
        <v>669</v>
      </c>
      <c r="P648" t="s">
        <v>669</v>
      </c>
      <c r="Q648">
        <v>1</v>
      </c>
      <c r="X648">
        <v>0.02</v>
      </c>
      <c r="Y648">
        <v>0</v>
      </c>
      <c r="Z648">
        <v>87.17</v>
      </c>
      <c r="AA648">
        <v>11.6</v>
      </c>
      <c r="AB648">
        <v>0</v>
      </c>
      <c r="AC648">
        <v>0</v>
      </c>
      <c r="AD648">
        <v>1</v>
      </c>
      <c r="AE648">
        <v>0</v>
      </c>
      <c r="AF648" t="s">
        <v>3</v>
      </c>
      <c r="AG648">
        <v>0.02</v>
      </c>
      <c r="AH648">
        <v>2</v>
      </c>
      <c r="AI648">
        <v>68193546</v>
      </c>
      <c r="AJ648">
        <v>662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</row>
    <row r="649" spans="1:44" x14ac:dyDescent="0.4">
      <c r="A649">
        <f>ROW(Source!A435)</f>
        <v>435</v>
      </c>
      <c r="B649">
        <v>68193557</v>
      </c>
      <c r="C649">
        <v>68193542</v>
      </c>
      <c r="D649">
        <v>64808671</v>
      </c>
      <c r="E649">
        <v>1</v>
      </c>
      <c r="F649">
        <v>1</v>
      </c>
      <c r="G649">
        <v>1</v>
      </c>
      <c r="H649">
        <v>3</v>
      </c>
      <c r="I649" t="s">
        <v>927</v>
      </c>
      <c r="J649" t="s">
        <v>928</v>
      </c>
      <c r="K649" t="s">
        <v>929</v>
      </c>
      <c r="L649">
        <v>1348</v>
      </c>
      <c r="N649">
        <v>1009</v>
      </c>
      <c r="O649" t="s">
        <v>133</v>
      </c>
      <c r="P649" t="s">
        <v>133</v>
      </c>
      <c r="Q649">
        <v>1000</v>
      </c>
      <c r="X649">
        <v>5.9999999999999995E-4</v>
      </c>
      <c r="Y649">
        <v>1820.01</v>
      </c>
      <c r="Z649">
        <v>0</v>
      </c>
      <c r="AA649">
        <v>0</v>
      </c>
      <c r="AB649">
        <v>0</v>
      </c>
      <c r="AC649">
        <v>0</v>
      </c>
      <c r="AD649">
        <v>1</v>
      </c>
      <c r="AE649">
        <v>0</v>
      </c>
      <c r="AF649" t="s">
        <v>3</v>
      </c>
      <c r="AG649">
        <v>5.9999999999999995E-4</v>
      </c>
      <c r="AH649">
        <v>2</v>
      </c>
      <c r="AI649">
        <v>68193547</v>
      </c>
      <c r="AJ649">
        <v>663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</row>
    <row r="650" spans="1:44" x14ac:dyDescent="0.4">
      <c r="A650">
        <f>ROW(Source!A435)</f>
        <v>435</v>
      </c>
      <c r="B650">
        <v>68193558</v>
      </c>
      <c r="C650">
        <v>68193542</v>
      </c>
      <c r="D650">
        <v>64808986</v>
      </c>
      <c r="E650">
        <v>1</v>
      </c>
      <c r="F650">
        <v>1</v>
      </c>
      <c r="G650">
        <v>1</v>
      </c>
      <c r="H650">
        <v>3</v>
      </c>
      <c r="I650" t="s">
        <v>930</v>
      </c>
      <c r="J650" t="s">
        <v>931</v>
      </c>
      <c r="K650" t="s">
        <v>932</v>
      </c>
      <c r="L650">
        <v>1346</v>
      </c>
      <c r="N650">
        <v>1009</v>
      </c>
      <c r="O650" t="s">
        <v>120</v>
      </c>
      <c r="P650" t="s">
        <v>120</v>
      </c>
      <c r="Q650">
        <v>1</v>
      </c>
      <c r="X650">
        <v>0.02</v>
      </c>
      <c r="Y650">
        <v>28.67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v>0</v>
      </c>
      <c r="AF650" t="s">
        <v>3</v>
      </c>
      <c r="AG650">
        <v>0.02</v>
      </c>
      <c r="AH650">
        <v>2</v>
      </c>
      <c r="AI650">
        <v>68193548</v>
      </c>
      <c r="AJ650">
        <v>664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</row>
    <row r="651" spans="1:44" x14ac:dyDescent="0.4">
      <c r="A651">
        <f>ROW(Source!A435)</f>
        <v>435</v>
      </c>
      <c r="B651">
        <v>68193559</v>
      </c>
      <c r="C651">
        <v>68193542</v>
      </c>
      <c r="D651">
        <v>64809290</v>
      </c>
      <c r="E651">
        <v>1</v>
      </c>
      <c r="F651">
        <v>1</v>
      </c>
      <c r="G651">
        <v>1</v>
      </c>
      <c r="H651">
        <v>3</v>
      </c>
      <c r="I651" t="s">
        <v>933</v>
      </c>
      <c r="J651" t="s">
        <v>934</v>
      </c>
      <c r="K651" t="s">
        <v>935</v>
      </c>
      <c r="L651">
        <v>1346</v>
      </c>
      <c r="N651">
        <v>1009</v>
      </c>
      <c r="O651" t="s">
        <v>120</v>
      </c>
      <c r="P651" t="s">
        <v>120</v>
      </c>
      <c r="Q651">
        <v>1</v>
      </c>
      <c r="X651">
        <v>0.16</v>
      </c>
      <c r="Y651">
        <v>30.5</v>
      </c>
      <c r="Z651">
        <v>0</v>
      </c>
      <c r="AA651">
        <v>0</v>
      </c>
      <c r="AB651">
        <v>0</v>
      </c>
      <c r="AC651">
        <v>0</v>
      </c>
      <c r="AD651">
        <v>1</v>
      </c>
      <c r="AE651">
        <v>0</v>
      </c>
      <c r="AF651" t="s">
        <v>3</v>
      </c>
      <c r="AG651">
        <v>0.16</v>
      </c>
      <c r="AH651">
        <v>2</v>
      </c>
      <c r="AI651">
        <v>68193549</v>
      </c>
      <c r="AJ651">
        <v>665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</row>
    <row r="652" spans="1:44" x14ac:dyDescent="0.4">
      <c r="A652">
        <f>ROW(Source!A435)</f>
        <v>435</v>
      </c>
      <c r="B652">
        <v>68193560</v>
      </c>
      <c r="C652">
        <v>68193542</v>
      </c>
      <c r="D652">
        <v>64862990</v>
      </c>
      <c r="E652">
        <v>1</v>
      </c>
      <c r="F652">
        <v>1</v>
      </c>
      <c r="G652">
        <v>1</v>
      </c>
      <c r="H652">
        <v>3</v>
      </c>
      <c r="I652" t="s">
        <v>936</v>
      </c>
      <c r="J652" t="s">
        <v>937</v>
      </c>
      <c r="K652" t="s">
        <v>938</v>
      </c>
      <c r="L652">
        <v>1356</v>
      </c>
      <c r="N652">
        <v>1010</v>
      </c>
      <c r="O652" t="s">
        <v>271</v>
      </c>
      <c r="P652" t="s">
        <v>271</v>
      </c>
      <c r="Q652">
        <v>1000</v>
      </c>
      <c r="X652">
        <v>1.2200000000000001E-2</v>
      </c>
      <c r="Y652">
        <v>78.8</v>
      </c>
      <c r="Z652">
        <v>0</v>
      </c>
      <c r="AA652">
        <v>0</v>
      </c>
      <c r="AB652">
        <v>0</v>
      </c>
      <c r="AC652">
        <v>0</v>
      </c>
      <c r="AD652">
        <v>1</v>
      </c>
      <c r="AE652">
        <v>0</v>
      </c>
      <c r="AF652" t="s">
        <v>3</v>
      </c>
      <c r="AG652">
        <v>1.2200000000000001E-2</v>
      </c>
      <c r="AH652">
        <v>2</v>
      </c>
      <c r="AI652">
        <v>68193550</v>
      </c>
      <c r="AJ652">
        <v>666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</row>
    <row r="653" spans="1:44" x14ac:dyDescent="0.4">
      <c r="A653">
        <f>ROW(Source!A435)</f>
        <v>435</v>
      </c>
      <c r="B653">
        <v>68193561</v>
      </c>
      <c r="C653">
        <v>68193542</v>
      </c>
      <c r="D653">
        <v>64863842</v>
      </c>
      <c r="E653">
        <v>1</v>
      </c>
      <c r="F653">
        <v>1</v>
      </c>
      <c r="G653">
        <v>1</v>
      </c>
      <c r="H653">
        <v>3</v>
      </c>
      <c r="I653" t="s">
        <v>939</v>
      </c>
      <c r="J653" t="s">
        <v>940</v>
      </c>
      <c r="K653" t="s">
        <v>941</v>
      </c>
      <c r="L653">
        <v>1355</v>
      </c>
      <c r="N653">
        <v>1010</v>
      </c>
      <c r="O653" t="s">
        <v>235</v>
      </c>
      <c r="P653" t="s">
        <v>235</v>
      </c>
      <c r="Q653">
        <v>100</v>
      </c>
      <c r="X653">
        <v>0.05</v>
      </c>
      <c r="Y653">
        <v>112</v>
      </c>
      <c r="Z653">
        <v>0</v>
      </c>
      <c r="AA653">
        <v>0</v>
      </c>
      <c r="AB653">
        <v>0</v>
      </c>
      <c r="AC653">
        <v>0</v>
      </c>
      <c r="AD653">
        <v>1</v>
      </c>
      <c r="AE653">
        <v>0</v>
      </c>
      <c r="AF653" t="s">
        <v>3</v>
      </c>
      <c r="AG653">
        <v>0.05</v>
      </c>
      <c r="AH653">
        <v>2</v>
      </c>
      <c r="AI653">
        <v>68193551</v>
      </c>
      <c r="AJ653">
        <v>667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</row>
    <row r="654" spans="1:44" x14ac:dyDescent="0.4">
      <c r="A654">
        <f>ROW(Source!A435)</f>
        <v>435</v>
      </c>
      <c r="B654">
        <v>68193562</v>
      </c>
      <c r="C654">
        <v>68193542</v>
      </c>
      <c r="D654">
        <v>64870754</v>
      </c>
      <c r="E654">
        <v>1</v>
      </c>
      <c r="F654">
        <v>1</v>
      </c>
      <c r="G654">
        <v>1</v>
      </c>
      <c r="H654">
        <v>3</v>
      </c>
      <c r="I654" t="s">
        <v>912</v>
      </c>
      <c r="J654" t="s">
        <v>913</v>
      </c>
      <c r="K654" t="s">
        <v>914</v>
      </c>
      <c r="L654">
        <v>1374</v>
      </c>
      <c r="N654">
        <v>1013</v>
      </c>
      <c r="O654" t="s">
        <v>915</v>
      </c>
      <c r="P654" t="s">
        <v>915</v>
      </c>
      <c r="Q654">
        <v>1</v>
      </c>
      <c r="X654">
        <v>1.01</v>
      </c>
      <c r="Y654">
        <v>1</v>
      </c>
      <c r="Z654">
        <v>0</v>
      </c>
      <c r="AA654">
        <v>0</v>
      </c>
      <c r="AB654">
        <v>0</v>
      </c>
      <c r="AC654">
        <v>0</v>
      </c>
      <c r="AD654">
        <v>1</v>
      </c>
      <c r="AE654">
        <v>0</v>
      </c>
      <c r="AF654" t="s">
        <v>3</v>
      </c>
      <c r="AG654">
        <v>1.01</v>
      </c>
      <c r="AH654">
        <v>2</v>
      </c>
      <c r="AI654">
        <v>68193552</v>
      </c>
      <c r="AJ654">
        <v>668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</row>
    <row r="655" spans="1:44" x14ac:dyDescent="0.4">
      <c r="A655">
        <f>ROW(Source!A436)</f>
        <v>436</v>
      </c>
      <c r="B655">
        <v>68193572</v>
      </c>
      <c r="C655">
        <v>68193563</v>
      </c>
      <c r="D655">
        <v>29361034</v>
      </c>
      <c r="E655">
        <v>1</v>
      </c>
      <c r="F655">
        <v>1</v>
      </c>
      <c r="G655">
        <v>1</v>
      </c>
      <c r="H655">
        <v>1</v>
      </c>
      <c r="I655" t="s">
        <v>916</v>
      </c>
      <c r="J655" t="s">
        <v>3</v>
      </c>
      <c r="K655" t="s">
        <v>917</v>
      </c>
      <c r="L655">
        <v>1369</v>
      </c>
      <c r="N655">
        <v>1013</v>
      </c>
      <c r="O655" t="s">
        <v>665</v>
      </c>
      <c r="P655" t="s">
        <v>665</v>
      </c>
      <c r="Q655">
        <v>1</v>
      </c>
      <c r="X655">
        <v>2.82</v>
      </c>
      <c r="Y655">
        <v>0</v>
      </c>
      <c r="Z655">
        <v>0</v>
      </c>
      <c r="AA655">
        <v>0</v>
      </c>
      <c r="AB655">
        <v>9.4</v>
      </c>
      <c r="AC655">
        <v>0</v>
      </c>
      <c r="AD655">
        <v>1</v>
      </c>
      <c r="AE655">
        <v>1</v>
      </c>
      <c r="AF655" t="s">
        <v>3</v>
      </c>
      <c r="AG655">
        <v>2.82</v>
      </c>
      <c r="AH655">
        <v>2</v>
      </c>
      <c r="AI655">
        <v>68193564</v>
      </c>
      <c r="AJ655">
        <v>669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</row>
    <row r="656" spans="1:44" x14ac:dyDescent="0.4">
      <c r="A656">
        <f>ROW(Source!A436)</f>
        <v>436</v>
      </c>
      <c r="B656">
        <v>68193573</v>
      </c>
      <c r="C656">
        <v>68193563</v>
      </c>
      <c r="D656">
        <v>121548</v>
      </c>
      <c r="E656">
        <v>1</v>
      </c>
      <c r="F656">
        <v>1</v>
      </c>
      <c r="G656">
        <v>1</v>
      </c>
      <c r="H656">
        <v>1</v>
      </c>
      <c r="I656" t="s">
        <v>44</v>
      </c>
      <c r="J656" t="s">
        <v>3</v>
      </c>
      <c r="K656" t="s">
        <v>723</v>
      </c>
      <c r="L656">
        <v>608254</v>
      </c>
      <c r="N656">
        <v>1013</v>
      </c>
      <c r="O656" t="s">
        <v>724</v>
      </c>
      <c r="P656" t="s">
        <v>724</v>
      </c>
      <c r="Q656">
        <v>1</v>
      </c>
      <c r="X656">
        <v>0.01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1</v>
      </c>
      <c r="AE656">
        <v>2</v>
      </c>
      <c r="AF656" t="s">
        <v>3</v>
      </c>
      <c r="AG656">
        <v>0.01</v>
      </c>
      <c r="AH656">
        <v>2</v>
      </c>
      <c r="AI656">
        <v>68193565</v>
      </c>
      <c r="AJ656">
        <v>670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</row>
    <row r="657" spans="1:44" x14ac:dyDescent="0.4">
      <c r="A657">
        <f>ROW(Source!A436)</f>
        <v>436</v>
      </c>
      <c r="B657">
        <v>68193574</v>
      </c>
      <c r="C657">
        <v>68193563</v>
      </c>
      <c r="D657">
        <v>64871266</v>
      </c>
      <c r="E657">
        <v>1</v>
      </c>
      <c r="F657">
        <v>1</v>
      </c>
      <c r="G657">
        <v>1</v>
      </c>
      <c r="H657">
        <v>2</v>
      </c>
      <c r="I657" t="s">
        <v>918</v>
      </c>
      <c r="J657" t="s">
        <v>919</v>
      </c>
      <c r="K657" t="s">
        <v>920</v>
      </c>
      <c r="L657">
        <v>1368</v>
      </c>
      <c r="N657">
        <v>1011</v>
      </c>
      <c r="O657" t="s">
        <v>669</v>
      </c>
      <c r="P657" t="s">
        <v>669</v>
      </c>
      <c r="Q657">
        <v>1</v>
      </c>
      <c r="X657">
        <v>0.01</v>
      </c>
      <c r="Y657">
        <v>0</v>
      </c>
      <c r="Z657">
        <v>134.65</v>
      </c>
      <c r="AA657">
        <v>13.5</v>
      </c>
      <c r="AB657">
        <v>0</v>
      </c>
      <c r="AC657">
        <v>0</v>
      </c>
      <c r="AD657">
        <v>1</v>
      </c>
      <c r="AE657">
        <v>0</v>
      </c>
      <c r="AF657" t="s">
        <v>3</v>
      </c>
      <c r="AG657">
        <v>0.01</v>
      </c>
      <c r="AH657">
        <v>2</v>
      </c>
      <c r="AI657">
        <v>68193566</v>
      </c>
      <c r="AJ657">
        <v>671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</row>
    <row r="658" spans="1:44" x14ac:dyDescent="0.4">
      <c r="A658">
        <f>ROW(Source!A436)</f>
        <v>436</v>
      </c>
      <c r="B658">
        <v>68193575</v>
      </c>
      <c r="C658">
        <v>68193563</v>
      </c>
      <c r="D658">
        <v>64873129</v>
      </c>
      <c r="E658">
        <v>1</v>
      </c>
      <c r="F658">
        <v>1</v>
      </c>
      <c r="G658">
        <v>1</v>
      </c>
      <c r="H658">
        <v>2</v>
      </c>
      <c r="I658" t="s">
        <v>715</v>
      </c>
      <c r="J658" t="s">
        <v>716</v>
      </c>
      <c r="K658" t="s">
        <v>717</v>
      </c>
      <c r="L658">
        <v>1368</v>
      </c>
      <c r="N658">
        <v>1011</v>
      </c>
      <c r="O658" t="s">
        <v>669</v>
      </c>
      <c r="P658" t="s">
        <v>669</v>
      </c>
      <c r="Q658">
        <v>1</v>
      </c>
      <c r="X658">
        <v>0.01</v>
      </c>
      <c r="Y658">
        <v>0</v>
      </c>
      <c r="Z658">
        <v>87.17</v>
      </c>
      <c r="AA658">
        <v>11.6</v>
      </c>
      <c r="AB658">
        <v>0</v>
      </c>
      <c r="AC658">
        <v>0</v>
      </c>
      <c r="AD658">
        <v>1</v>
      </c>
      <c r="AE658">
        <v>0</v>
      </c>
      <c r="AF658" t="s">
        <v>3</v>
      </c>
      <c r="AG658">
        <v>0.01</v>
      </c>
      <c r="AH658">
        <v>2</v>
      </c>
      <c r="AI658">
        <v>68193567</v>
      </c>
      <c r="AJ658">
        <v>672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</row>
    <row r="659" spans="1:44" x14ac:dyDescent="0.4">
      <c r="A659">
        <f>ROW(Source!A436)</f>
        <v>436</v>
      </c>
      <c r="B659">
        <v>68193576</v>
      </c>
      <c r="C659">
        <v>68193563</v>
      </c>
      <c r="D659">
        <v>64808986</v>
      </c>
      <c r="E659">
        <v>1</v>
      </c>
      <c r="F659">
        <v>1</v>
      </c>
      <c r="G659">
        <v>1</v>
      </c>
      <c r="H659">
        <v>3</v>
      </c>
      <c r="I659" t="s">
        <v>930</v>
      </c>
      <c r="J659" t="s">
        <v>931</v>
      </c>
      <c r="K659" t="s">
        <v>932</v>
      </c>
      <c r="L659">
        <v>1346</v>
      </c>
      <c r="N659">
        <v>1009</v>
      </c>
      <c r="O659" t="s">
        <v>120</v>
      </c>
      <c r="P659" t="s">
        <v>120</v>
      </c>
      <c r="Q659">
        <v>1</v>
      </c>
      <c r="X659">
        <v>0.05</v>
      </c>
      <c r="Y659">
        <v>28.67</v>
      </c>
      <c r="Z659">
        <v>0</v>
      </c>
      <c r="AA659">
        <v>0</v>
      </c>
      <c r="AB659">
        <v>0</v>
      </c>
      <c r="AC659">
        <v>0</v>
      </c>
      <c r="AD659">
        <v>1</v>
      </c>
      <c r="AE659">
        <v>0</v>
      </c>
      <c r="AF659" t="s">
        <v>3</v>
      </c>
      <c r="AG659">
        <v>0.05</v>
      </c>
      <c r="AH659">
        <v>2</v>
      </c>
      <c r="AI659">
        <v>68193568</v>
      </c>
      <c r="AJ659">
        <v>673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</row>
    <row r="660" spans="1:44" x14ac:dyDescent="0.4">
      <c r="A660">
        <f>ROW(Source!A436)</f>
        <v>436</v>
      </c>
      <c r="B660">
        <v>68193577</v>
      </c>
      <c r="C660">
        <v>68193563</v>
      </c>
      <c r="D660">
        <v>64809271</v>
      </c>
      <c r="E660">
        <v>1</v>
      </c>
      <c r="F660">
        <v>1</v>
      </c>
      <c r="G660">
        <v>1</v>
      </c>
      <c r="H660">
        <v>3</v>
      </c>
      <c r="I660" t="s">
        <v>942</v>
      </c>
      <c r="J660" t="s">
        <v>943</v>
      </c>
      <c r="K660" t="s">
        <v>944</v>
      </c>
      <c r="L660">
        <v>1308</v>
      </c>
      <c r="N660">
        <v>1003</v>
      </c>
      <c r="O660" t="s">
        <v>259</v>
      </c>
      <c r="P660" t="s">
        <v>259</v>
      </c>
      <c r="Q660">
        <v>100</v>
      </c>
      <c r="X660">
        <v>0.05</v>
      </c>
      <c r="Y660">
        <v>120.36</v>
      </c>
      <c r="Z660">
        <v>0</v>
      </c>
      <c r="AA660">
        <v>0</v>
      </c>
      <c r="AB660">
        <v>0</v>
      </c>
      <c r="AC660">
        <v>0</v>
      </c>
      <c r="AD660">
        <v>1</v>
      </c>
      <c r="AE660">
        <v>0</v>
      </c>
      <c r="AF660" t="s">
        <v>3</v>
      </c>
      <c r="AG660">
        <v>0.05</v>
      </c>
      <c r="AH660">
        <v>2</v>
      </c>
      <c r="AI660">
        <v>68193569</v>
      </c>
      <c r="AJ660">
        <v>674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</row>
    <row r="661" spans="1:44" x14ac:dyDescent="0.4">
      <c r="A661">
        <f>ROW(Source!A436)</f>
        <v>436</v>
      </c>
      <c r="B661">
        <v>68193578</v>
      </c>
      <c r="C661">
        <v>68193563</v>
      </c>
      <c r="D661">
        <v>64809290</v>
      </c>
      <c r="E661">
        <v>1</v>
      </c>
      <c r="F661">
        <v>1</v>
      </c>
      <c r="G661">
        <v>1</v>
      </c>
      <c r="H661">
        <v>3</v>
      </c>
      <c r="I661" t="s">
        <v>933</v>
      </c>
      <c r="J661" t="s">
        <v>934</v>
      </c>
      <c r="K661" t="s">
        <v>935</v>
      </c>
      <c r="L661">
        <v>1346</v>
      </c>
      <c r="N661">
        <v>1009</v>
      </c>
      <c r="O661" t="s">
        <v>120</v>
      </c>
      <c r="P661" t="s">
        <v>120</v>
      </c>
      <c r="Q661">
        <v>1</v>
      </c>
      <c r="X661">
        <v>0.16</v>
      </c>
      <c r="Y661">
        <v>30.5</v>
      </c>
      <c r="Z661">
        <v>0</v>
      </c>
      <c r="AA661">
        <v>0</v>
      </c>
      <c r="AB661">
        <v>0</v>
      </c>
      <c r="AC661">
        <v>0</v>
      </c>
      <c r="AD661">
        <v>1</v>
      </c>
      <c r="AE661">
        <v>0</v>
      </c>
      <c r="AF661" t="s">
        <v>3</v>
      </c>
      <c r="AG661">
        <v>0.16</v>
      </c>
      <c r="AH661">
        <v>2</v>
      </c>
      <c r="AI661">
        <v>68193570</v>
      </c>
      <c r="AJ661">
        <v>675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</row>
    <row r="662" spans="1:44" x14ac:dyDescent="0.4">
      <c r="A662">
        <f>ROW(Source!A436)</f>
        <v>436</v>
      </c>
      <c r="B662">
        <v>68193579</v>
      </c>
      <c r="C662">
        <v>68193563</v>
      </c>
      <c r="D662">
        <v>64870754</v>
      </c>
      <c r="E662">
        <v>1</v>
      </c>
      <c r="F662">
        <v>1</v>
      </c>
      <c r="G662">
        <v>1</v>
      </c>
      <c r="H662">
        <v>3</v>
      </c>
      <c r="I662" t="s">
        <v>912</v>
      </c>
      <c r="J662" t="s">
        <v>913</v>
      </c>
      <c r="K662" t="s">
        <v>914</v>
      </c>
      <c r="L662">
        <v>1374</v>
      </c>
      <c r="N662">
        <v>1013</v>
      </c>
      <c r="O662" t="s">
        <v>915</v>
      </c>
      <c r="P662" t="s">
        <v>915</v>
      </c>
      <c r="Q662">
        <v>1</v>
      </c>
      <c r="X662">
        <v>0.53</v>
      </c>
      <c r="Y662">
        <v>1</v>
      </c>
      <c r="Z662">
        <v>0</v>
      </c>
      <c r="AA662">
        <v>0</v>
      </c>
      <c r="AB662">
        <v>0</v>
      </c>
      <c r="AC662">
        <v>0</v>
      </c>
      <c r="AD662">
        <v>1</v>
      </c>
      <c r="AE662">
        <v>0</v>
      </c>
      <c r="AF662" t="s">
        <v>3</v>
      </c>
      <c r="AG662">
        <v>0.53</v>
      </c>
      <c r="AH662">
        <v>2</v>
      </c>
      <c r="AI662">
        <v>68193571</v>
      </c>
      <c r="AJ662">
        <v>676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</row>
    <row r="663" spans="1:44" x14ac:dyDescent="0.4">
      <c r="A663">
        <f>ROW(Source!A438)</f>
        <v>438</v>
      </c>
      <c r="B663">
        <v>68193592</v>
      </c>
      <c r="C663">
        <v>68193581</v>
      </c>
      <c r="D663">
        <v>29364679</v>
      </c>
      <c r="E663">
        <v>1</v>
      </c>
      <c r="F663">
        <v>1</v>
      </c>
      <c r="G663">
        <v>1</v>
      </c>
      <c r="H663">
        <v>1</v>
      </c>
      <c r="I663" t="s">
        <v>945</v>
      </c>
      <c r="J663" t="s">
        <v>3</v>
      </c>
      <c r="K663" t="s">
        <v>946</v>
      </c>
      <c r="L663">
        <v>1369</v>
      </c>
      <c r="N663">
        <v>1013</v>
      </c>
      <c r="O663" t="s">
        <v>665</v>
      </c>
      <c r="P663" t="s">
        <v>665</v>
      </c>
      <c r="Q663">
        <v>1</v>
      </c>
      <c r="X663">
        <v>30.48</v>
      </c>
      <c r="Y663">
        <v>0</v>
      </c>
      <c r="Z663">
        <v>0</v>
      </c>
      <c r="AA663">
        <v>0</v>
      </c>
      <c r="AB663">
        <v>9.92</v>
      </c>
      <c r="AC663">
        <v>0</v>
      </c>
      <c r="AD663">
        <v>1</v>
      </c>
      <c r="AE663">
        <v>1</v>
      </c>
      <c r="AF663" t="s">
        <v>3</v>
      </c>
      <c r="AG663">
        <v>30.48</v>
      </c>
      <c r="AH663">
        <v>2</v>
      </c>
      <c r="AI663">
        <v>68193582</v>
      </c>
      <c r="AJ663">
        <v>677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</row>
    <row r="664" spans="1:44" x14ac:dyDescent="0.4">
      <c r="A664">
        <f>ROW(Source!A438)</f>
        <v>438</v>
      </c>
      <c r="B664">
        <v>68193593</v>
      </c>
      <c r="C664">
        <v>68193581</v>
      </c>
      <c r="D664">
        <v>121548</v>
      </c>
      <c r="E664">
        <v>1</v>
      </c>
      <c r="F664">
        <v>1</v>
      </c>
      <c r="G664">
        <v>1</v>
      </c>
      <c r="H664">
        <v>1</v>
      </c>
      <c r="I664" t="s">
        <v>44</v>
      </c>
      <c r="J664" t="s">
        <v>3</v>
      </c>
      <c r="K664" t="s">
        <v>723</v>
      </c>
      <c r="L664">
        <v>608254</v>
      </c>
      <c r="N664">
        <v>1013</v>
      </c>
      <c r="O664" t="s">
        <v>724</v>
      </c>
      <c r="P664" t="s">
        <v>724</v>
      </c>
      <c r="Q664">
        <v>1</v>
      </c>
      <c r="X664">
        <v>0.03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1</v>
      </c>
      <c r="AE664">
        <v>2</v>
      </c>
      <c r="AF664" t="s">
        <v>3</v>
      </c>
      <c r="AG664">
        <v>0.03</v>
      </c>
      <c r="AH664">
        <v>2</v>
      </c>
      <c r="AI664">
        <v>68193583</v>
      </c>
      <c r="AJ664">
        <v>678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</row>
    <row r="665" spans="1:44" x14ac:dyDescent="0.4">
      <c r="A665">
        <f>ROW(Source!A438)</f>
        <v>438</v>
      </c>
      <c r="B665">
        <v>68193594</v>
      </c>
      <c r="C665">
        <v>68193581</v>
      </c>
      <c r="D665">
        <v>64871266</v>
      </c>
      <c r="E665">
        <v>1</v>
      </c>
      <c r="F665">
        <v>1</v>
      </c>
      <c r="G665">
        <v>1</v>
      </c>
      <c r="H665">
        <v>2</v>
      </c>
      <c r="I665" t="s">
        <v>918</v>
      </c>
      <c r="J665" t="s">
        <v>919</v>
      </c>
      <c r="K665" t="s">
        <v>920</v>
      </c>
      <c r="L665">
        <v>1368</v>
      </c>
      <c r="N665">
        <v>1011</v>
      </c>
      <c r="O665" t="s">
        <v>669</v>
      </c>
      <c r="P665" t="s">
        <v>669</v>
      </c>
      <c r="Q665">
        <v>1</v>
      </c>
      <c r="X665">
        <v>0.03</v>
      </c>
      <c r="Y665">
        <v>0</v>
      </c>
      <c r="Z665">
        <v>134.65</v>
      </c>
      <c r="AA665">
        <v>13.5</v>
      </c>
      <c r="AB665">
        <v>0</v>
      </c>
      <c r="AC665">
        <v>0</v>
      </c>
      <c r="AD665">
        <v>1</v>
      </c>
      <c r="AE665">
        <v>0</v>
      </c>
      <c r="AF665" t="s">
        <v>3</v>
      </c>
      <c r="AG665">
        <v>0.03</v>
      </c>
      <c r="AH665">
        <v>2</v>
      </c>
      <c r="AI665">
        <v>68193584</v>
      </c>
      <c r="AJ665">
        <v>679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</row>
    <row r="666" spans="1:44" x14ac:dyDescent="0.4">
      <c r="A666">
        <f>ROW(Source!A438)</f>
        <v>438</v>
      </c>
      <c r="B666">
        <v>68193595</v>
      </c>
      <c r="C666">
        <v>68193581</v>
      </c>
      <c r="D666">
        <v>64873129</v>
      </c>
      <c r="E666">
        <v>1</v>
      </c>
      <c r="F666">
        <v>1</v>
      </c>
      <c r="G666">
        <v>1</v>
      </c>
      <c r="H666">
        <v>2</v>
      </c>
      <c r="I666" t="s">
        <v>715</v>
      </c>
      <c r="J666" t="s">
        <v>716</v>
      </c>
      <c r="K666" t="s">
        <v>717</v>
      </c>
      <c r="L666">
        <v>1368</v>
      </c>
      <c r="N666">
        <v>1011</v>
      </c>
      <c r="O666" t="s">
        <v>669</v>
      </c>
      <c r="P666" t="s">
        <v>669</v>
      </c>
      <c r="Q666">
        <v>1</v>
      </c>
      <c r="X666">
        <v>0.02</v>
      </c>
      <c r="Y666">
        <v>0</v>
      </c>
      <c r="Z666">
        <v>87.17</v>
      </c>
      <c r="AA666">
        <v>11.6</v>
      </c>
      <c r="AB666">
        <v>0</v>
      </c>
      <c r="AC666">
        <v>0</v>
      </c>
      <c r="AD666">
        <v>1</v>
      </c>
      <c r="AE666">
        <v>0</v>
      </c>
      <c r="AF666" t="s">
        <v>3</v>
      </c>
      <c r="AG666">
        <v>0.02</v>
      </c>
      <c r="AH666">
        <v>2</v>
      </c>
      <c r="AI666">
        <v>68193585</v>
      </c>
      <c r="AJ666">
        <v>680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</row>
    <row r="667" spans="1:44" x14ac:dyDescent="0.4">
      <c r="A667">
        <f>ROW(Source!A438)</f>
        <v>438</v>
      </c>
      <c r="B667">
        <v>68193596</v>
      </c>
      <c r="C667">
        <v>68193581</v>
      </c>
      <c r="D667">
        <v>64808847</v>
      </c>
      <c r="E667">
        <v>1</v>
      </c>
      <c r="F667">
        <v>1</v>
      </c>
      <c r="G667">
        <v>1</v>
      </c>
      <c r="H667">
        <v>3</v>
      </c>
      <c r="I667" t="s">
        <v>947</v>
      </c>
      <c r="J667" t="s">
        <v>948</v>
      </c>
      <c r="K667" t="s">
        <v>754</v>
      </c>
      <c r="L667">
        <v>1346</v>
      </c>
      <c r="N667">
        <v>1009</v>
      </c>
      <c r="O667" t="s">
        <v>120</v>
      </c>
      <c r="P667" t="s">
        <v>120</v>
      </c>
      <c r="Q667">
        <v>1</v>
      </c>
      <c r="X667">
        <v>1.5</v>
      </c>
      <c r="Y667">
        <v>9.0399999999999991</v>
      </c>
      <c r="Z667">
        <v>0</v>
      </c>
      <c r="AA667">
        <v>0</v>
      </c>
      <c r="AB667">
        <v>0</v>
      </c>
      <c r="AC667">
        <v>0</v>
      </c>
      <c r="AD667">
        <v>1</v>
      </c>
      <c r="AE667">
        <v>0</v>
      </c>
      <c r="AF667" t="s">
        <v>3</v>
      </c>
      <c r="AG667">
        <v>1.5</v>
      </c>
      <c r="AH667">
        <v>2</v>
      </c>
      <c r="AI667">
        <v>68193586</v>
      </c>
      <c r="AJ667">
        <v>681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</row>
    <row r="668" spans="1:44" x14ac:dyDescent="0.4">
      <c r="A668">
        <f>ROW(Source!A438)</f>
        <v>438</v>
      </c>
      <c r="B668">
        <v>68193597</v>
      </c>
      <c r="C668">
        <v>68193581</v>
      </c>
      <c r="D668">
        <v>64809290</v>
      </c>
      <c r="E668">
        <v>1</v>
      </c>
      <c r="F668">
        <v>1</v>
      </c>
      <c r="G668">
        <v>1</v>
      </c>
      <c r="H668">
        <v>3</v>
      </c>
      <c r="I668" t="s">
        <v>933</v>
      </c>
      <c r="J668" t="s">
        <v>934</v>
      </c>
      <c r="K668" t="s">
        <v>935</v>
      </c>
      <c r="L668">
        <v>1346</v>
      </c>
      <c r="N668">
        <v>1009</v>
      </c>
      <c r="O668" t="s">
        <v>120</v>
      </c>
      <c r="P668" t="s">
        <v>120</v>
      </c>
      <c r="Q668">
        <v>1</v>
      </c>
      <c r="X668">
        <v>0.42</v>
      </c>
      <c r="Y668">
        <v>30.5</v>
      </c>
      <c r="Z668">
        <v>0</v>
      </c>
      <c r="AA668">
        <v>0</v>
      </c>
      <c r="AB668">
        <v>0</v>
      </c>
      <c r="AC668">
        <v>0</v>
      </c>
      <c r="AD668">
        <v>1</v>
      </c>
      <c r="AE668">
        <v>0</v>
      </c>
      <c r="AF668" t="s">
        <v>3</v>
      </c>
      <c r="AG668">
        <v>0.42</v>
      </c>
      <c r="AH668">
        <v>2</v>
      </c>
      <c r="AI668">
        <v>68193587</v>
      </c>
      <c r="AJ668">
        <v>682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</row>
    <row r="669" spans="1:44" x14ac:dyDescent="0.4">
      <c r="A669">
        <f>ROW(Source!A438)</f>
        <v>438</v>
      </c>
      <c r="B669">
        <v>68193598</v>
      </c>
      <c r="C669">
        <v>68193581</v>
      </c>
      <c r="D669">
        <v>64846603</v>
      </c>
      <c r="E669">
        <v>1</v>
      </c>
      <c r="F669">
        <v>1</v>
      </c>
      <c r="G669">
        <v>1</v>
      </c>
      <c r="H669">
        <v>3</v>
      </c>
      <c r="I669" t="s">
        <v>949</v>
      </c>
      <c r="J669" t="s">
        <v>950</v>
      </c>
      <c r="K669" t="s">
        <v>951</v>
      </c>
      <c r="L669">
        <v>1348</v>
      </c>
      <c r="N669">
        <v>1009</v>
      </c>
      <c r="O669" t="s">
        <v>133</v>
      </c>
      <c r="P669" t="s">
        <v>133</v>
      </c>
      <c r="Q669">
        <v>1000</v>
      </c>
      <c r="X669">
        <v>3.15E-3</v>
      </c>
      <c r="Y669">
        <v>729.98</v>
      </c>
      <c r="Z669">
        <v>0</v>
      </c>
      <c r="AA669">
        <v>0</v>
      </c>
      <c r="AB669">
        <v>0</v>
      </c>
      <c r="AC669">
        <v>0</v>
      </c>
      <c r="AD669">
        <v>1</v>
      </c>
      <c r="AE669">
        <v>0</v>
      </c>
      <c r="AF669" t="s">
        <v>3</v>
      </c>
      <c r="AG669">
        <v>3.15E-3</v>
      </c>
      <c r="AH669">
        <v>2</v>
      </c>
      <c r="AI669">
        <v>68193588</v>
      </c>
      <c r="AJ669">
        <v>683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</row>
    <row r="670" spans="1:44" x14ac:dyDescent="0.4">
      <c r="A670">
        <f>ROW(Source!A438)</f>
        <v>438</v>
      </c>
      <c r="B670">
        <v>68193599</v>
      </c>
      <c r="C670">
        <v>68193581</v>
      </c>
      <c r="D670">
        <v>64862995</v>
      </c>
      <c r="E670">
        <v>1</v>
      </c>
      <c r="F670">
        <v>1</v>
      </c>
      <c r="G670">
        <v>1</v>
      </c>
      <c r="H670">
        <v>3</v>
      </c>
      <c r="I670" t="s">
        <v>952</v>
      </c>
      <c r="J670" t="s">
        <v>953</v>
      </c>
      <c r="K670" t="s">
        <v>954</v>
      </c>
      <c r="L670">
        <v>1356</v>
      </c>
      <c r="N670">
        <v>1010</v>
      </c>
      <c r="O670" t="s">
        <v>271</v>
      </c>
      <c r="P670" t="s">
        <v>271</v>
      </c>
      <c r="Q670">
        <v>1000</v>
      </c>
      <c r="X670">
        <v>0.10199999999999999</v>
      </c>
      <c r="Y670">
        <v>280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 t="s">
        <v>3</v>
      </c>
      <c r="AG670">
        <v>0.10199999999999999</v>
      </c>
      <c r="AH670">
        <v>2</v>
      </c>
      <c r="AI670">
        <v>68193590</v>
      </c>
      <c r="AJ670">
        <v>685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</row>
    <row r="671" spans="1:44" x14ac:dyDescent="0.4">
      <c r="A671">
        <f>ROW(Source!A438)</f>
        <v>438</v>
      </c>
      <c r="B671">
        <v>68193600</v>
      </c>
      <c r="C671">
        <v>68193581</v>
      </c>
      <c r="D671">
        <v>64870754</v>
      </c>
      <c r="E671">
        <v>1</v>
      </c>
      <c r="F671">
        <v>1</v>
      </c>
      <c r="G671">
        <v>1</v>
      </c>
      <c r="H671">
        <v>3</v>
      </c>
      <c r="I671" t="s">
        <v>912</v>
      </c>
      <c r="J671" t="s">
        <v>913</v>
      </c>
      <c r="K671" t="s">
        <v>914</v>
      </c>
      <c r="L671">
        <v>1374</v>
      </c>
      <c r="N671">
        <v>1013</v>
      </c>
      <c r="O671" t="s">
        <v>915</v>
      </c>
      <c r="P671" t="s">
        <v>915</v>
      </c>
      <c r="Q671">
        <v>1</v>
      </c>
      <c r="X671">
        <v>6.05</v>
      </c>
      <c r="Y671">
        <v>1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</v>
      </c>
      <c r="AF671" t="s">
        <v>3</v>
      </c>
      <c r="AG671">
        <v>6.05</v>
      </c>
      <c r="AH671">
        <v>2</v>
      </c>
      <c r="AI671">
        <v>68193591</v>
      </c>
      <c r="AJ671">
        <v>686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</row>
    <row r="672" spans="1:44" x14ac:dyDescent="0.4">
      <c r="A672">
        <f>ROW(Source!A440)</f>
        <v>440</v>
      </c>
      <c r="B672">
        <v>68193611</v>
      </c>
      <c r="C672">
        <v>68193602</v>
      </c>
      <c r="D672">
        <v>29364679</v>
      </c>
      <c r="E672">
        <v>1</v>
      </c>
      <c r="F672">
        <v>1</v>
      </c>
      <c r="G672">
        <v>1</v>
      </c>
      <c r="H672">
        <v>1</v>
      </c>
      <c r="I672" t="s">
        <v>945</v>
      </c>
      <c r="J672" t="s">
        <v>3</v>
      </c>
      <c r="K672" t="s">
        <v>946</v>
      </c>
      <c r="L672">
        <v>1369</v>
      </c>
      <c r="N672">
        <v>1013</v>
      </c>
      <c r="O672" t="s">
        <v>665</v>
      </c>
      <c r="P672" t="s">
        <v>665</v>
      </c>
      <c r="Q672">
        <v>1</v>
      </c>
      <c r="X672">
        <v>25.76</v>
      </c>
      <c r="Y672">
        <v>0</v>
      </c>
      <c r="Z672">
        <v>0</v>
      </c>
      <c r="AA672">
        <v>0</v>
      </c>
      <c r="AB672">
        <v>9.92</v>
      </c>
      <c r="AC672">
        <v>0</v>
      </c>
      <c r="AD672">
        <v>1</v>
      </c>
      <c r="AE672">
        <v>1</v>
      </c>
      <c r="AF672" t="s">
        <v>3</v>
      </c>
      <c r="AG672">
        <v>25.76</v>
      </c>
      <c r="AH672">
        <v>2</v>
      </c>
      <c r="AI672">
        <v>68193603</v>
      </c>
      <c r="AJ672">
        <v>687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</row>
    <row r="673" spans="1:44" x14ac:dyDescent="0.4">
      <c r="A673">
        <f>ROW(Source!A440)</f>
        <v>440</v>
      </c>
      <c r="B673">
        <v>68193612</v>
      </c>
      <c r="C673">
        <v>68193602</v>
      </c>
      <c r="D673">
        <v>121548</v>
      </c>
      <c r="E673">
        <v>1</v>
      </c>
      <c r="F673">
        <v>1</v>
      </c>
      <c r="G673">
        <v>1</v>
      </c>
      <c r="H673">
        <v>1</v>
      </c>
      <c r="I673" t="s">
        <v>44</v>
      </c>
      <c r="J673" t="s">
        <v>3</v>
      </c>
      <c r="K673" t="s">
        <v>723</v>
      </c>
      <c r="L673">
        <v>608254</v>
      </c>
      <c r="N673">
        <v>1013</v>
      </c>
      <c r="O673" t="s">
        <v>724</v>
      </c>
      <c r="P673" t="s">
        <v>724</v>
      </c>
      <c r="Q673">
        <v>1</v>
      </c>
      <c r="X673">
        <v>0.03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1</v>
      </c>
      <c r="AE673">
        <v>2</v>
      </c>
      <c r="AF673" t="s">
        <v>3</v>
      </c>
      <c r="AG673">
        <v>0.03</v>
      </c>
      <c r="AH673">
        <v>2</v>
      </c>
      <c r="AI673">
        <v>68193604</v>
      </c>
      <c r="AJ673">
        <v>688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</row>
    <row r="674" spans="1:44" x14ac:dyDescent="0.4">
      <c r="A674">
        <f>ROW(Source!A440)</f>
        <v>440</v>
      </c>
      <c r="B674">
        <v>68193613</v>
      </c>
      <c r="C674">
        <v>68193602</v>
      </c>
      <c r="D674">
        <v>64871266</v>
      </c>
      <c r="E674">
        <v>1</v>
      </c>
      <c r="F674">
        <v>1</v>
      </c>
      <c r="G674">
        <v>1</v>
      </c>
      <c r="H674">
        <v>2</v>
      </c>
      <c r="I674" t="s">
        <v>918</v>
      </c>
      <c r="J674" t="s">
        <v>919</v>
      </c>
      <c r="K674" t="s">
        <v>920</v>
      </c>
      <c r="L674">
        <v>1368</v>
      </c>
      <c r="N674">
        <v>1011</v>
      </c>
      <c r="O674" t="s">
        <v>669</v>
      </c>
      <c r="P674" t="s">
        <v>669</v>
      </c>
      <c r="Q674">
        <v>1</v>
      </c>
      <c r="X674">
        <v>0.03</v>
      </c>
      <c r="Y674">
        <v>0</v>
      </c>
      <c r="Z674">
        <v>134.65</v>
      </c>
      <c r="AA674">
        <v>13.5</v>
      </c>
      <c r="AB674">
        <v>0</v>
      </c>
      <c r="AC674">
        <v>0</v>
      </c>
      <c r="AD674">
        <v>1</v>
      </c>
      <c r="AE674">
        <v>0</v>
      </c>
      <c r="AF674" t="s">
        <v>3</v>
      </c>
      <c r="AG674">
        <v>0.03</v>
      </c>
      <c r="AH674">
        <v>2</v>
      </c>
      <c r="AI674">
        <v>68193605</v>
      </c>
      <c r="AJ674">
        <v>689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</row>
    <row r="675" spans="1:44" x14ac:dyDescent="0.4">
      <c r="A675">
        <f>ROW(Source!A440)</f>
        <v>440</v>
      </c>
      <c r="B675">
        <v>68193614</v>
      </c>
      <c r="C675">
        <v>68193602</v>
      </c>
      <c r="D675">
        <v>64873129</v>
      </c>
      <c r="E675">
        <v>1</v>
      </c>
      <c r="F675">
        <v>1</v>
      </c>
      <c r="G675">
        <v>1</v>
      </c>
      <c r="H675">
        <v>2</v>
      </c>
      <c r="I675" t="s">
        <v>715</v>
      </c>
      <c r="J675" t="s">
        <v>716</v>
      </c>
      <c r="K675" t="s">
        <v>717</v>
      </c>
      <c r="L675">
        <v>1368</v>
      </c>
      <c r="N675">
        <v>1011</v>
      </c>
      <c r="O675" t="s">
        <v>669</v>
      </c>
      <c r="P675" t="s">
        <v>669</v>
      </c>
      <c r="Q675">
        <v>1</v>
      </c>
      <c r="X675">
        <v>0.02</v>
      </c>
      <c r="Y675">
        <v>0</v>
      </c>
      <c r="Z675">
        <v>87.17</v>
      </c>
      <c r="AA675">
        <v>11.6</v>
      </c>
      <c r="AB675">
        <v>0</v>
      </c>
      <c r="AC675">
        <v>0</v>
      </c>
      <c r="AD675">
        <v>1</v>
      </c>
      <c r="AE675">
        <v>0</v>
      </c>
      <c r="AF675" t="s">
        <v>3</v>
      </c>
      <c r="AG675">
        <v>0.02</v>
      </c>
      <c r="AH675">
        <v>2</v>
      </c>
      <c r="AI675">
        <v>68193606</v>
      </c>
      <c r="AJ675">
        <v>690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</row>
    <row r="676" spans="1:44" x14ac:dyDescent="0.4">
      <c r="A676">
        <f>ROW(Source!A440)</f>
        <v>440</v>
      </c>
      <c r="B676">
        <v>68193615</v>
      </c>
      <c r="C676">
        <v>68193602</v>
      </c>
      <c r="D676">
        <v>64846603</v>
      </c>
      <c r="E676">
        <v>1</v>
      </c>
      <c r="F676">
        <v>1</v>
      </c>
      <c r="G676">
        <v>1</v>
      </c>
      <c r="H676">
        <v>3</v>
      </c>
      <c r="I676" t="s">
        <v>949</v>
      </c>
      <c r="J676" t="s">
        <v>950</v>
      </c>
      <c r="K676" t="s">
        <v>951</v>
      </c>
      <c r="L676">
        <v>1348</v>
      </c>
      <c r="N676">
        <v>1009</v>
      </c>
      <c r="O676" t="s">
        <v>133</v>
      </c>
      <c r="P676" t="s">
        <v>133</v>
      </c>
      <c r="Q676">
        <v>1000</v>
      </c>
      <c r="X676">
        <v>3.15E-3</v>
      </c>
      <c r="Y676">
        <v>729.98</v>
      </c>
      <c r="Z676">
        <v>0</v>
      </c>
      <c r="AA676">
        <v>0</v>
      </c>
      <c r="AB676">
        <v>0</v>
      </c>
      <c r="AC676">
        <v>0</v>
      </c>
      <c r="AD676">
        <v>1</v>
      </c>
      <c r="AE676">
        <v>0</v>
      </c>
      <c r="AF676" t="s">
        <v>3</v>
      </c>
      <c r="AG676">
        <v>3.15E-3</v>
      </c>
      <c r="AH676">
        <v>2</v>
      </c>
      <c r="AI676">
        <v>68193607</v>
      </c>
      <c r="AJ676">
        <v>691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</row>
    <row r="677" spans="1:44" x14ac:dyDescent="0.4">
      <c r="A677">
        <f>ROW(Source!A440)</f>
        <v>440</v>
      </c>
      <c r="B677">
        <v>68193616</v>
      </c>
      <c r="C677">
        <v>68193602</v>
      </c>
      <c r="D677">
        <v>64862995</v>
      </c>
      <c r="E677">
        <v>1</v>
      </c>
      <c r="F677">
        <v>1</v>
      </c>
      <c r="G677">
        <v>1</v>
      </c>
      <c r="H677">
        <v>3</v>
      </c>
      <c r="I677" t="s">
        <v>952</v>
      </c>
      <c r="J677" t="s">
        <v>953</v>
      </c>
      <c r="K677" t="s">
        <v>954</v>
      </c>
      <c r="L677">
        <v>1356</v>
      </c>
      <c r="N677">
        <v>1010</v>
      </c>
      <c r="O677" t="s">
        <v>271</v>
      </c>
      <c r="P677" t="s">
        <v>271</v>
      </c>
      <c r="Q677">
        <v>1000</v>
      </c>
      <c r="X677">
        <v>0.10199999999999999</v>
      </c>
      <c r="Y677">
        <v>280</v>
      </c>
      <c r="Z677">
        <v>0</v>
      </c>
      <c r="AA677">
        <v>0</v>
      </c>
      <c r="AB677">
        <v>0</v>
      </c>
      <c r="AC677">
        <v>0</v>
      </c>
      <c r="AD677">
        <v>1</v>
      </c>
      <c r="AE677">
        <v>0</v>
      </c>
      <c r="AF677" t="s">
        <v>3</v>
      </c>
      <c r="AG677">
        <v>0.10199999999999999</v>
      </c>
      <c r="AH677">
        <v>2</v>
      </c>
      <c r="AI677">
        <v>68193608</v>
      </c>
      <c r="AJ677">
        <v>692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</row>
    <row r="678" spans="1:44" x14ac:dyDescent="0.4">
      <c r="A678">
        <f>ROW(Source!A440)</f>
        <v>440</v>
      </c>
      <c r="B678">
        <v>68193617</v>
      </c>
      <c r="C678">
        <v>68193602</v>
      </c>
      <c r="D678">
        <v>64870754</v>
      </c>
      <c r="E678">
        <v>1</v>
      </c>
      <c r="F678">
        <v>1</v>
      </c>
      <c r="G678">
        <v>1</v>
      </c>
      <c r="H678">
        <v>3</v>
      </c>
      <c r="I678" t="s">
        <v>912</v>
      </c>
      <c r="J678" t="s">
        <v>913</v>
      </c>
      <c r="K678" t="s">
        <v>914</v>
      </c>
      <c r="L678">
        <v>1374</v>
      </c>
      <c r="N678">
        <v>1013</v>
      </c>
      <c r="O678" t="s">
        <v>915</v>
      </c>
      <c r="P678" t="s">
        <v>915</v>
      </c>
      <c r="Q678">
        <v>1</v>
      </c>
      <c r="X678">
        <v>5.1100000000000003</v>
      </c>
      <c r="Y678">
        <v>1</v>
      </c>
      <c r="Z678">
        <v>0</v>
      </c>
      <c r="AA678">
        <v>0</v>
      </c>
      <c r="AB678">
        <v>0</v>
      </c>
      <c r="AC678">
        <v>0</v>
      </c>
      <c r="AD678">
        <v>1</v>
      </c>
      <c r="AE678">
        <v>0</v>
      </c>
      <c r="AF678" t="s">
        <v>3</v>
      </c>
      <c r="AG678">
        <v>5.1100000000000003</v>
      </c>
      <c r="AH678">
        <v>2</v>
      </c>
      <c r="AI678">
        <v>68193610</v>
      </c>
      <c r="AJ678">
        <v>694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</row>
    <row r="679" spans="1:44" x14ac:dyDescent="0.4">
      <c r="A679">
        <f>ROW(Source!A442)</f>
        <v>442</v>
      </c>
      <c r="B679">
        <v>68193628</v>
      </c>
      <c r="C679">
        <v>68193619</v>
      </c>
      <c r="D679">
        <v>29364679</v>
      </c>
      <c r="E679">
        <v>1</v>
      </c>
      <c r="F679">
        <v>1</v>
      </c>
      <c r="G679">
        <v>1</v>
      </c>
      <c r="H679">
        <v>1</v>
      </c>
      <c r="I679" t="s">
        <v>945</v>
      </c>
      <c r="J679" t="s">
        <v>3</v>
      </c>
      <c r="K679" t="s">
        <v>946</v>
      </c>
      <c r="L679">
        <v>1369</v>
      </c>
      <c r="N679">
        <v>1013</v>
      </c>
      <c r="O679" t="s">
        <v>665</v>
      </c>
      <c r="P679" t="s">
        <v>665</v>
      </c>
      <c r="Q679">
        <v>1</v>
      </c>
      <c r="X679">
        <v>26.24</v>
      </c>
      <c r="Y679">
        <v>0</v>
      </c>
      <c r="Z679">
        <v>0</v>
      </c>
      <c r="AA679">
        <v>0</v>
      </c>
      <c r="AB679">
        <v>9.92</v>
      </c>
      <c r="AC679">
        <v>0</v>
      </c>
      <c r="AD679">
        <v>1</v>
      </c>
      <c r="AE679">
        <v>1</v>
      </c>
      <c r="AF679" t="s">
        <v>3</v>
      </c>
      <c r="AG679">
        <v>26.24</v>
      </c>
      <c r="AH679">
        <v>2</v>
      </c>
      <c r="AI679">
        <v>68193620</v>
      </c>
      <c r="AJ679">
        <v>695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</row>
    <row r="680" spans="1:44" x14ac:dyDescent="0.4">
      <c r="A680">
        <f>ROW(Source!A442)</f>
        <v>442</v>
      </c>
      <c r="B680">
        <v>68193629</v>
      </c>
      <c r="C680">
        <v>68193619</v>
      </c>
      <c r="D680">
        <v>121548</v>
      </c>
      <c r="E680">
        <v>1</v>
      </c>
      <c r="F680">
        <v>1</v>
      </c>
      <c r="G680">
        <v>1</v>
      </c>
      <c r="H680">
        <v>1</v>
      </c>
      <c r="I680" t="s">
        <v>44</v>
      </c>
      <c r="J680" t="s">
        <v>3</v>
      </c>
      <c r="K680" t="s">
        <v>723</v>
      </c>
      <c r="L680">
        <v>608254</v>
      </c>
      <c r="N680">
        <v>1013</v>
      </c>
      <c r="O680" t="s">
        <v>724</v>
      </c>
      <c r="P680" t="s">
        <v>724</v>
      </c>
      <c r="Q680">
        <v>1</v>
      </c>
      <c r="X680">
        <v>0.03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1</v>
      </c>
      <c r="AE680">
        <v>2</v>
      </c>
      <c r="AF680" t="s">
        <v>3</v>
      </c>
      <c r="AG680">
        <v>0.03</v>
      </c>
      <c r="AH680">
        <v>2</v>
      </c>
      <c r="AI680">
        <v>68193621</v>
      </c>
      <c r="AJ680">
        <v>696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</row>
    <row r="681" spans="1:44" x14ac:dyDescent="0.4">
      <c r="A681">
        <f>ROW(Source!A442)</f>
        <v>442</v>
      </c>
      <c r="B681">
        <v>68193630</v>
      </c>
      <c r="C681">
        <v>68193619</v>
      </c>
      <c r="D681">
        <v>64871266</v>
      </c>
      <c r="E681">
        <v>1</v>
      </c>
      <c r="F681">
        <v>1</v>
      </c>
      <c r="G681">
        <v>1</v>
      </c>
      <c r="H681">
        <v>2</v>
      </c>
      <c r="I681" t="s">
        <v>918</v>
      </c>
      <c r="J681" t="s">
        <v>919</v>
      </c>
      <c r="K681" t="s">
        <v>920</v>
      </c>
      <c r="L681">
        <v>1368</v>
      </c>
      <c r="N681">
        <v>1011</v>
      </c>
      <c r="O681" t="s">
        <v>669</v>
      </c>
      <c r="P681" t="s">
        <v>669</v>
      </c>
      <c r="Q681">
        <v>1</v>
      </c>
      <c r="X681">
        <v>0.03</v>
      </c>
      <c r="Y681">
        <v>0</v>
      </c>
      <c r="Z681">
        <v>134.65</v>
      </c>
      <c r="AA681">
        <v>13.5</v>
      </c>
      <c r="AB681">
        <v>0</v>
      </c>
      <c r="AC681">
        <v>0</v>
      </c>
      <c r="AD681">
        <v>1</v>
      </c>
      <c r="AE681">
        <v>0</v>
      </c>
      <c r="AF681" t="s">
        <v>3</v>
      </c>
      <c r="AG681">
        <v>0.03</v>
      </c>
      <c r="AH681">
        <v>2</v>
      </c>
      <c r="AI681">
        <v>68193622</v>
      </c>
      <c r="AJ681">
        <v>697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</row>
    <row r="682" spans="1:44" x14ac:dyDescent="0.4">
      <c r="A682">
        <f>ROW(Source!A442)</f>
        <v>442</v>
      </c>
      <c r="B682">
        <v>68193631</v>
      </c>
      <c r="C682">
        <v>68193619</v>
      </c>
      <c r="D682">
        <v>64873129</v>
      </c>
      <c r="E682">
        <v>1</v>
      </c>
      <c r="F682">
        <v>1</v>
      </c>
      <c r="G682">
        <v>1</v>
      </c>
      <c r="H682">
        <v>2</v>
      </c>
      <c r="I682" t="s">
        <v>715</v>
      </c>
      <c r="J682" t="s">
        <v>716</v>
      </c>
      <c r="K682" t="s">
        <v>717</v>
      </c>
      <c r="L682">
        <v>1368</v>
      </c>
      <c r="N682">
        <v>1011</v>
      </c>
      <c r="O682" t="s">
        <v>669</v>
      </c>
      <c r="P682" t="s">
        <v>669</v>
      </c>
      <c r="Q682">
        <v>1</v>
      </c>
      <c r="X682">
        <v>0.02</v>
      </c>
      <c r="Y682">
        <v>0</v>
      </c>
      <c r="Z682">
        <v>87.17</v>
      </c>
      <c r="AA682">
        <v>11.6</v>
      </c>
      <c r="AB682">
        <v>0</v>
      </c>
      <c r="AC682">
        <v>0</v>
      </c>
      <c r="AD682">
        <v>1</v>
      </c>
      <c r="AE682">
        <v>0</v>
      </c>
      <c r="AF682" t="s">
        <v>3</v>
      </c>
      <c r="AG682">
        <v>0.02</v>
      </c>
      <c r="AH682">
        <v>2</v>
      </c>
      <c r="AI682">
        <v>68193623</v>
      </c>
      <c r="AJ682">
        <v>698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</row>
    <row r="683" spans="1:44" x14ac:dyDescent="0.4">
      <c r="A683">
        <f>ROW(Source!A442)</f>
        <v>442</v>
      </c>
      <c r="B683">
        <v>68193632</v>
      </c>
      <c r="C683">
        <v>68193619</v>
      </c>
      <c r="D683">
        <v>64846603</v>
      </c>
      <c r="E683">
        <v>1</v>
      </c>
      <c r="F683">
        <v>1</v>
      </c>
      <c r="G683">
        <v>1</v>
      </c>
      <c r="H683">
        <v>3</v>
      </c>
      <c r="I683" t="s">
        <v>949</v>
      </c>
      <c r="J683" t="s">
        <v>950</v>
      </c>
      <c r="K683" t="s">
        <v>951</v>
      </c>
      <c r="L683">
        <v>1348</v>
      </c>
      <c r="N683">
        <v>1009</v>
      </c>
      <c r="O683" t="s">
        <v>133</v>
      </c>
      <c r="P683" t="s">
        <v>133</v>
      </c>
      <c r="Q683">
        <v>1000</v>
      </c>
      <c r="X683">
        <v>3.15E-3</v>
      </c>
      <c r="Y683">
        <v>729.98</v>
      </c>
      <c r="Z683">
        <v>0</v>
      </c>
      <c r="AA683">
        <v>0</v>
      </c>
      <c r="AB683">
        <v>0</v>
      </c>
      <c r="AC683">
        <v>0</v>
      </c>
      <c r="AD683">
        <v>1</v>
      </c>
      <c r="AE683">
        <v>0</v>
      </c>
      <c r="AF683" t="s">
        <v>3</v>
      </c>
      <c r="AG683">
        <v>3.15E-3</v>
      </c>
      <c r="AH683">
        <v>2</v>
      </c>
      <c r="AI683">
        <v>68193624</v>
      </c>
      <c r="AJ683">
        <v>699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</row>
    <row r="684" spans="1:44" x14ac:dyDescent="0.4">
      <c r="A684">
        <f>ROW(Source!A442)</f>
        <v>442</v>
      </c>
      <c r="B684">
        <v>68193633</v>
      </c>
      <c r="C684">
        <v>68193619</v>
      </c>
      <c r="D684">
        <v>64862995</v>
      </c>
      <c r="E684">
        <v>1</v>
      </c>
      <c r="F684">
        <v>1</v>
      </c>
      <c r="G684">
        <v>1</v>
      </c>
      <c r="H684">
        <v>3</v>
      </c>
      <c r="I684" t="s">
        <v>952</v>
      </c>
      <c r="J684" t="s">
        <v>953</v>
      </c>
      <c r="K684" t="s">
        <v>954</v>
      </c>
      <c r="L684">
        <v>1356</v>
      </c>
      <c r="N684">
        <v>1010</v>
      </c>
      <c r="O684" t="s">
        <v>271</v>
      </c>
      <c r="P684" t="s">
        <v>271</v>
      </c>
      <c r="Q684">
        <v>1000</v>
      </c>
      <c r="X684">
        <v>0.10199999999999999</v>
      </c>
      <c r="Y684">
        <v>280</v>
      </c>
      <c r="Z684">
        <v>0</v>
      </c>
      <c r="AA684">
        <v>0</v>
      </c>
      <c r="AB684">
        <v>0</v>
      </c>
      <c r="AC684">
        <v>0</v>
      </c>
      <c r="AD684">
        <v>1</v>
      </c>
      <c r="AE684">
        <v>0</v>
      </c>
      <c r="AF684" t="s">
        <v>3</v>
      </c>
      <c r="AG684">
        <v>0.10199999999999999</v>
      </c>
      <c r="AH684">
        <v>2</v>
      </c>
      <c r="AI684">
        <v>68193625</v>
      </c>
      <c r="AJ684">
        <v>700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</row>
    <row r="685" spans="1:44" x14ac:dyDescent="0.4">
      <c r="A685">
        <f>ROW(Source!A442)</f>
        <v>442</v>
      </c>
      <c r="B685">
        <v>68193634</v>
      </c>
      <c r="C685">
        <v>68193619</v>
      </c>
      <c r="D685">
        <v>64870754</v>
      </c>
      <c r="E685">
        <v>1</v>
      </c>
      <c r="F685">
        <v>1</v>
      </c>
      <c r="G685">
        <v>1</v>
      </c>
      <c r="H685">
        <v>3</v>
      </c>
      <c r="I685" t="s">
        <v>912</v>
      </c>
      <c r="J685" t="s">
        <v>913</v>
      </c>
      <c r="K685" t="s">
        <v>914</v>
      </c>
      <c r="L685">
        <v>1374</v>
      </c>
      <c r="N685">
        <v>1013</v>
      </c>
      <c r="O685" t="s">
        <v>915</v>
      </c>
      <c r="P685" t="s">
        <v>915</v>
      </c>
      <c r="Q685">
        <v>1</v>
      </c>
      <c r="X685">
        <v>5.21</v>
      </c>
      <c r="Y685">
        <v>1</v>
      </c>
      <c r="Z685">
        <v>0</v>
      </c>
      <c r="AA685">
        <v>0</v>
      </c>
      <c r="AB685">
        <v>0</v>
      </c>
      <c r="AC685">
        <v>0</v>
      </c>
      <c r="AD685">
        <v>1</v>
      </c>
      <c r="AE685">
        <v>0</v>
      </c>
      <c r="AF685" t="s">
        <v>3</v>
      </c>
      <c r="AG685">
        <v>5.21</v>
      </c>
      <c r="AH685">
        <v>2</v>
      </c>
      <c r="AI685">
        <v>68193627</v>
      </c>
      <c r="AJ685">
        <v>702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</row>
    <row r="686" spans="1:44" x14ac:dyDescent="0.4">
      <c r="A686">
        <f>ROW(Source!A444)</f>
        <v>444</v>
      </c>
      <c r="B686">
        <v>68193650</v>
      </c>
      <c r="C686">
        <v>68193636</v>
      </c>
      <c r="D686">
        <v>29364679</v>
      </c>
      <c r="E686">
        <v>1</v>
      </c>
      <c r="F686">
        <v>1</v>
      </c>
      <c r="G686">
        <v>1</v>
      </c>
      <c r="H686">
        <v>1</v>
      </c>
      <c r="I686" t="s">
        <v>945</v>
      </c>
      <c r="J686" t="s">
        <v>3</v>
      </c>
      <c r="K686" t="s">
        <v>946</v>
      </c>
      <c r="L686">
        <v>1369</v>
      </c>
      <c r="N686">
        <v>1013</v>
      </c>
      <c r="O686" t="s">
        <v>665</v>
      </c>
      <c r="P686" t="s">
        <v>665</v>
      </c>
      <c r="Q686">
        <v>1</v>
      </c>
      <c r="X686">
        <v>213.6</v>
      </c>
      <c r="Y686">
        <v>0</v>
      </c>
      <c r="Z686">
        <v>0</v>
      </c>
      <c r="AA686">
        <v>0</v>
      </c>
      <c r="AB686">
        <v>9.92</v>
      </c>
      <c r="AC686">
        <v>0</v>
      </c>
      <c r="AD686">
        <v>1</v>
      </c>
      <c r="AE686">
        <v>1</v>
      </c>
      <c r="AF686" t="s">
        <v>3</v>
      </c>
      <c r="AG686">
        <v>213.6</v>
      </c>
      <c r="AH686">
        <v>2</v>
      </c>
      <c r="AI686">
        <v>68193637</v>
      </c>
      <c r="AJ686">
        <v>703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</row>
    <row r="687" spans="1:44" x14ac:dyDescent="0.4">
      <c r="A687">
        <f>ROW(Source!A444)</f>
        <v>444</v>
      </c>
      <c r="B687">
        <v>68193651</v>
      </c>
      <c r="C687">
        <v>68193636</v>
      </c>
      <c r="D687">
        <v>121548</v>
      </c>
      <c r="E687">
        <v>1</v>
      </c>
      <c r="F687">
        <v>1</v>
      </c>
      <c r="G687">
        <v>1</v>
      </c>
      <c r="H687">
        <v>1</v>
      </c>
      <c r="I687" t="s">
        <v>44</v>
      </c>
      <c r="J687" t="s">
        <v>3</v>
      </c>
      <c r="K687" t="s">
        <v>723</v>
      </c>
      <c r="L687">
        <v>608254</v>
      </c>
      <c r="N687">
        <v>1013</v>
      </c>
      <c r="O687" t="s">
        <v>724</v>
      </c>
      <c r="P687" t="s">
        <v>724</v>
      </c>
      <c r="Q687">
        <v>1</v>
      </c>
      <c r="X687">
        <v>0.99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1</v>
      </c>
      <c r="AE687">
        <v>2</v>
      </c>
      <c r="AF687" t="s">
        <v>3</v>
      </c>
      <c r="AG687">
        <v>0.99</v>
      </c>
      <c r="AH687">
        <v>2</v>
      </c>
      <c r="AI687">
        <v>68193638</v>
      </c>
      <c r="AJ687">
        <v>704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</row>
    <row r="688" spans="1:44" x14ac:dyDescent="0.4">
      <c r="A688">
        <f>ROW(Source!A444)</f>
        <v>444</v>
      </c>
      <c r="B688">
        <v>68193652</v>
      </c>
      <c r="C688">
        <v>68193636</v>
      </c>
      <c r="D688">
        <v>64871266</v>
      </c>
      <c r="E688">
        <v>1</v>
      </c>
      <c r="F688">
        <v>1</v>
      </c>
      <c r="G688">
        <v>1</v>
      </c>
      <c r="H688">
        <v>2</v>
      </c>
      <c r="I688" t="s">
        <v>918</v>
      </c>
      <c r="J688" t="s">
        <v>919</v>
      </c>
      <c r="K688" t="s">
        <v>920</v>
      </c>
      <c r="L688">
        <v>1368</v>
      </c>
      <c r="N688">
        <v>1011</v>
      </c>
      <c r="O688" t="s">
        <v>669</v>
      </c>
      <c r="P688" t="s">
        <v>669</v>
      </c>
      <c r="Q688">
        <v>1</v>
      </c>
      <c r="X688">
        <v>0.99</v>
      </c>
      <c r="Y688">
        <v>0</v>
      </c>
      <c r="Z688">
        <v>134.65</v>
      </c>
      <c r="AA688">
        <v>13.5</v>
      </c>
      <c r="AB688">
        <v>0</v>
      </c>
      <c r="AC688">
        <v>0</v>
      </c>
      <c r="AD688">
        <v>1</v>
      </c>
      <c r="AE688">
        <v>0</v>
      </c>
      <c r="AF688" t="s">
        <v>3</v>
      </c>
      <c r="AG688">
        <v>0.99</v>
      </c>
      <c r="AH688">
        <v>2</v>
      </c>
      <c r="AI688">
        <v>68193639</v>
      </c>
      <c r="AJ688">
        <v>705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</row>
    <row r="689" spans="1:44" x14ac:dyDescent="0.4">
      <c r="A689">
        <f>ROW(Source!A444)</f>
        <v>444</v>
      </c>
      <c r="B689">
        <v>68193653</v>
      </c>
      <c r="C689">
        <v>68193636</v>
      </c>
      <c r="D689">
        <v>64871481</v>
      </c>
      <c r="E689">
        <v>1</v>
      </c>
      <c r="F689">
        <v>1</v>
      </c>
      <c r="G689">
        <v>1</v>
      </c>
      <c r="H689">
        <v>2</v>
      </c>
      <c r="I689" t="s">
        <v>743</v>
      </c>
      <c r="J689" t="s">
        <v>744</v>
      </c>
      <c r="K689" t="s">
        <v>745</v>
      </c>
      <c r="L689">
        <v>1368</v>
      </c>
      <c r="N689">
        <v>1011</v>
      </c>
      <c r="O689" t="s">
        <v>669</v>
      </c>
      <c r="P689" t="s">
        <v>669</v>
      </c>
      <c r="Q689">
        <v>1</v>
      </c>
      <c r="X689">
        <v>1.1399999999999999</v>
      </c>
      <c r="Y689">
        <v>0</v>
      </c>
      <c r="Z689">
        <v>8.1</v>
      </c>
      <c r="AA689">
        <v>0</v>
      </c>
      <c r="AB689">
        <v>0</v>
      </c>
      <c r="AC689">
        <v>0</v>
      </c>
      <c r="AD689">
        <v>1</v>
      </c>
      <c r="AE689">
        <v>0</v>
      </c>
      <c r="AF689" t="s">
        <v>3</v>
      </c>
      <c r="AG689">
        <v>1.1399999999999999</v>
      </c>
      <c r="AH689">
        <v>2</v>
      </c>
      <c r="AI689">
        <v>68193640</v>
      </c>
      <c r="AJ689">
        <v>706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</row>
    <row r="690" spans="1:44" x14ac:dyDescent="0.4">
      <c r="A690">
        <f>ROW(Source!A444)</f>
        <v>444</v>
      </c>
      <c r="B690">
        <v>68193654</v>
      </c>
      <c r="C690">
        <v>68193636</v>
      </c>
      <c r="D690">
        <v>64873129</v>
      </c>
      <c r="E690">
        <v>1</v>
      </c>
      <c r="F690">
        <v>1</v>
      </c>
      <c r="G690">
        <v>1</v>
      </c>
      <c r="H690">
        <v>2</v>
      </c>
      <c r="I690" t="s">
        <v>715</v>
      </c>
      <c r="J690" t="s">
        <v>716</v>
      </c>
      <c r="K690" t="s">
        <v>717</v>
      </c>
      <c r="L690">
        <v>1368</v>
      </c>
      <c r="N690">
        <v>1011</v>
      </c>
      <c r="O690" t="s">
        <v>669</v>
      </c>
      <c r="P690" t="s">
        <v>669</v>
      </c>
      <c r="Q690">
        <v>1</v>
      </c>
      <c r="X690">
        <v>0.99</v>
      </c>
      <c r="Y690">
        <v>0</v>
      </c>
      <c r="Z690">
        <v>87.17</v>
      </c>
      <c r="AA690">
        <v>11.6</v>
      </c>
      <c r="AB690">
        <v>0</v>
      </c>
      <c r="AC690">
        <v>0</v>
      </c>
      <c r="AD690">
        <v>1</v>
      </c>
      <c r="AE690">
        <v>0</v>
      </c>
      <c r="AF690" t="s">
        <v>3</v>
      </c>
      <c r="AG690">
        <v>0.99</v>
      </c>
      <c r="AH690">
        <v>2</v>
      </c>
      <c r="AI690">
        <v>68193641</v>
      </c>
      <c r="AJ690">
        <v>707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</row>
    <row r="691" spans="1:44" x14ac:dyDescent="0.4">
      <c r="A691">
        <f>ROW(Source!A444)</f>
        <v>444</v>
      </c>
      <c r="B691">
        <v>68193655</v>
      </c>
      <c r="C691">
        <v>68193636</v>
      </c>
      <c r="D691">
        <v>64808663</v>
      </c>
      <c r="E691">
        <v>1</v>
      </c>
      <c r="F691">
        <v>1</v>
      </c>
      <c r="G691">
        <v>1</v>
      </c>
      <c r="H691">
        <v>3</v>
      </c>
      <c r="I691" t="s">
        <v>955</v>
      </c>
      <c r="J691" t="s">
        <v>956</v>
      </c>
      <c r="K691" t="s">
        <v>957</v>
      </c>
      <c r="L691">
        <v>1348</v>
      </c>
      <c r="N691">
        <v>1009</v>
      </c>
      <c r="O691" t="s">
        <v>133</v>
      </c>
      <c r="P691" t="s">
        <v>133</v>
      </c>
      <c r="Q691">
        <v>1000</v>
      </c>
      <c r="X691">
        <v>0.15</v>
      </c>
      <c r="Y691">
        <v>5000.01</v>
      </c>
      <c r="Z691">
        <v>0</v>
      </c>
      <c r="AA691">
        <v>0</v>
      </c>
      <c r="AB691">
        <v>0</v>
      </c>
      <c r="AC691">
        <v>0</v>
      </c>
      <c r="AD691">
        <v>1</v>
      </c>
      <c r="AE691">
        <v>0</v>
      </c>
      <c r="AF691" t="s">
        <v>3</v>
      </c>
      <c r="AG691">
        <v>0.15</v>
      </c>
      <c r="AH691">
        <v>2</v>
      </c>
      <c r="AI691">
        <v>68193642</v>
      </c>
      <c r="AJ691">
        <v>708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</row>
    <row r="692" spans="1:44" x14ac:dyDescent="0.4">
      <c r="A692">
        <f>ROW(Source!A444)</f>
        <v>444</v>
      </c>
      <c r="B692">
        <v>68193656</v>
      </c>
      <c r="C692">
        <v>68193636</v>
      </c>
      <c r="D692">
        <v>64808809</v>
      </c>
      <c r="E692">
        <v>1</v>
      </c>
      <c r="F692">
        <v>1</v>
      </c>
      <c r="G692">
        <v>1</v>
      </c>
      <c r="H692">
        <v>3</v>
      </c>
      <c r="I692" t="s">
        <v>921</v>
      </c>
      <c r="J692" t="s">
        <v>922</v>
      </c>
      <c r="K692" t="s">
        <v>923</v>
      </c>
      <c r="L692">
        <v>1346</v>
      </c>
      <c r="N692">
        <v>1009</v>
      </c>
      <c r="O692" t="s">
        <v>120</v>
      </c>
      <c r="P692" t="s">
        <v>120</v>
      </c>
      <c r="Q692">
        <v>1</v>
      </c>
      <c r="X692">
        <v>2.1</v>
      </c>
      <c r="Y692">
        <v>14.31</v>
      </c>
      <c r="Z692">
        <v>0</v>
      </c>
      <c r="AA692">
        <v>0</v>
      </c>
      <c r="AB692">
        <v>0</v>
      </c>
      <c r="AC692">
        <v>0</v>
      </c>
      <c r="AD692">
        <v>1</v>
      </c>
      <c r="AE692">
        <v>0</v>
      </c>
      <c r="AF692" t="s">
        <v>3</v>
      </c>
      <c r="AG692">
        <v>2.1</v>
      </c>
      <c r="AH692">
        <v>2</v>
      </c>
      <c r="AI692">
        <v>68193643</v>
      </c>
      <c r="AJ692">
        <v>709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</row>
    <row r="693" spans="1:44" x14ac:dyDescent="0.4">
      <c r="A693">
        <f>ROW(Source!A444)</f>
        <v>444</v>
      </c>
      <c r="B693">
        <v>68193657</v>
      </c>
      <c r="C693">
        <v>68193636</v>
      </c>
      <c r="D693">
        <v>64808847</v>
      </c>
      <c r="E693">
        <v>1</v>
      </c>
      <c r="F693">
        <v>1</v>
      </c>
      <c r="G693">
        <v>1</v>
      </c>
      <c r="H693">
        <v>3</v>
      </c>
      <c r="I693" t="s">
        <v>947</v>
      </c>
      <c r="J693" t="s">
        <v>948</v>
      </c>
      <c r="K693" t="s">
        <v>754</v>
      </c>
      <c r="L693">
        <v>1346</v>
      </c>
      <c r="N693">
        <v>1009</v>
      </c>
      <c r="O693" t="s">
        <v>120</v>
      </c>
      <c r="P693" t="s">
        <v>120</v>
      </c>
      <c r="Q693">
        <v>1</v>
      </c>
      <c r="X693">
        <v>10.4</v>
      </c>
      <c r="Y693">
        <v>9.0399999999999991</v>
      </c>
      <c r="Z693">
        <v>0</v>
      </c>
      <c r="AA693">
        <v>0</v>
      </c>
      <c r="AB693">
        <v>0</v>
      </c>
      <c r="AC693">
        <v>0</v>
      </c>
      <c r="AD693">
        <v>1</v>
      </c>
      <c r="AE693">
        <v>0</v>
      </c>
      <c r="AF693" t="s">
        <v>3</v>
      </c>
      <c r="AG693">
        <v>10.4</v>
      </c>
      <c r="AH693">
        <v>2</v>
      </c>
      <c r="AI693">
        <v>68193644</v>
      </c>
      <c r="AJ693">
        <v>710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</row>
    <row r="694" spans="1:44" x14ac:dyDescent="0.4">
      <c r="A694">
        <f>ROW(Source!A444)</f>
        <v>444</v>
      </c>
      <c r="B694">
        <v>68193658</v>
      </c>
      <c r="C694">
        <v>68193636</v>
      </c>
      <c r="D694">
        <v>64808986</v>
      </c>
      <c r="E694">
        <v>1</v>
      </c>
      <c r="F694">
        <v>1</v>
      </c>
      <c r="G694">
        <v>1</v>
      </c>
      <c r="H694">
        <v>3</v>
      </c>
      <c r="I694" t="s">
        <v>930</v>
      </c>
      <c r="J694" t="s">
        <v>931</v>
      </c>
      <c r="K694" t="s">
        <v>932</v>
      </c>
      <c r="L694">
        <v>1346</v>
      </c>
      <c r="N694">
        <v>1009</v>
      </c>
      <c r="O694" t="s">
        <v>120</v>
      </c>
      <c r="P694" t="s">
        <v>120</v>
      </c>
      <c r="Q694">
        <v>1</v>
      </c>
      <c r="X694">
        <v>3</v>
      </c>
      <c r="Y694">
        <v>28.67</v>
      </c>
      <c r="Z694">
        <v>0</v>
      </c>
      <c r="AA694">
        <v>0</v>
      </c>
      <c r="AB694">
        <v>0</v>
      </c>
      <c r="AC694">
        <v>0</v>
      </c>
      <c r="AD694">
        <v>1</v>
      </c>
      <c r="AE694">
        <v>0</v>
      </c>
      <c r="AF694" t="s">
        <v>3</v>
      </c>
      <c r="AG694">
        <v>3</v>
      </c>
      <c r="AH694">
        <v>2</v>
      </c>
      <c r="AI694">
        <v>68193645</v>
      </c>
      <c r="AJ694">
        <v>711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</row>
    <row r="695" spans="1:44" x14ac:dyDescent="0.4">
      <c r="A695">
        <f>ROW(Source!A444)</f>
        <v>444</v>
      </c>
      <c r="B695">
        <v>68193659</v>
      </c>
      <c r="C695">
        <v>68193636</v>
      </c>
      <c r="D695">
        <v>64809271</v>
      </c>
      <c r="E695">
        <v>1</v>
      </c>
      <c r="F695">
        <v>1</v>
      </c>
      <c r="G695">
        <v>1</v>
      </c>
      <c r="H695">
        <v>3</v>
      </c>
      <c r="I695" t="s">
        <v>942</v>
      </c>
      <c r="J695" t="s">
        <v>943</v>
      </c>
      <c r="K695" t="s">
        <v>944</v>
      </c>
      <c r="L695">
        <v>1308</v>
      </c>
      <c r="N695">
        <v>1003</v>
      </c>
      <c r="O695" t="s">
        <v>259</v>
      </c>
      <c r="P695" t="s">
        <v>259</v>
      </c>
      <c r="Q695">
        <v>100</v>
      </c>
      <c r="X695">
        <v>0.1</v>
      </c>
      <c r="Y695">
        <v>120.36</v>
      </c>
      <c r="Z695">
        <v>0</v>
      </c>
      <c r="AA695">
        <v>0</v>
      </c>
      <c r="AB695">
        <v>0</v>
      </c>
      <c r="AC695">
        <v>0</v>
      </c>
      <c r="AD695">
        <v>1</v>
      </c>
      <c r="AE695">
        <v>0</v>
      </c>
      <c r="AF695" t="s">
        <v>3</v>
      </c>
      <c r="AG695">
        <v>0.1</v>
      </c>
      <c r="AH695">
        <v>2</v>
      </c>
      <c r="AI695">
        <v>68193646</v>
      </c>
      <c r="AJ695">
        <v>712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</row>
    <row r="696" spans="1:44" x14ac:dyDescent="0.4">
      <c r="A696">
        <f>ROW(Source!A444)</f>
        <v>444</v>
      </c>
      <c r="B696">
        <v>68193660</v>
      </c>
      <c r="C696">
        <v>68193636</v>
      </c>
      <c r="D696">
        <v>64809290</v>
      </c>
      <c r="E696">
        <v>1</v>
      </c>
      <c r="F696">
        <v>1</v>
      </c>
      <c r="G696">
        <v>1</v>
      </c>
      <c r="H696">
        <v>3</v>
      </c>
      <c r="I696" t="s">
        <v>933</v>
      </c>
      <c r="J696" t="s">
        <v>934</v>
      </c>
      <c r="K696" t="s">
        <v>935</v>
      </c>
      <c r="L696">
        <v>1346</v>
      </c>
      <c r="N696">
        <v>1009</v>
      </c>
      <c r="O696" t="s">
        <v>120</v>
      </c>
      <c r="P696" t="s">
        <v>120</v>
      </c>
      <c r="Q696">
        <v>1</v>
      </c>
      <c r="X696">
        <v>0.42</v>
      </c>
      <c r="Y696">
        <v>30.5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0</v>
      </c>
      <c r="AF696" t="s">
        <v>3</v>
      </c>
      <c r="AG696">
        <v>0.42</v>
      </c>
      <c r="AH696">
        <v>2</v>
      </c>
      <c r="AI696">
        <v>68193647</v>
      </c>
      <c r="AJ696">
        <v>713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</row>
    <row r="697" spans="1:44" x14ac:dyDescent="0.4">
      <c r="A697">
        <f>ROW(Source!A444)</f>
        <v>444</v>
      </c>
      <c r="B697">
        <v>68193661</v>
      </c>
      <c r="C697">
        <v>68193636</v>
      </c>
      <c r="D697">
        <v>64870754</v>
      </c>
      <c r="E697">
        <v>1</v>
      </c>
      <c r="F697">
        <v>1</v>
      </c>
      <c r="G697">
        <v>1</v>
      </c>
      <c r="H697">
        <v>3</v>
      </c>
      <c r="I697" t="s">
        <v>912</v>
      </c>
      <c r="J697" t="s">
        <v>913</v>
      </c>
      <c r="K697" t="s">
        <v>914</v>
      </c>
      <c r="L697">
        <v>1374</v>
      </c>
      <c r="N697">
        <v>1013</v>
      </c>
      <c r="O697" t="s">
        <v>915</v>
      </c>
      <c r="P697" t="s">
        <v>915</v>
      </c>
      <c r="Q697">
        <v>1</v>
      </c>
      <c r="X697">
        <v>42.38</v>
      </c>
      <c r="Y697">
        <v>1</v>
      </c>
      <c r="Z697">
        <v>0</v>
      </c>
      <c r="AA697">
        <v>0</v>
      </c>
      <c r="AB697">
        <v>0</v>
      </c>
      <c r="AC697">
        <v>0</v>
      </c>
      <c r="AD697">
        <v>1</v>
      </c>
      <c r="AE697">
        <v>0</v>
      </c>
      <c r="AF697" t="s">
        <v>3</v>
      </c>
      <c r="AG697">
        <v>42.38</v>
      </c>
      <c r="AH697">
        <v>2</v>
      </c>
      <c r="AI697">
        <v>68193649</v>
      </c>
      <c r="AJ697">
        <v>715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</row>
    <row r="698" spans="1:44" x14ac:dyDescent="0.4">
      <c r="A698">
        <f>ROW(Source!A446)</f>
        <v>446</v>
      </c>
      <c r="B698">
        <v>68193677</v>
      </c>
      <c r="C698">
        <v>68193663</v>
      </c>
      <c r="D698">
        <v>29364679</v>
      </c>
      <c r="E698">
        <v>1</v>
      </c>
      <c r="F698">
        <v>1</v>
      </c>
      <c r="G698">
        <v>1</v>
      </c>
      <c r="H698">
        <v>1</v>
      </c>
      <c r="I698" t="s">
        <v>945</v>
      </c>
      <c r="J698" t="s">
        <v>3</v>
      </c>
      <c r="K698" t="s">
        <v>946</v>
      </c>
      <c r="L698">
        <v>1369</v>
      </c>
      <c r="N698">
        <v>1013</v>
      </c>
      <c r="O698" t="s">
        <v>665</v>
      </c>
      <c r="P698" t="s">
        <v>665</v>
      </c>
      <c r="Q698">
        <v>1</v>
      </c>
      <c r="X698">
        <v>16.8</v>
      </c>
      <c r="Y698">
        <v>0</v>
      </c>
      <c r="Z698">
        <v>0</v>
      </c>
      <c r="AA698">
        <v>0</v>
      </c>
      <c r="AB698">
        <v>9.92</v>
      </c>
      <c r="AC698">
        <v>0</v>
      </c>
      <c r="AD698">
        <v>1</v>
      </c>
      <c r="AE698">
        <v>1</v>
      </c>
      <c r="AF698" t="s">
        <v>3</v>
      </c>
      <c r="AG698">
        <v>16.8</v>
      </c>
      <c r="AH698">
        <v>2</v>
      </c>
      <c r="AI698">
        <v>68193664</v>
      </c>
      <c r="AJ698">
        <v>716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</row>
    <row r="699" spans="1:44" x14ac:dyDescent="0.4">
      <c r="A699">
        <f>ROW(Source!A446)</f>
        <v>446</v>
      </c>
      <c r="B699">
        <v>68193678</v>
      </c>
      <c r="C699">
        <v>68193663</v>
      </c>
      <c r="D699">
        <v>121548</v>
      </c>
      <c r="E699">
        <v>1</v>
      </c>
      <c r="F699">
        <v>1</v>
      </c>
      <c r="G699">
        <v>1</v>
      </c>
      <c r="H699">
        <v>1</v>
      </c>
      <c r="I699" t="s">
        <v>44</v>
      </c>
      <c r="J699" t="s">
        <v>3</v>
      </c>
      <c r="K699" t="s">
        <v>723</v>
      </c>
      <c r="L699">
        <v>608254</v>
      </c>
      <c r="N699">
        <v>1013</v>
      </c>
      <c r="O699" t="s">
        <v>724</v>
      </c>
      <c r="P699" t="s">
        <v>724</v>
      </c>
      <c r="Q699">
        <v>1</v>
      </c>
      <c r="X699">
        <v>0.01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1</v>
      </c>
      <c r="AE699">
        <v>2</v>
      </c>
      <c r="AF699" t="s">
        <v>3</v>
      </c>
      <c r="AG699">
        <v>0.01</v>
      </c>
      <c r="AH699">
        <v>2</v>
      </c>
      <c r="AI699">
        <v>68193665</v>
      </c>
      <c r="AJ699">
        <v>717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</row>
    <row r="700" spans="1:44" x14ac:dyDescent="0.4">
      <c r="A700">
        <f>ROW(Source!A446)</f>
        <v>446</v>
      </c>
      <c r="B700">
        <v>68193679</v>
      </c>
      <c r="C700">
        <v>68193663</v>
      </c>
      <c r="D700">
        <v>64871266</v>
      </c>
      <c r="E700">
        <v>1</v>
      </c>
      <c r="F700">
        <v>1</v>
      </c>
      <c r="G700">
        <v>1</v>
      </c>
      <c r="H700">
        <v>2</v>
      </c>
      <c r="I700" t="s">
        <v>918</v>
      </c>
      <c r="J700" t="s">
        <v>919</v>
      </c>
      <c r="K700" t="s">
        <v>920</v>
      </c>
      <c r="L700">
        <v>1368</v>
      </c>
      <c r="N700">
        <v>1011</v>
      </c>
      <c r="O700" t="s">
        <v>669</v>
      </c>
      <c r="P700" t="s">
        <v>669</v>
      </c>
      <c r="Q700">
        <v>1</v>
      </c>
      <c r="X700">
        <v>0.01</v>
      </c>
      <c r="Y700">
        <v>0</v>
      </c>
      <c r="Z700">
        <v>134.65</v>
      </c>
      <c r="AA700">
        <v>13.5</v>
      </c>
      <c r="AB700">
        <v>0</v>
      </c>
      <c r="AC700">
        <v>0</v>
      </c>
      <c r="AD700">
        <v>1</v>
      </c>
      <c r="AE700">
        <v>0</v>
      </c>
      <c r="AF700" t="s">
        <v>3</v>
      </c>
      <c r="AG700">
        <v>0.01</v>
      </c>
      <c r="AH700">
        <v>2</v>
      </c>
      <c r="AI700">
        <v>68193666</v>
      </c>
      <c r="AJ700">
        <v>718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</row>
    <row r="701" spans="1:44" x14ac:dyDescent="0.4">
      <c r="A701">
        <f>ROW(Source!A446)</f>
        <v>446</v>
      </c>
      <c r="B701">
        <v>68193680</v>
      </c>
      <c r="C701">
        <v>68193663</v>
      </c>
      <c r="D701">
        <v>64873129</v>
      </c>
      <c r="E701">
        <v>1</v>
      </c>
      <c r="F701">
        <v>1</v>
      </c>
      <c r="G701">
        <v>1</v>
      </c>
      <c r="H701">
        <v>2</v>
      </c>
      <c r="I701" t="s">
        <v>715</v>
      </c>
      <c r="J701" t="s">
        <v>716</v>
      </c>
      <c r="K701" t="s">
        <v>717</v>
      </c>
      <c r="L701">
        <v>1368</v>
      </c>
      <c r="N701">
        <v>1011</v>
      </c>
      <c r="O701" t="s">
        <v>669</v>
      </c>
      <c r="P701" t="s">
        <v>669</v>
      </c>
      <c r="Q701">
        <v>1</v>
      </c>
      <c r="X701">
        <v>0.01</v>
      </c>
      <c r="Y701">
        <v>0</v>
      </c>
      <c r="Z701">
        <v>87.17</v>
      </c>
      <c r="AA701">
        <v>11.6</v>
      </c>
      <c r="AB701">
        <v>0</v>
      </c>
      <c r="AC701">
        <v>0</v>
      </c>
      <c r="AD701">
        <v>1</v>
      </c>
      <c r="AE701">
        <v>0</v>
      </c>
      <c r="AF701" t="s">
        <v>3</v>
      </c>
      <c r="AG701">
        <v>0.01</v>
      </c>
      <c r="AH701">
        <v>2</v>
      </c>
      <c r="AI701">
        <v>68193667</v>
      </c>
      <c r="AJ701">
        <v>719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</row>
    <row r="702" spans="1:44" x14ac:dyDescent="0.4">
      <c r="A702">
        <f>ROW(Source!A446)</f>
        <v>446</v>
      </c>
      <c r="B702">
        <v>68193681</v>
      </c>
      <c r="C702">
        <v>68193663</v>
      </c>
      <c r="D702">
        <v>64807644</v>
      </c>
      <c r="E702">
        <v>1</v>
      </c>
      <c r="F702">
        <v>1</v>
      </c>
      <c r="G702">
        <v>1</v>
      </c>
      <c r="H702">
        <v>3</v>
      </c>
      <c r="I702" t="s">
        <v>958</v>
      </c>
      <c r="J702" t="s">
        <v>959</v>
      </c>
      <c r="K702" t="s">
        <v>960</v>
      </c>
      <c r="L702">
        <v>1348</v>
      </c>
      <c r="N702">
        <v>1009</v>
      </c>
      <c r="O702" t="s">
        <v>133</v>
      </c>
      <c r="P702" t="s">
        <v>133</v>
      </c>
      <c r="Q702">
        <v>1000</v>
      </c>
      <c r="X702">
        <v>1E-4</v>
      </c>
      <c r="Y702">
        <v>70200</v>
      </c>
      <c r="Z702">
        <v>0</v>
      </c>
      <c r="AA702">
        <v>0</v>
      </c>
      <c r="AB702">
        <v>0</v>
      </c>
      <c r="AC702">
        <v>0</v>
      </c>
      <c r="AD702">
        <v>1</v>
      </c>
      <c r="AE702">
        <v>0</v>
      </c>
      <c r="AF702" t="s">
        <v>3</v>
      </c>
      <c r="AG702">
        <v>1E-4</v>
      </c>
      <c r="AH702">
        <v>2</v>
      </c>
      <c r="AI702">
        <v>68193668</v>
      </c>
      <c r="AJ702">
        <v>720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</row>
    <row r="703" spans="1:44" x14ac:dyDescent="0.4">
      <c r="A703">
        <f>ROW(Source!A446)</f>
        <v>446</v>
      </c>
      <c r="B703">
        <v>68193682</v>
      </c>
      <c r="C703">
        <v>68193663</v>
      </c>
      <c r="D703">
        <v>64808837</v>
      </c>
      <c r="E703">
        <v>1</v>
      </c>
      <c r="F703">
        <v>1</v>
      </c>
      <c r="G703">
        <v>1</v>
      </c>
      <c r="H703">
        <v>3</v>
      </c>
      <c r="I703" t="s">
        <v>961</v>
      </c>
      <c r="J703" t="s">
        <v>962</v>
      </c>
      <c r="K703" t="s">
        <v>963</v>
      </c>
      <c r="L703">
        <v>1346</v>
      </c>
      <c r="N703">
        <v>1009</v>
      </c>
      <c r="O703" t="s">
        <v>120</v>
      </c>
      <c r="P703" t="s">
        <v>120</v>
      </c>
      <c r="Q703">
        <v>1</v>
      </c>
      <c r="X703">
        <v>0.02</v>
      </c>
      <c r="Y703">
        <v>18.899999999999999</v>
      </c>
      <c r="Z703">
        <v>0</v>
      </c>
      <c r="AA703">
        <v>0</v>
      </c>
      <c r="AB703">
        <v>0</v>
      </c>
      <c r="AC703">
        <v>0</v>
      </c>
      <c r="AD703">
        <v>1</v>
      </c>
      <c r="AE703">
        <v>0</v>
      </c>
      <c r="AF703" t="s">
        <v>3</v>
      </c>
      <c r="AG703">
        <v>0.02</v>
      </c>
      <c r="AH703">
        <v>2</v>
      </c>
      <c r="AI703">
        <v>68193669</v>
      </c>
      <c r="AJ703">
        <v>721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</row>
    <row r="704" spans="1:44" x14ac:dyDescent="0.4">
      <c r="A704">
        <f>ROW(Source!A446)</f>
        <v>446</v>
      </c>
      <c r="B704">
        <v>68193683</v>
      </c>
      <c r="C704">
        <v>68193663</v>
      </c>
      <c r="D704">
        <v>64809185</v>
      </c>
      <c r="E704">
        <v>1</v>
      </c>
      <c r="F704">
        <v>1</v>
      </c>
      <c r="G704">
        <v>1</v>
      </c>
      <c r="H704">
        <v>3</v>
      </c>
      <c r="I704" t="s">
        <v>964</v>
      </c>
      <c r="J704" t="s">
        <v>965</v>
      </c>
      <c r="K704" t="s">
        <v>966</v>
      </c>
      <c r="L704">
        <v>1346</v>
      </c>
      <c r="N704">
        <v>1009</v>
      </c>
      <c r="O704" t="s">
        <v>120</v>
      </c>
      <c r="P704" t="s">
        <v>120</v>
      </c>
      <c r="Q704">
        <v>1</v>
      </c>
      <c r="X704">
        <v>0.01</v>
      </c>
      <c r="Y704">
        <v>133.05000000000001</v>
      </c>
      <c r="Z704">
        <v>0</v>
      </c>
      <c r="AA704">
        <v>0</v>
      </c>
      <c r="AB704">
        <v>0</v>
      </c>
      <c r="AC704">
        <v>0</v>
      </c>
      <c r="AD704">
        <v>1</v>
      </c>
      <c r="AE704">
        <v>0</v>
      </c>
      <c r="AF704" t="s">
        <v>3</v>
      </c>
      <c r="AG704">
        <v>0.01</v>
      </c>
      <c r="AH704">
        <v>2</v>
      </c>
      <c r="AI704">
        <v>68193670</v>
      </c>
      <c r="AJ704">
        <v>722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</row>
    <row r="705" spans="1:44" x14ac:dyDescent="0.4">
      <c r="A705">
        <f>ROW(Source!A446)</f>
        <v>446</v>
      </c>
      <c r="B705">
        <v>68193684</v>
      </c>
      <c r="C705">
        <v>68193663</v>
      </c>
      <c r="D705">
        <v>64809271</v>
      </c>
      <c r="E705">
        <v>1</v>
      </c>
      <c r="F705">
        <v>1</v>
      </c>
      <c r="G705">
        <v>1</v>
      </c>
      <c r="H705">
        <v>3</v>
      </c>
      <c r="I705" t="s">
        <v>942</v>
      </c>
      <c r="J705" t="s">
        <v>943</v>
      </c>
      <c r="K705" t="s">
        <v>944</v>
      </c>
      <c r="L705">
        <v>1308</v>
      </c>
      <c r="N705">
        <v>1003</v>
      </c>
      <c r="O705" t="s">
        <v>259</v>
      </c>
      <c r="P705" t="s">
        <v>259</v>
      </c>
      <c r="Q705">
        <v>100</v>
      </c>
      <c r="X705">
        <v>0.1</v>
      </c>
      <c r="Y705">
        <v>120.36</v>
      </c>
      <c r="Z705">
        <v>0</v>
      </c>
      <c r="AA705">
        <v>0</v>
      </c>
      <c r="AB705">
        <v>0</v>
      </c>
      <c r="AC705">
        <v>0</v>
      </c>
      <c r="AD705">
        <v>1</v>
      </c>
      <c r="AE705">
        <v>0</v>
      </c>
      <c r="AF705" t="s">
        <v>3</v>
      </c>
      <c r="AG705">
        <v>0.1</v>
      </c>
      <c r="AH705">
        <v>2</v>
      </c>
      <c r="AI705">
        <v>68193671</v>
      </c>
      <c r="AJ705">
        <v>723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</row>
    <row r="706" spans="1:44" x14ac:dyDescent="0.4">
      <c r="A706">
        <f>ROW(Source!A446)</f>
        <v>446</v>
      </c>
      <c r="B706">
        <v>68193685</v>
      </c>
      <c r="C706">
        <v>68193663</v>
      </c>
      <c r="D706">
        <v>64809290</v>
      </c>
      <c r="E706">
        <v>1</v>
      </c>
      <c r="F706">
        <v>1</v>
      </c>
      <c r="G706">
        <v>1</v>
      </c>
      <c r="H706">
        <v>3</v>
      </c>
      <c r="I706" t="s">
        <v>933</v>
      </c>
      <c r="J706" t="s">
        <v>934</v>
      </c>
      <c r="K706" t="s">
        <v>935</v>
      </c>
      <c r="L706">
        <v>1346</v>
      </c>
      <c r="N706">
        <v>1009</v>
      </c>
      <c r="O706" t="s">
        <v>120</v>
      </c>
      <c r="P706" t="s">
        <v>120</v>
      </c>
      <c r="Q706">
        <v>1</v>
      </c>
      <c r="X706">
        <v>0.2</v>
      </c>
      <c r="Y706">
        <v>30.5</v>
      </c>
      <c r="Z706">
        <v>0</v>
      </c>
      <c r="AA706">
        <v>0</v>
      </c>
      <c r="AB706">
        <v>0</v>
      </c>
      <c r="AC706">
        <v>0</v>
      </c>
      <c r="AD706">
        <v>1</v>
      </c>
      <c r="AE706">
        <v>0</v>
      </c>
      <c r="AF706" t="s">
        <v>3</v>
      </c>
      <c r="AG706">
        <v>0.2</v>
      </c>
      <c r="AH706">
        <v>2</v>
      </c>
      <c r="AI706">
        <v>68193672</v>
      </c>
      <c r="AJ706">
        <v>724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</row>
    <row r="707" spans="1:44" x14ac:dyDescent="0.4">
      <c r="A707">
        <f>ROW(Source!A446)</f>
        <v>446</v>
      </c>
      <c r="B707">
        <v>68193686</v>
      </c>
      <c r="C707">
        <v>68193663</v>
      </c>
      <c r="D707">
        <v>64821434</v>
      </c>
      <c r="E707">
        <v>1</v>
      </c>
      <c r="F707">
        <v>1</v>
      </c>
      <c r="G707">
        <v>1</v>
      </c>
      <c r="H707">
        <v>3</v>
      </c>
      <c r="I707" t="s">
        <v>967</v>
      </c>
      <c r="J707" t="s">
        <v>968</v>
      </c>
      <c r="K707" t="s">
        <v>969</v>
      </c>
      <c r="L707">
        <v>1355</v>
      </c>
      <c r="N707">
        <v>1010</v>
      </c>
      <c r="O707" t="s">
        <v>235</v>
      </c>
      <c r="P707" t="s">
        <v>235</v>
      </c>
      <c r="Q707">
        <v>100</v>
      </c>
      <c r="X707">
        <v>1.02</v>
      </c>
      <c r="Y707">
        <v>65.819999999999993</v>
      </c>
      <c r="Z707">
        <v>0</v>
      </c>
      <c r="AA707">
        <v>0</v>
      </c>
      <c r="AB707">
        <v>0</v>
      </c>
      <c r="AC707">
        <v>0</v>
      </c>
      <c r="AD707">
        <v>1</v>
      </c>
      <c r="AE707">
        <v>0</v>
      </c>
      <c r="AF707" t="s">
        <v>3</v>
      </c>
      <c r="AG707">
        <v>1.02</v>
      </c>
      <c r="AH707">
        <v>2</v>
      </c>
      <c r="AI707">
        <v>68193673</v>
      </c>
      <c r="AJ707">
        <v>725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</row>
    <row r="708" spans="1:44" x14ac:dyDescent="0.4">
      <c r="A708">
        <f>ROW(Source!A446)</f>
        <v>446</v>
      </c>
      <c r="B708">
        <v>68193687</v>
      </c>
      <c r="C708">
        <v>68193663</v>
      </c>
      <c r="D708">
        <v>64856621</v>
      </c>
      <c r="E708">
        <v>1</v>
      </c>
      <c r="F708">
        <v>1</v>
      </c>
      <c r="G708">
        <v>1</v>
      </c>
      <c r="H708">
        <v>3</v>
      </c>
      <c r="I708" t="s">
        <v>970</v>
      </c>
      <c r="J708" t="s">
        <v>971</v>
      </c>
      <c r="K708" t="s">
        <v>972</v>
      </c>
      <c r="L708">
        <v>1346</v>
      </c>
      <c r="N708">
        <v>1009</v>
      </c>
      <c r="O708" t="s">
        <v>120</v>
      </c>
      <c r="P708" t="s">
        <v>120</v>
      </c>
      <c r="Q708">
        <v>1</v>
      </c>
      <c r="X708">
        <v>0.08</v>
      </c>
      <c r="Y708">
        <v>68.27</v>
      </c>
      <c r="Z708">
        <v>0</v>
      </c>
      <c r="AA708">
        <v>0</v>
      </c>
      <c r="AB708">
        <v>0</v>
      </c>
      <c r="AC708">
        <v>0</v>
      </c>
      <c r="AD708">
        <v>1</v>
      </c>
      <c r="AE708">
        <v>0</v>
      </c>
      <c r="AF708" t="s">
        <v>3</v>
      </c>
      <c r="AG708">
        <v>0.08</v>
      </c>
      <c r="AH708">
        <v>2</v>
      </c>
      <c r="AI708">
        <v>68193674</v>
      </c>
      <c r="AJ708">
        <v>726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</row>
    <row r="709" spans="1:44" x14ac:dyDescent="0.4">
      <c r="A709">
        <f>ROW(Source!A446)</f>
        <v>446</v>
      </c>
      <c r="B709">
        <v>68193688</v>
      </c>
      <c r="C709">
        <v>68193663</v>
      </c>
      <c r="D709">
        <v>64863410</v>
      </c>
      <c r="E709">
        <v>1</v>
      </c>
      <c r="F709">
        <v>1</v>
      </c>
      <c r="G709">
        <v>1</v>
      </c>
      <c r="H709">
        <v>3</v>
      </c>
      <c r="I709" t="s">
        <v>973</v>
      </c>
      <c r="J709" t="s">
        <v>974</v>
      </c>
      <c r="K709" t="s">
        <v>975</v>
      </c>
      <c r="L709">
        <v>1346</v>
      </c>
      <c r="N709">
        <v>1009</v>
      </c>
      <c r="O709" t="s">
        <v>120</v>
      </c>
      <c r="P709" t="s">
        <v>120</v>
      </c>
      <c r="Q709">
        <v>1</v>
      </c>
      <c r="X709">
        <v>0.1</v>
      </c>
      <c r="Y709">
        <v>30.6</v>
      </c>
      <c r="Z709">
        <v>0</v>
      </c>
      <c r="AA709">
        <v>0</v>
      </c>
      <c r="AB709">
        <v>0</v>
      </c>
      <c r="AC709">
        <v>0</v>
      </c>
      <c r="AD709">
        <v>1</v>
      </c>
      <c r="AE709">
        <v>0</v>
      </c>
      <c r="AF709" t="s">
        <v>3</v>
      </c>
      <c r="AG709">
        <v>0.1</v>
      </c>
      <c r="AH709">
        <v>2</v>
      </c>
      <c r="AI709">
        <v>68193675</v>
      </c>
      <c r="AJ709">
        <v>727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</row>
    <row r="710" spans="1:44" x14ac:dyDescent="0.4">
      <c r="A710">
        <f>ROW(Source!A446)</f>
        <v>446</v>
      </c>
      <c r="B710">
        <v>68193689</v>
      </c>
      <c r="C710">
        <v>68193663</v>
      </c>
      <c r="D710">
        <v>64870754</v>
      </c>
      <c r="E710">
        <v>1</v>
      </c>
      <c r="F710">
        <v>1</v>
      </c>
      <c r="G710">
        <v>1</v>
      </c>
      <c r="H710">
        <v>3</v>
      </c>
      <c r="I710" t="s">
        <v>912</v>
      </c>
      <c r="J710" t="s">
        <v>913</v>
      </c>
      <c r="K710" t="s">
        <v>914</v>
      </c>
      <c r="L710">
        <v>1374</v>
      </c>
      <c r="N710">
        <v>1013</v>
      </c>
      <c r="O710" t="s">
        <v>915</v>
      </c>
      <c r="P710" t="s">
        <v>915</v>
      </c>
      <c r="Q710">
        <v>1</v>
      </c>
      <c r="X710">
        <v>3.33</v>
      </c>
      <c r="Y710">
        <v>1</v>
      </c>
      <c r="Z710">
        <v>0</v>
      </c>
      <c r="AA710">
        <v>0</v>
      </c>
      <c r="AB710">
        <v>0</v>
      </c>
      <c r="AC710">
        <v>0</v>
      </c>
      <c r="AD710">
        <v>1</v>
      </c>
      <c r="AE710">
        <v>0</v>
      </c>
      <c r="AF710" t="s">
        <v>3</v>
      </c>
      <c r="AG710">
        <v>3.33</v>
      </c>
      <c r="AH710">
        <v>2</v>
      </c>
      <c r="AI710">
        <v>68193676</v>
      </c>
      <c r="AJ710">
        <v>728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</row>
    <row r="711" spans="1:44" x14ac:dyDescent="0.4">
      <c r="A711">
        <f>ROW(Source!A481)</f>
        <v>481</v>
      </c>
      <c r="B711">
        <v>68193764</v>
      </c>
      <c r="C711">
        <v>68193760</v>
      </c>
      <c r="D711">
        <v>18407150</v>
      </c>
      <c r="E711">
        <v>1</v>
      </c>
      <c r="F711">
        <v>1</v>
      </c>
      <c r="G711">
        <v>1</v>
      </c>
      <c r="H711">
        <v>1</v>
      </c>
      <c r="I711" t="s">
        <v>901</v>
      </c>
      <c r="J711" t="s">
        <v>3</v>
      </c>
      <c r="K711" t="s">
        <v>902</v>
      </c>
      <c r="L711">
        <v>1369</v>
      </c>
      <c r="N711">
        <v>1013</v>
      </c>
      <c r="O711" t="s">
        <v>665</v>
      </c>
      <c r="P711" t="s">
        <v>665</v>
      </c>
      <c r="Q711">
        <v>1</v>
      </c>
      <c r="X711">
        <v>71.8</v>
      </c>
      <c r="Y711">
        <v>0</v>
      </c>
      <c r="Z711">
        <v>0</v>
      </c>
      <c r="AA711">
        <v>0</v>
      </c>
      <c r="AB711">
        <v>8.5299999999999994</v>
      </c>
      <c r="AC711">
        <v>0</v>
      </c>
      <c r="AD711">
        <v>1</v>
      </c>
      <c r="AE711">
        <v>1</v>
      </c>
      <c r="AF711" t="s">
        <v>3</v>
      </c>
      <c r="AG711">
        <v>71.8</v>
      </c>
      <c r="AH711">
        <v>2</v>
      </c>
      <c r="AI711">
        <v>68193761</v>
      </c>
      <c r="AJ711">
        <v>729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</row>
    <row r="712" spans="1:44" x14ac:dyDescent="0.4">
      <c r="A712">
        <f>ROW(Source!A481)</f>
        <v>481</v>
      </c>
      <c r="B712">
        <v>68193765</v>
      </c>
      <c r="C712">
        <v>68193760</v>
      </c>
      <c r="D712">
        <v>64872877</v>
      </c>
      <c r="E712">
        <v>1</v>
      </c>
      <c r="F712">
        <v>1</v>
      </c>
      <c r="G712">
        <v>1</v>
      </c>
      <c r="H712">
        <v>2</v>
      </c>
      <c r="I712" t="s">
        <v>903</v>
      </c>
      <c r="J712" t="s">
        <v>904</v>
      </c>
      <c r="K712" t="s">
        <v>905</v>
      </c>
      <c r="L712">
        <v>1368</v>
      </c>
      <c r="N712">
        <v>1011</v>
      </c>
      <c r="O712" t="s">
        <v>669</v>
      </c>
      <c r="P712" t="s">
        <v>669</v>
      </c>
      <c r="Q712">
        <v>1</v>
      </c>
      <c r="X712">
        <v>63.5</v>
      </c>
      <c r="Y712">
        <v>0</v>
      </c>
      <c r="Z712">
        <v>3.27</v>
      </c>
      <c r="AA712">
        <v>0</v>
      </c>
      <c r="AB712">
        <v>0</v>
      </c>
      <c r="AC712">
        <v>0</v>
      </c>
      <c r="AD712">
        <v>1</v>
      </c>
      <c r="AE712">
        <v>0</v>
      </c>
      <c r="AF712" t="s">
        <v>3</v>
      </c>
      <c r="AG712">
        <v>63.5</v>
      </c>
      <c r="AH712">
        <v>2</v>
      </c>
      <c r="AI712">
        <v>68193762</v>
      </c>
      <c r="AJ712">
        <v>730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</row>
    <row r="713" spans="1:44" x14ac:dyDescent="0.4">
      <c r="A713">
        <f>ROW(Source!A481)</f>
        <v>481</v>
      </c>
      <c r="B713">
        <v>68193766</v>
      </c>
      <c r="C713">
        <v>68193760</v>
      </c>
      <c r="D713">
        <v>64870747</v>
      </c>
      <c r="E713">
        <v>1</v>
      </c>
      <c r="F713">
        <v>1</v>
      </c>
      <c r="G713">
        <v>1</v>
      </c>
      <c r="H713">
        <v>3</v>
      </c>
      <c r="I713" t="s">
        <v>250</v>
      </c>
      <c r="J713" t="s">
        <v>252</v>
      </c>
      <c r="K713" t="s">
        <v>251</v>
      </c>
      <c r="L713">
        <v>1348</v>
      </c>
      <c r="N713">
        <v>1009</v>
      </c>
      <c r="O713" t="s">
        <v>133</v>
      </c>
      <c r="P713" t="s">
        <v>133</v>
      </c>
      <c r="Q713">
        <v>1000</v>
      </c>
      <c r="X713">
        <v>0.4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 t="s">
        <v>3</v>
      </c>
      <c r="AG713">
        <v>0.4</v>
      </c>
      <c r="AH713">
        <v>2</v>
      </c>
      <c r="AI713">
        <v>68193763</v>
      </c>
      <c r="AJ713">
        <v>731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</row>
    <row r="714" spans="1:44" x14ac:dyDescent="0.4">
      <c r="A714">
        <f>ROW(Source!A483)</f>
        <v>483</v>
      </c>
      <c r="B714">
        <v>68193785</v>
      </c>
      <c r="C714">
        <v>68193768</v>
      </c>
      <c r="D714">
        <v>18411117</v>
      </c>
      <c r="E714">
        <v>1</v>
      </c>
      <c r="F714">
        <v>1</v>
      </c>
      <c r="G714">
        <v>1</v>
      </c>
      <c r="H714">
        <v>1</v>
      </c>
      <c r="I714" t="s">
        <v>801</v>
      </c>
      <c r="J714" t="s">
        <v>3</v>
      </c>
      <c r="K714" t="s">
        <v>802</v>
      </c>
      <c r="L714">
        <v>1369</v>
      </c>
      <c r="N714">
        <v>1013</v>
      </c>
      <c r="O714" t="s">
        <v>665</v>
      </c>
      <c r="P714" t="s">
        <v>665</v>
      </c>
      <c r="Q714">
        <v>1</v>
      </c>
      <c r="X714">
        <v>37.07</v>
      </c>
      <c r="Y714">
        <v>0</v>
      </c>
      <c r="Z714">
        <v>0</v>
      </c>
      <c r="AA714">
        <v>0</v>
      </c>
      <c r="AB714">
        <v>9.6199999999999992</v>
      </c>
      <c r="AC714">
        <v>0</v>
      </c>
      <c r="AD714">
        <v>1</v>
      </c>
      <c r="AE714">
        <v>1</v>
      </c>
      <c r="AF714" t="s">
        <v>21</v>
      </c>
      <c r="AG714">
        <v>42.630499999999998</v>
      </c>
      <c r="AH714">
        <v>2</v>
      </c>
      <c r="AI714">
        <v>68193769</v>
      </c>
      <c r="AJ714">
        <v>732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</row>
    <row r="715" spans="1:44" x14ac:dyDescent="0.4">
      <c r="A715">
        <f>ROW(Source!A483)</f>
        <v>483</v>
      </c>
      <c r="B715">
        <v>68193786</v>
      </c>
      <c r="C715">
        <v>68193768</v>
      </c>
      <c r="D715">
        <v>121548</v>
      </c>
      <c r="E715">
        <v>1</v>
      </c>
      <c r="F715">
        <v>1</v>
      </c>
      <c r="G715">
        <v>1</v>
      </c>
      <c r="H715">
        <v>1</v>
      </c>
      <c r="I715" t="s">
        <v>44</v>
      </c>
      <c r="J715" t="s">
        <v>3</v>
      </c>
      <c r="K715" t="s">
        <v>723</v>
      </c>
      <c r="L715">
        <v>608254</v>
      </c>
      <c r="N715">
        <v>1013</v>
      </c>
      <c r="O715" t="s">
        <v>724</v>
      </c>
      <c r="P715" t="s">
        <v>724</v>
      </c>
      <c r="Q715">
        <v>1</v>
      </c>
      <c r="X715">
        <v>0.15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1</v>
      </c>
      <c r="AE715">
        <v>2</v>
      </c>
      <c r="AF715" t="s">
        <v>20</v>
      </c>
      <c r="AG715">
        <v>0.1875</v>
      </c>
      <c r="AH715">
        <v>2</v>
      </c>
      <c r="AI715">
        <v>68193770</v>
      </c>
      <c r="AJ715">
        <v>733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</row>
    <row r="716" spans="1:44" x14ac:dyDescent="0.4">
      <c r="A716">
        <f>ROW(Source!A483)</f>
        <v>483</v>
      </c>
      <c r="B716">
        <v>68193787</v>
      </c>
      <c r="C716">
        <v>68193768</v>
      </c>
      <c r="D716">
        <v>64871196</v>
      </c>
      <c r="E716">
        <v>1</v>
      </c>
      <c r="F716">
        <v>1</v>
      </c>
      <c r="G716">
        <v>1</v>
      </c>
      <c r="H716">
        <v>2</v>
      </c>
      <c r="I716" t="s">
        <v>979</v>
      </c>
      <c r="J716" t="s">
        <v>980</v>
      </c>
      <c r="K716" t="s">
        <v>981</v>
      </c>
      <c r="L716">
        <v>1368</v>
      </c>
      <c r="N716">
        <v>1011</v>
      </c>
      <c r="O716" t="s">
        <v>669</v>
      </c>
      <c r="P716" t="s">
        <v>669</v>
      </c>
      <c r="Q716">
        <v>1</v>
      </c>
      <c r="X716">
        <v>0.08</v>
      </c>
      <c r="Y716">
        <v>0</v>
      </c>
      <c r="Z716">
        <v>86.4</v>
      </c>
      <c r="AA716">
        <v>13.5</v>
      </c>
      <c r="AB716">
        <v>0</v>
      </c>
      <c r="AC716">
        <v>0</v>
      </c>
      <c r="AD716">
        <v>1</v>
      </c>
      <c r="AE716">
        <v>0</v>
      </c>
      <c r="AF716" t="s">
        <v>20</v>
      </c>
      <c r="AG716">
        <v>0.1</v>
      </c>
      <c r="AH716">
        <v>2</v>
      </c>
      <c r="AI716">
        <v>68193771</v>
      </c>
      <c r="AJ716">
        <v>734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</row>
    <row r="717" spans="1:44" x14ac:dyDescent="0.4">
      <c r="A717">
        <f>ROW(Source!A483)</f>
        <v>483</v>
      </c>
      <c r="B717">
        <v>68193788</v>
      </c>
      <c r="C717">
        <v>68193768</v>
      </c>
      <c r="D717">
        <v>64871277</v>
      </c>
      <c r="E717">
        <v>1</v>
      </c>
      <c r="F717">
        <v>1</v>
      </c>
      <c r="G717">
        <v>1</v>
      </c>
      <c r="H717">
        <v>2</v>
      </c>
      <c r="I717" t="s">
        <v>725</v>
      </c>
      <c r="J717" t="s">
        <v>726</v>
      </c>
      <c r="K717" t="s">
        <v>727</v>
      </c>
      <c r="L717">
        <v>1368</v>
      </c>
      <c r="N717">
        <v>1011</v>
      </c>
      <c r="O717" t="s">
        <v>669</v>
      </c>
      <c r="P717" t="s">
        <v>669</v>
      </c>
      <c r="Q717">
        <v>1</v>
      </c>
      <c r="X717">
        <v>7.0000000000000007E-2</v>
      </c>
      <c r="Y717">
        <v>0</v>
      </c>
      <c r="Z717">
        <v>112</v>
      </c>
      <c r="AA717">
        <v>13.5</v>
      </c>
      <c r="AB717">
        <v>0</v>
      </c>
      <c r="AC717">
        <v>0</v>
      </c>
      <c r="AD717">
        <v>1</v>
      </c>
      <c r="AE717">
        <v>0</v>
      </c>
      <c r="AF717" t="s">
        <v>20</v>
      </c>
      <c r="AG717">
        <v>8.7499999999999994E-2</v>
      </c>
      <c r="AH717">
        <v>2</v>
      </c>
      <c r="AI717">
        <v>68193772</v>
      </c>
      <c r="AJ717">
        <v>735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</row>
    <row r="718" spans="1:44" x14ac:dyDescent="0.4">
      <c r="A718">
        <f>ROW(Source!A483)</f>
        <v>483</v>
      </c>
      <c r="B718">
        <v>68193789</v>
      </c>
      <c r="C718">
        <v>68193768</v>
      </c>
      <c r="D718">
        <v>64871483</v>
      </c>
      <c r="E718">
        <v>1</v>
      </c>
      <c r="F718">
        <v>1</v>
      </c>
      <c r="G718">
        <v>1</v>
      </c>
      <c r="H718">
        <v>2</v>
      </c>
      <c r="I718" t="s">
        <v>851</v>
      </c>
      <c r="J718" t="s">
        <v>852</v>
      </c>
      <c r="K718" t="s">
        <v>853</v>
      </c>
      <c r="L718">
        <v>1368</v>
      </c>
      <c r="N718">
        <v>1011</v>
      </c>
      <c r="O718" t="s">
        <v>669</v>
      </c>
      <c r="P718" t="s">
        <v>669</v>
      </c>
      <c r="Q718">
        <v>1</v>
      </c>
      <c r="X718">
        <v>1.39</v>
      </c>
      <c r="Y718">
        <v>0</v>
      </c>
      <c r="Z718">
        <v>1.2</v>
      </c>
      <c r="AA718">
        <v>0</v>
      </c>
      <c r="AB718">
        <v>0</v>
      </c>
      <c r="AC718">
        <v>0</v>
      </c>
      <c r="AD718">
        <v>1</v>
      </c>
      <c r="AE718">
        <v>0</v>
      </c>
      <c r="AF718" t="s">
        <v>20</v>
      </c>
      <c r="AG718">
        <v>1.7375</v>
      </c>
      <c r="AH718">
        <v>2</v>
      </c>
      <c r="AI718">
        <v>68193773</v>
      </c>
      <c r="AJ718">
        <v>736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</row>
    <row r="719" spans="1:44" x14ac:dyDescent="0.4">
      <c r="A719">
        <f>ROW(Source!A483)</f>
        <v>483</v>
      </c>
      <c r="B719">
        <v>68193790</v>
      </c>
      <c r="C719">
        <v>68193768</v>
      </c>
      <c r="D719">
        <v>64873129</v>
      </c>
      <c r="E719">
        <v>1</v>
      </c>
      <c r="F719">
        <v>1</v>
      </c>
      <c r="G719">
        <v>1</v>
      </c>
      <c r="H719">
        <v>2</v>
      </c>
      <c r="I719" t="s">
        <v>715</v>
      </c>
      <c r="J719" t="s">
        <v>716</v>
      </c>
      <c r="K719" t="s">
        <v>717</v>
      </c>
      <c r="L719">
        <v>1368</v>
      </c>
      <c r="N719">
        <v>1011</v>
      </c>
      <c r="O719" t="s">
        <v>669</v>
      </c>
      <c r="P719" t="s">
        <v>669</v>
      </c>
      <c r="Q719">
        <v>1</v>
      </c>
      <c r="X719">
        <v>0.44</v>
      </c>
      <c r="Y719">
        <v>0</v>
      </c>
      <c r="Z719">
        <v>87.17</v>
      </c>
      <c r="AA719">
        <v>11.6</v>
      </c>
      <c r="AB719">
        <v>0</v>
      </c>
      <c r="AC719">
        <v>0</v>
      </c>
      <c r="AD719">
        <v>1</v>
      </c>
      <c r="AE719">
        <v>0</v>
      </c>
      <c r="AF719" t="s">
        <v>20</v>
      </c>
      <c r="AG719">
        <v>0.55000000000000004</v>
      </c>
      <c r="AH719">
        <v>2</v>
      </c>
      <c r="AI719">
        <v>68193774</v>
      </c>
      <c r="AJ719">
        <v>737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</row>
    <row r="720" spans="1:44" x14ac:dyDescent="0.4">
      <c r="A720">
        <f>ROW(Source!A483)</f>
        <v>483</v>
      </c>
      <c r="B720">
        <v>68193791</v>
      </c>
      <c r="C720">
        <v>68193768</v>
      </c>
      <c r="D720">
        <v>64807300</v>
      </c>
      <c r="E720">
        <v>1</v>
      </c>
      <c r="F720">
        <v>1</v>
      </c>
      <c r="G720">
        <v>1</v>
      </c>
      <c r="H720">
        <v>3</v>
      </c>
      <c r="I720" t="s">
        <v>982</v>
      </c>
      <c r="J720" t="s">
        <v>983</v>
      </c>
      <c r="K720" t="s">
        <v>984</v>
      </c>
      <c r="L720">
        <v>1348</v>
      </c>
      <c r="N720">
        <v>1009</v>
      </c>
      <c r="O720" t="s">
        <v>133</v>
      </c>
      <c r="P720" t="s">
        <v>133</v>
      </c>
      <c r="Q720">
        <v>1000</v>
      </c>
      <c r="X720">
        <v>1.9000000000000001E-4</v>
      </c>
      <c r="Y720">
        <v>32830.01</v>
      </c>
      <c r="Z720">
        <v>0</v>
      </c>
      <c r="AA720">
        <v>0</v>
      </c>
      <c r="AB720">
        <v>0</v>
      </c>
      <c r="AC720">
        <v>0</v>
      </c>
      <c r="AD720">
        <v>1</v>
      </c>
      <c r="AE720">
        <v>0</v>
      </c>
      <c r="AF720" t="s">
        <v>3</v>
      </c>
      <c r="AG720">
        <v>1.9000000000000001E-4</v>
      </c>
      <c r="AH720">
        <v>2</v>
      </c>
      <c r="AI720">
        <v>68193775</v>
      </c>
      <c r="AJ720">
        <v>738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</row>
    <row r="721" spans="1:44" x14ac:dyDescent="0.4">
      <c r="A721">
        <f>ROW(Source!A483)</f>
        <v>483</v>
      </c>
      <c r="B721">
        <v>68193792</v>
      </c>
      <c r="C721">
        <v>68193768</v>
      </c>
      <c r="D721">
        <v>64807543</v>
      </c>
      <c r="E721">
        <v>1</v>
      </c>
      <c r="F721">
        <v>1</v>
      </c>
      <c r="G721">
        <v>1</v>
      </c>
      <c r="H721">
        <v>3</v>
      </c>
      <c r="I721" t="s">
        <v>860</v>
      </c>
      <c r="J721" t="s">
        <v>861</v>
      </c>
      <c r="K721" t="s">
        <v>862</v>
      </c>
      <c r="L721">
        <v>1339</v>
      </c>
      <c r="N721">
        <v>1007</v>
      </c>
      <c r="O721" t="s">
        <v>712</v>
      </c>
      <c r="P721" t="s">
        <v>712</v>
      </c>
      <c r="Q721">
        <v>1</v>
      </c>
      <c r="X721">
        <v>0.34200000000000003</v>
      </c>
      <c r="Y721">
        <v>6.23</v>
      </c>
      <c r="Z721">
        <v>0</v>
      </c>
      <c r="AA721">
        <v>0</v>
      </c>
      <c r="AB721">
        <v>0</v>
      </c>
      <c r="AC721">
        <v>0</v>
      </c>
      <c r="AD721">
        <v>1</v>
      </c>
      <c r="AE721">
        <v>0</v>
      </c>
      <c r="AF721" t="s">
        <v>3</v>
      </c>
      <c r="AG721">
        <v>0.34200000000000003</v>
      </c>
      <c r="AH721">
        <v>2</v>
      </c>
      <c r="AI721">
        <v>68193776</v>
      </c>
      <c r="AJ721">
        <v>739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</row>
    <row r="722" spans="1:44" x14ac:dyDescent="0.4">
      <c r="A722">
        <f>ROW(Source!A483)</f>
        <v>483</v>
      </c>
      <c r="B722">
        <v>68193793</v>
      </c>
      <c r="C722">
        <v>68193768</v>
      </c>
      <c r="D722">
        <v>64807574</v>
      </c>
      <c r="E722">
        <v>1</v>
      </c>
      <c r="F722">
        <v>1</v>
      </c>
      <c r="G722">
        <v>1</v>
      </c>
      <c r="H722">
        <v>3</v>
      </c>
      <c r="I722" t="s">
        <v>985</v>
      </c>
      <c r="J722" t="s">
        <v>986</v>
      </c>
      <c r="K722" t="s">
        <v>987</v>
      </c>
      <c r="L722">
        <v>1348</v>
      </c>
      <c r="N722">
        <v>1009</v>
      </c>
      <c r="O722" t="s">
        <v>133</v>
      </c>
      <c r="P722" t="s">
        <v>133</v>
      </c>
      <c r="Q722">
        <v>1000</v>
      </c>
      <c r="X722">
        <v>4.4000000000000002E-4</v>
      </c>
      <c r="Y722">
        <v>15118.99</v>
      </c>
      <c r="Z722">
        <v>0</v>
      </c>
      <c r="AA722">
        <v>0</v>
      </c>
      <c r="AB722">
        <v>0</v>
      </c>
      <c r="AC722">
        <v>0</v>
      </c>
      <c r="AD722">
        <v>1</v>
      </c>
      <c r="AE722">
        <v>0</v>
      </c>
      <c r="AF722" t="s">
        <v>3</v>
      </c>
      <c r="AG722">
        <v>4.4000000000000002E-4</v>
      </c>
      <c r="AH722">
        <v>2</v>
      </c>
      <c r="AI722">
        <v>68193777</v>
      </c>
      <c r="AJ722">
        <v>740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</row>
    <row r="723" spans="1:44" x14ac:dyDescent="0.4">
      <c r="A723">
        <f>ROW(Source!A483)</f>
        <v>483</v>
      </c>
      <c r="B723">
        <v>68193794</v>
      </c>
      <c r="C723">
        <v>68193768</v>
      </c>
      <c r="D723">
        <v>64807749</v>
      </c>
      <c r="E723">
        <v>1</v>
      </c>
      <c r="F723">
        <v>1</v>
      </c>
      <c r="G723">
        <v>1</v>
      </c>
      <c r="H723">
        <v>3</v>
      </c>
      <c r="I723" t="s">
        <v>988</v>
      </c>
      <c r="J723" t="s">
        <v>989</v>
      </c>
      <c r="K723" t="s">
        <v>990</v>
      </c>
      <c r="L723">
        <v>1348</v>
      </c>
      <c r="N723">
        <v>1009</v>
      </c>
      <c r="O723" t="s">
        <v>133</v>
      </c>
      <c r="P723" t="s">
        <v>133</v>
      </c>
      <c r="Q723">
        <v>1000</v>
      </c>
      <c r="X723">
        <v>5.2999999999999998E-4</v>
      </c>
      <c r="Y723">
        <v>16950</v>
      </c>
      <c r="Z723">
        <v>0</v>
      </c>
      <c r="AA723">
        <v>0</v>
      </c>
      <c r="AB723">
        <v>0</v>
      </c>
      <c r="AC723">
        <v>0</v>
      </c>
      <c r="AD723">
        <v>1</v>
      </c>
      <c r="AE723">
        <v>0</v>
      </c>
      <c r="AF723" t="s">
        <v>3</v>
      </c>
      <c r="AG723">
        <v>5.2999999999999998E-4</v>
      </c>
      <c r="AH723">
        <v>2</v>
      </c>
      <c r="AI723">
        <v>68193778</v>
      </c>
      <c r="AJ723">
        <v>741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</row>
    <row r="724" spans="1:44" x14ac:dyDescent="0.4">
      <c r="A724">
        <f>ROW(Source!A483)</f>
        <v>483</v>
      </c>
      <c r="B724">
        <v>68193795</v>
      </c>
      <c r="C724">
        <v>68193768</v>
      </c>
      <c r="D724">
        <v>64807856</v>
      </c>
      <c r="E724">
        <v>1</v>
      </c>
      <c r="F724">
        <v>1</v>
      </c>
      <c r="G724">
        <v>1</v>
      </c>
      <c r="H724">
        <v>3</v>
      </c>
      <c r="I724" t="s">
        <v>991</v>
      </c>
      <c r="J724" t="s">
        <v>992</v>
      </c>
      <c r="K724" t="s">
        <v>993</v>
      </c>
      <c r="L724">
        <v>1348</v>
      </c>
      <c r="N724">
        <v>1009</v>
      </c>
      <c r="O724" t="s">
        <v>133</v>
      </c>
      <c r="P724" t="s">
        <v>133</v>
      </c>
      <c r="Q724">
        <v>1000</v>
      </c>
      <c r="X724">
        <v>4.0000000000000002E-4</v>
      </c>
      <c r="Y724">
        <v>13559.99</v>
      </c>
      <c r="Z724">
        <v>0</v>
      </c>
      <c r="AA724">
        <v>0</v>
      </c>
      <c r="AB724">
        <v>0</v>
      </c>
      <c r="AC724">
        <v>0</v>
      </c>
      <c r="AD724">
        <v>1</v>
      </c>
      <c r="AE724">
        <v>0</v>
      </c>
      <c r="AF724" t="s">
        <v>3</v>
      </c>
      <c r="AG724">
        <v>4.0000000000000002E-4</v>
      </c>
      <c r="AH724">
        <v>2</v>
      </c>
      <c r="AI724">
        <v>68193779</v>
      </c>
      <c r="AJ724">
        <v>742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</row>
    <row r="725" spans="1:44" x14ac:dyDescent="0.4">
      <c r="A725">
        <f>ROW(Source!A483)</f>
        <v>483</v>
      </c>
      <c r="B725">
        <v>68193796</v>
      </c>
      <c r="C725">
        <v>68193768</v>
      </c>
      <c r="D725">
        <v>64808586</v>
      </c>
      <c r="E725">
        <v>1</v>
      </c>
      <c r="F725">
        <v>1</v>
      </c>
      <c r="G725">
        <v>1</v>
      </c>
      <c r="H725">
        <v>3</v>
      </c>
      <c r="I725" t="s">
        <v>994</v>
      </c>
      <c r="J725" t="s">
        <v>995</v>
      </c>
      <c r="K725" t="s">
        <v>996</v>
      </c>
      <c r="L725">
        <v>1346</v>
      </c>
      <c r="N725">
        <v>1009</v>
      </c>
      <c r="O725" t="s">
        <v>120</v>
      </c>
      <c r="P725" t="s">
        <v>120</v>
      </c>
      <c r="Q725">
        <v>1</v>
      </c>
      <c r="X725">
        <v>0.05</v>
      </c>
      <c r="Y725">
        <v>37.29</v>
      </c>
      <c r="Z725">
        <v>0</v>
      </c>
      <c r="AA725">
        <v>0</v>
      </c>
      <c r="AB725">
        <v>0</v>
      </c>
      <c r="AC725">
        <v>0</v>
      </c>
      <c r="AD725">
        <v>1</v>
      </c>
      <c r="AE725">
        <v>0</v>
      </c>
      <c r="AF725" t="s">
        <v>3</v>
      </c>
      <c r="AG725">
        <v>0.05</v>
      </c>
      <c r="AH725">
        <v>2</v>
      </c>
      <c r="AI725">
        <v>68193780</v>
      </c>
      <c r="AJ725">
        <v>743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</row>
    <row r="726" spans="1:44" x14ac:dyDescent="0.4">
      <c r="A726">
        <f>ROW(Source!A483)</f>
        <v>483</v>
      </c>
      <c r="B726">
        <v>68193797</v>
      </c>
      <c r="C726">
        <v>68193768</v>
      </c>
      <c r="D726">
        <v>64817900</v>
      </c>
      <c r="E726">
        <v>1</v>
      </c>
      <c r="F726">
        <v>1</v>
      </c>
      <c r="G726">
        <v>1</v>
      </c>
      <c r="H726">
        <v>3</v>
      </c>
      <c r="I726" t="s">
        <v>1205</v>
      </c>
      <c r="J726" t="s">
        <v>1206</v>
      </c>
      <c r="K726" t="s">
        <v>1207</v>
      </c>
      <c r="L726">
        <v>1354</v>
      </c>
      <c r="N726">
        <v>1010</v>
      </c>
      <c r="O726" t="s">
        <v>72</v>
      </c>
      <c r="P726" t="s">
        <v>72</v>
      </c>
      <c r="Q726">
        <v>1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1</v>
      </c>
      <c r="AD726">
        <v>0</v>
      </c>
      <c r="AE726">
        <v>0</v>
      </c>
      <c r="AF726" t="s">
        <v>3</v>
      </c>
      <c r="AG726">
        <v>0</v>
      </c>
      <c r="AH726">
        <v>3</v>
      </c>
      <c r="AI726">
        <v>-1</v>
      </c>
      <c r="AJ726" t="s">
        <v>3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</row>
    <row r="727" spans="1:44" x14ac:dyDescent="0.4">
      <c r="A727">
        <f>ROW(Source!A483)</f>
        <v>483</v>
      </c>
      <c r="B727">
        <v>68193798</v>
      </c>
      <c r="C727">
        <v>68193768</v>
      </c>
      <c r="D727">
        <v>64840167</v>
      </c>
      <c r="E727">
        <v>1</v>
      </c>
      <c r="F727">
        <v>1</v>
      </c>
      <c r="G727">
        <v>1</v>
      </c>
      <c r="H727">
        <v>3</v>
      </c>
      <c r="I727" t="s">
        <v>1208</v>
      </c>
      <c r="J727" t="s">
        <v>1209</v>
      </c>
      <c r="K727" t="s">
        <v>1210</v>
      </c>
      <c r="L727">
        <v>1346</v>
      </c>
      <c r="N727">
        <v>1009</v>
      </c>
      <c r="O727" t="s">
        <v>120</v>
      </c>
      <c r="P727" t="s">
        <v>120</v>
      </c>
      <c r="Q727">
        <v>1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1</v>
      </c>
      <c r="AD727">
        <v>0</v>
      </c>
      <c r="AE727">
        <v>0</v>
      </c>
      <c r="AF727" t="s">
        <v>3</v>
      </c>
      <c r="AG727">
        <v>0</v>
      </c>
      <c r="AH727">
        <v>3</v>
      </c>
      <c r="AI727">
        <v>-1</v>
      </c>
      <c r="AJ727" t="s">
        <v>3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</row>
    <row r="728" spans="1:44" x14ac:dyDescent="0.4">
      <c r="A728">
        <f>ROW(Source!A483)</f>
        <v>483</v>
      </c>
      <c r="B728">
        <v>68193799</v>
      </c>
      <c r="C728">
        <v>68193768</v>
      </c>
      <c r="D728">
        <v>64840576</v>
      </c>
      <c r="E728">
        <v>1</v>
      </c>
      <c r="F728">
        <v>1</v>
      </c>
      <c r="G728">
        <v>1</v>
      </c>
      <c r="H728">
        <v>3</v>
      </c>
      <c r="I728" t="s">
        <v>997</v>
      </c>
      <c r="J728" t="s">
        <v>998</v>
      </c>
      <c r="K728" t="s">
        <v>999</v>
      </c>
      <c r="L728">
        <v>1301</v>
      </c>
      <c r="N728">
        <v>1003</v>
      </c>
      <c r="O728" t="s">
        <v>507</v>
      </c>
      <c r="P728" t="s">
        <v>507</v>
      </c>
      <c r="Q728">
        <v>1</v>
      </c>
      <c r="X728">
        <v>100</v>
      </c>
      <c r="Y728">
        <v>28.25</v>
      </c>
      <c r="Z728">
        <v>0</v>
      </c>
      <c r="AA728">
        <v>0</v>
      </c>
      <c r="AB728">
        <v>0</v>
      </c>
      <c r="AC728">
        <v>0</v>
      </c>
      <c r="AD728">
        <v>1</v>
      </c>
      <c r="AE728">
        <v>0</v>
      </c>
      <c r="AF728" t="s">
        <v>3</v>
      </c>
      <c r="AG728">
        <v>100</v>
      </c>
      <c r="AH728">
        <v>2</v>
      </c>
      <c r="AI728">
        <v>68193782</v>
      </c>
      <c r="AJ728">
        <v>745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</row>
    <row r="729" spans="1:44" x14ac:dyDescent="0.4">
      <c r="A729">
        <f>ROW(Source!A483)</f>
        <v>483</v>
      </c>
      <c r="B729">
        <v>68193800</v>
      </c>
      <c r="C729">
        <v>68193768</v>
      </c>
      <c r="D729">
        <v>64846609</v>
      </c>
      <c r="E729">
        <v>1</v>
      </c>
      <c r="F729">
        <v>1</v>
      </c>
      <c r="G729">
        <v>1</v>
      </c>
      <c r="H729">
        <v>3</v>
      </c>
      <c r="I729" t="s">
        <v>1000</v>
      </c>
      <c r="J729" t="s">
        <v>1001</v>
      </c>
      <c r="K729" t="s">
        <v>1002</v>
      </c>
      <c r="L729">
        <v>1346</v>
      </c>
      <c r="N729">
        <v>1009</v>
      </c>
      <c r="O729" t="s">
        <v>120</v>
      </c>
      <c r="P729" t="s">
        <v>120</v>
      </c>
      <c r="Q729">
        <v>1</v>
      </c>
      <c r="X729">
        <v>8.9999999999999998E-4</v>
      </c>
      <c r="Y729">
        <v>2.15</v>
      </c>
      <c r="Z729">
        <v>0</v>
      </c>
      <c r="AA729">
        <v>0</v>
      </c>
      <c r="AB729">
        <v>0</v>
      </c>
      <c r="AC729">
        <v>0</v>
      </c>
      <c r="AD729">
        <v>1</v>
      </c>
      <c r="AE729">
        <v>0</v>
      </c>
      <c r="AF729" t="s">
        <v>3</v>
      </c>
      <c r="AG729">
        <v>8.9999999999999998E-4</v>
      </c>
      <c r="AH729">
        <v>2</v>
      </c>
      <c r="AI729">
        <v>68193783</v>
      </c>
      <c r="AJ729">
        <v>746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</row>
    <row r="730" spans="1:44" x14ac:dyDescent="0.4">
      <c r="A730">
        <f>ROW(Source!A483)</f>
        <v>483</v>
      </c>
      <c r="B730">
        <v>68193801</v>
      </c>
      <c r="C730">
        <v>68193768</v>
      </c>
      <c r="D730">
        <v>64847311</v>
      </c>
      <c r="E730">
        <v>1</v>
      </c>
      <c r="F730">
        <v>1</v>
      </c>
      <c r="G730">
        <v>1</v>
      </c>
      <c r="H730">
        <v>3</v>
      </c>
      <c r="I730" t="s">
        <v>709</v>
      </c>
      <c r="J730" t="s">
        <v>710</v>
      </c>
      <c r="K730" t="s">
        <v>711</v>
      </c>
      <c r="L730">
        <v>1339</v>
      </c>
      <c r="N730">
        <v>1007</v>
      </c>
      <c r="O730" t="s">
        <v>712</v>
      </c>
      <c r="P730" t="s">
        <v>712</v>
      </c>
      <c r="Q730">
        <v>1</v>
      </c>
      <c r="X730">
        <v>0.25</v>
      </c>
      <c r="Y730">
        <v>2.44</v>
      </c>
      <c r="Z730">
        <v>0</v>
      </c>
      <c r="AA730">
        <v>0</v>
      </c>
      <c r="AB730">
        <v>0</v>
      </c>
      <c r="AC730">
        <v>0</v>
      </c>
      <c r="AD730">
        <v>1</v>
      </c>
      <c r="AE730">
        <v>0</v>
      </c>
      <c r="AF730" t="s">
        <v>3</v>
      </c>
      <c r="AG730">
        <v>0.25</v>
      </c>
      <c r="AH730">
        <v>2</v>
      </c>
      <c r="AI730">
        <v>68193784</v>
      </c>
      <c r="AJ730">
        <v>747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</row>
    <row r="731" spans="1:44" x14ac:dyDescent="0.4">
      <c r="A731">
        <f>ROW(Source!A485)</f>
        <v>485</v>
      </c>
      <c r="B731">
        <v>68193813</v>
      </c>
      <c r="C731">
        <v>68193803</v>
      </c>
      <c r="D731">
        <v>18413627</v>
      </c>
      <c r="E731">
        <v>1</v>
      </c>
      <c r="F731">
        <v>1</v>
      </c>
      <c r="G731">
        <v>1</v>
      </c>
      <c r="H731">
        <v>1</v>
      </c>
      <c r="I731" t="s">
        <v>773</v>
      </c>
      <c r="J731" t="s">
        <v>3</v>
      </c>
      <c r="K731" t="s">
        <v>774</v>
      </c>
      <c r="L731">
        <v>1369</v>
      </c>
      <c r="N731">
        <v>1013</v>
      </c>
      <c r="O731" t="s">
        <v>665</v>
      </c>
      <c r="P731" t="s">
        <v>665</v>
      </c>
      <c r="Q731">
        <v>1</v>
      </c>
      <c r="X731">
        <v>61.6</v>
      </c>
      <c r="Y731">
        <v>0</v>
      </c>
      <c r="Z731">
        <v>0</v>
      </c>
      <c r="AA731">
        <v>0</v>
      </c>
      <c r="AB731">
        <v>9.92</v>
      </c>
      <c r="AC731">
        <v>0</v>
      </c>
      <c r="AD731">
        <v>1</v>
      </c>
      <c r="AE731">
        <v>1</v>
      </c>
      <c r="AF731" t="s">
        <v>21</v>
      </c>
      <c r="AG731">
        <v>70.84</v>
      </c>
      <c r="AH731">
        <v>2</v>
      </c>
      <c r="AI731">
        <v>68193804</v>
      </c>
      <c r="AJ731">
        <v>748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</row>
    <row r="732" spans="1:44" x14ac:dyDescent="0.4">
      <c r="A732">
        <f>ROW(Source!A485)</f>
        <v>485</v>
      </c>
      <c r="B732">
        <v>68193814</v>
      </c>
      <c r="C732">
        <v>68193803</v>
      </c>
      <c r="D732">
        <v>121548</v>
      </c>
      <c r="E732">
        <v>1</v>
      </c>
      <c r="F732">
        <v>1</v>
      </c>
      <c r="G732">
        <v>1</v>
      </c>
      <c r="H732">
        <v>1</v>
      </c>
      <c r="I732" t="s">
        <v>44</v>
      </c>
      <c r="J732" t="s">
        <v>3</v>
      </c>
      <c r="K732" t="s">
        <v>723</v>
      </c>
      <c r="L732">
        <v>608254</v>
      </c>
      <c r="N732">
        <v>1013</v>
      </c>
      <c r="O732" t="s">
        <v>724</v>
      </c>
      <c r="P732" t="s">
        <v>724</v>
      </c>
      <c r="Q732">
        <v>1</v>
      </c>
      <c r="X732">
        <v>0.05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1</v>
      </c>
      <c r="AE732">
        <v>2</v>
      </c>
      <c r="AF732" t="s">
        <v>20</v>
      </c>
      <c r="AG732">
        <v>6.25E-2</v>
      </c>
      <c r="AH732">
        <v>2</v>
      </c>
      <c r="AI732">
        <v>68193805</v>
      </c>
      <c r="AJ732">
        <v>749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</row>
    <row r="733" spans="1:44" x14ac:dyDescent="0.4">
      <c r="A733">
        <f>ROW(Source!A485)</f>
        <v>485</v>
      </c>
      <c r="B733">
        <v>68193815</v>
      </c>
      <c r="C733">
        <v>68193803</v>
      </c>
      <c r="D733">
        <v>64871196</v>
      </c>
      <c r="E733">
        <v>1</v>
      </c>
      <c r="F733">
        <v>1</v>
      </c>
      <c r="G733">
        <v>1</v>
      </c>
      <c r="H733">
        <v>2</v>
      </c>
      <c r="I733" t="s">
        <v>979</v>
      </c>
      <c r="J733" t="s">
        <v>980</v>
      </c>
      <c r="K733" t="s">
        <v>981</v>
      </c>
      <c r="L733">
        <v>1368</v>
      </c>
      <c r="N733">
        <v>1011</v>
      </c>
      <c r="O733" t="s">
        <v>669</v>
      </c>
      <c r="P733" t="s">
        <v>669</v>
      </c>
      <c r="Q733">
        <v>1</v>
      </c>
      <c r="X733">
        <v>0.03</v>
      </c>
      <c r="Y733">
        <v>0</v>
      </c>
      <c r="Z733">
        <v>86.4</v>
      </c>
      <c r="AA733">
        <v>13.5</v>
      </c>
      <c r="AB733">
        <v>0</v>
      </c>
      <c r="AC733">
        <v>0</v>
      </c>
      <c r="AD733">
        <v>1</v>
      </c>
      <c r="AE733">
        <v>0</v>
      </c>
      <c r="AF733" t="s">
        <v>20</v>
      </c>
      <c r="AG733">
        <v>3.7499999999999999E-2</v>
      </c>
      <c r="AH733">
        <v>2</v>
      </c>
      <c r="AI733">
        <v>68193806</v>
      </c>
      <c r="AJ733">
        <v>750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</row>
    <row r="734" spans="1:44" x14ac:dyDescent="0.4">
      <c r="A734">
        <f>ROW(Source!A485)</f>
        <v>485</v>
      </c>
      <c r="B734">
        <v>68193816</v>
      </c>
      <c r="C734">
        <v>68193803</v>
      </c>
      <c r="D734">
        <v>64871277</v>
      </c>
      <c r="E734">
        <v>1</v>
      </c>
      <c r="F734">
        <v>1</v>
      </c>
      <c r="G734">
        <v>1</v>
      </c>
      <c r="H734">
        <v>2</v>
      </c>
      <c r="I734" t="s">
        <v>725</v>
      </c>
      <c r="J734" t="s">
        <v>726</v>
      </c>
      <c r="K734" t="s">
        <v>727</v>
      </c>
      <c r="L734">
        <v>1368</v>
      </c>
      <c r="N734">
        <v>1011</v>
      </c>
      <c r="O734" t="s">
        <v>669</v>
      </c>
      <c r="P734" t="s">
        <v>669</v>
      </c>
      <c r="Q734">
        <v>1</v>
      </c>
      <c r="X734">
        <v>0.02</v>
      </c>
      <c r="Y734">
        <v>0</v>
      </c>
      <c r="Z734">
        <v>112</v>
      </c>
      <c r="AA734">
        <v>13.5</v>
      </c>
      <c r="AB734">
        <v>0</v>
      </c>
      <c r="AC734">
        <v>0</v>
      </c>
      <c r="AD734">
        <v>1</v>
      </c>
      <c r="AE734">
        <v>0</v>
      </c>
      <c r="AF734" t="s">
        <v>20</v>
      </c>
      <c r="AG734">
        <v>2.5000000000000001E-2</v>
      </c>
      <c r="AH734">
        <v>2</v>
      </c>
      <c r="AI734">
        <v>68193807</v>
      </c>
      <c r="AJ734">
        <v>751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</row>
    <row r="735" spans="1:44" x14ac:dyDescent="0.4">
      <c r="A735">
        <f>ROW(Source!A485)</f>
        <v>485</v>
      </c>
      <c r="B735">
        <v>68193817</v>
      </c>
      <c r="C735">
        <v>68193803</v>
      </c>
      <c r="D735">
        <v>64873129</v>
      </c>
      <c r="E735">
        <v>1</v>
      </c>
      <c r="F735">
        <v>1</v>
      </c>
      <c r="G735">
        <v>1</v>
      </c>
      <c r="H735">
        <v>2</v>
      </c>
      <c r="I735" t="s">
        <v>715</v>
      </c>
      <c r="J735" t="s">
        <v>716</v>
      </c>
      <c r="K735" t="s">
        <v>717</v>
      </c>
      <c r="L735">
        <v>1368</v>
      </c>
      <c r="N735">
        <v>1011</v>
      </c>
      <c r="O735" t="s">
        <v>669</v>
      </c>
      <c r="P735" t="s">
        <v>669</v>
      </c>
      <c r="Q735">
        <v>1</v>
      </c>
      <c r="X735">
        <v>0.02</v>
      </c>
      <c r="Y735">
        <v>0</v>
      </c>
      <c r="Z735">
        <v>87.17</v>
      </c>
      <c r="AA735">
        <v>11.6</v>
      </c>
      <c r="AB735">
        <v>0</v>
      </c>
      <c r="AC735">
        <v>0</v>
      </c>
      <c r="AD735">
        <v>1</v>
      </c>
      <c r="AE735">
        <v>0</v>
      </c>
      <c r="AF735" t="s">
        <v>20</v>
      </c>
      <c r="AG735">
        <v>2.5000000000000001E-2</v>
      </c>
      <c r="AH735">
        <v>2</v>
      </c>
      <c r="AI735">
        <v>68193808</v>
      </c>
      <c r="AJ735">
        <v>752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</row>
    <row r="736" spans="1:44" x14ac:dyDescent="0.4">
      <c r="A736">
        <f>ROW(Source!A485)</f>
        <v>485</v>
      </c>
      <c r="B736">
        <v>68193818</v>
      </c>
      <c r="C736">
        <v>68193803</v>
      </c>
      <c r="D736">
        <v>64809254</v>
      </c>
      <c r="E736">
        <v>1</v>
      </c>
      <c r="F736">
        <v>1</v>
      </c>
      <c r="G736">
        <v>1</v>
      </c>
      <c r="H736">
        <v>3</v>
      </c>
      <c r="I736" t="s">
        <v>1003</v>
      </c>
      <c r="J736" t="s">
        <v>1004</v>
      </c>
      <c r="K736" t="s">
        <v>1005</v>
      </c>
      <c r="L736">
        <v>1346</v>
      </c>
      <c r="N736">
        <v>1009</v>
      </c>
      <c r="O736" t="s">
        <v>120</v>
      </c>
      <c r="P736" t="s">
        <v>120</v>
      </c>
      <c r="Q736">
        <v>1</v>
      </c>
      <c r="X736">
        <v>4</v>
      </c>
      <c r="Y736">
        <v>24.41</v>
      </c>
      <c r="Z736">
        <v>0</v>
      </c>
      <c r="AA736">
        <v>0</v>
      </c>
      <c r="AB736">
        <v>0</v>
      </c>
      <c r="AC736">
        <v>0</v>
      </c>
      <c r="AD736">
        <v>1</v>
      </c>
      <c r="AE736">
        <v>0</v>
      </c>
      <c r="AF736" t="s">
        <v>3</v>
      </c>
      <c r="AG736">
        <v>4</v>
      </c>
      <c r="AH736">
        <v>2</v>
      </c>
      <c r="AI736">
        <v>68193809</v>
      </c>
      <c r="AJ736">
        <v>753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</row>
    <row r="737" spans="1:44" x14ac:dyDescent="0.4">
      <c r="A737">
        <f>ROW(Source!A485)</f>
        <v>485</v>
      </c>
      <c r="B737">
        <v>68193819</v>
      </c>
      <c r="C737">
        <v>68193803</v>
      </c>
      <c r="D737">
        <v>64809361</v>
      </c>
      <c r="E737">
        <v>1</v>
      </c>
      <c r="F737">
        <v>1</v>
      </c>
      <c r="G737">
        <v>1</v>
      </c>
      <c r="H737">
        <v>3</v>
      </c>
      <c r="I737" t="s">
        <v>1006</v>
      </c>
      <c r="J737" t="s">
        <v>1007</v>
      </c>
      <c r="K737" t="s">
        <v>1008</v>
      </c>
      <c r="L737">
        <v>1348</v>
      </c>
      <c r="N737">
        <v>1009</v>
      </c>
      <c r="O737" t="s">
        <v>133</v>
      </c>
      <c r="P737" t="s">
        <v>133</v>
      </c>
      <c r="Q737">
        <v>1000</v>
      </c>
      <c r="X737">
        <v>2.66E-3</v>
      </c>
      <c r="Y737">
        <v>14830</v>
      </c>
      <c r="Z737">
        <v>0</v>
      </c>
      <c r="AA737">
        <v>0</v>
      </c>
      <c r="AB737">
        <v>0</v>
      </c>
      <c r="AC737">
        <v>0</v>
      </c>
      <c r="AD737">
        <v>1</v>
      </c>
      <c r="AE737">
        <v>0</v>
      </c>
      <c r="AF737" t="s">
        <v>3</v>
      </c>
      <c r="AG737">
        <v>2.66E-3</v>
      </c>
      <c r="AH737">
        <v>2</v>
      </c>
      <c r="AI737">
        <v>68193810</v>
      </c>
      <c r="AJ737">
        <v>754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</row>
    <row r="738" spans="1:44" x14ac:dyDescent="0.4">
      <c r="A738">
        <f>ROW(Source!A485)</f>
        <v>485</v>
      </c>
      <c r="B738">
        <v>68193820</v>
      </c>
      <c r="C738">
        <v>68193803</v>
      </c>
      <c r="D738">
        <v>64840167</v>
      </c>
      <c r="E738">
        <v>1</v>
      </c>
      <c r="F738">
        <v>1</v>
      </c>
      <c r="G738">
        <v>1</v>
      </c>
      <c r="H738">
        <v>3</v>
      </c>
      <c r="I738" t="s">
        <v>1208</v>
      </c>
      <c r="J738" t="s">
        <v>1209</v>
      </c>
      <c r="K738" t="s">
        <v>1210</v>
      </c>
      <c r="L738">
        <v>1346</v>
      </c>
      <c r="N738">
        <v>1009</v>
      </c>
      <c r="O738" t="s">
        <v>120</v>
      </c>
      <c r="P738" t="s">
        <v>120</v>
      </c>
      <c r="Q738">
        <v>1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1</v>
      </c>
      <c r="AD738">
        <v>0</v>
      </c>
      <c r="AE738">
        <v>0</v>
      </c>
      <c r="AF738" t="s">
        <v>3</v>
      </c>
      <c r="AG738">
        <v>0</v>
      </c>
      <c r="AH738">
        <v>3</v>
      </c>
      <c r="AI738">
        <v>-1</v>
      </c>
      <c r="AJ738" t="s">
        <v>3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</row>
    <row r="739" spans="1:44" x14ac:dyDescent="0.4">
      <c r="A739">
        <f>ROW(Source!A485)</f>
        <v>485</v>
      </c>
      <c r="B739">
        <v>68193821</v>
      </c>
      <c r="C739">
        <v>68193803</v>
      </c>
      <c r="D739">
        <v>64841899</v>
      </c>
      <c r="E739">
        <v>1</v>
      </c>
      <c r="F739">
        <v>1</v>
      </c>
      <c r="G739">
        <v>1</v>
      </c>
      <c r="H739">
        <v>3</v>
      </c>
      <c r="I739" t="s">
        <v>1009</v>
      </c>
      <c r="J739" t="s">
        <v>1010</v>
      </c>
      <c r="K739" t="s">
        <v>1011</v>
      </c>
      <c r="L739">
        <v>1301</v>
      </c>
      <c r="N739">
        <v>1003</v>
      </c>
      <c r="O739" t="s">
        <v>507</v>
      </c>
      <c r="P739" t="s">
        <v>507</v>
      </c>
      <c r="Q739">
        <v>1</v>
      </c>
      <c r="X739">
        <v>99.8</v>
      </c>
      <c r="Y739">
        <v>70.400000000000006</v>
      </c>
      <c r="Z739">
        <v>0</v>
      </c>
      <c r="AA739">
        <v>0</v>
      </c>
      <c r="AB739">
        <v>0</v>
      </c>
      <c r="AC739">
        <v>0</v>
      </c>
      <c r="AD739">
        <v>1</v>
      </c>
      <c r="AE739">
        <v>0</v>
      </c>
      <c r="AF739" t="s">
        <v>3</v>
      </c>
      <c r="AG739">
        <v>99.8</v>
      </c>
      <c r="AH739">
        <v>2</v>
      </c>
      <c r="AI739">
        <v>68193811</v>
      </c>
      <c r="AJ739">
        <v>755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</row>
    <row r="740" spans="1:44" x14ac:dyDescent="0.4">
      <c r="A740">
        <f>ROW(Source!A485)</f>
        <v>485</v>
      </c>
      <c r="B740">
        <v>68193822</v>
      </c>
      <c r="C740">
        <v>68193803</v>
      </c>
      <c r="D740">
        <v>64841930</v>
      </c>
      <c r="E740">
        <v>1</v>
      </c>
      <c r="F740">
        <v>1</v>
      </c>
      <c r="G740">
        <v>1</v>
      </c>
      <c r="H740">
        <v>3</v>
      </c>
      <c r="I740" t="s">
        <v>1211</v>
      </c>
      <c r="J740" t="s">
        <v>1212</v>
      </c>
      <c r="K740" t="s">
        <v>1213</v>
      </c>
      <c r="L740">
        <v>1354</v>
      </c>
      <c r="N740">
        <v>1010</v>
      </c>
      <c r="O740" t="s">
        <v>72</v>
      </c>
      <c r="P740" t="s">
        <v>72</v>
      </c>
      <c r="Q740">
        <v>1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1</v>
      </c>
      <c r="AD740">
        <v>0</v>
      </c>
      <c r="AE740">
        <v>0</v>
      </c>
      <c r="AF740" t="s">
        <v>3</v>
      </c>
      <c r="AG740">
        <v>0</v>
      </c>
      <c r="AH740">
        <v>3</v>
      </c>
      <c r="AI740">
        <v>-1</v>
      </c>
      <c r="AJ740" t="s">
        <v>3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</row>
    <row r="741" spans="1:44" x14ac:dyDescent="0.4">
      <c r="A741">
        <f>ROW(Source!A485)</f>
        <v>485</v>
      </c>
      <c r="B741">
        <v>68193823</v>
      </c>
      <c r="C741">
        <v>68193803</v>
      </c>
      <c r="D741">
        <v>64847311</v>
      </c>
      <c r="E741">
        <v>1</v>
      </c>
      <c r="F741">
        <v>1</v>
      </c>
      <c r="G741">
        <v>1</v>
      </c>
      <c r="H741">
        <v>3</v>
      </c>
      <c r="I741" t="s">
        <v>709</v>
      </c>
      <c r="J741" t="s">
        <v>710</v>
      </c>
      <c r="K741" t="s">
        <v>711</v>
      </c>
      <c r="L741">
        <v>1339</v>
      </c>
      <c r="N741">
        <v>1007</v>
      </c>
      <c r="O741" t="s">
        <v>712</v>
      </c>
      <c r="P741" t="s">
        <v>712</v>
      </c>
      <c r="Q741">
        <v>1</v>
      </c>
      <c r="X741">
        <v>1.57</v>
      </c>
      <c r="Y741">
        <v>2.44</v>
      </c>
      <c r="Z741">
        <v>0</v>
      </c>
      <c r="AA741">
        <v>0</v>
      </c>
      <c r="AB741">
        <v>0</v>
      </c>
      <c r="AC741">
        <v>0</v>
      </c>
      <c r="AD741">
        <v>1</v>
      </c>
      <c r="AE741">
        <v>0</v>
      </c>
      <c r="AF741" t="s">
        <v>3</v>
      </c>
      <c r="AG741">
        <v>1.57</v>
      </c>
      <c r="AH741">
        <v>2</v>
      </c>
      <c r="AI741">
        <v>68193812</v>
      </c>
      <c r="AJ741">
        <v>756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</row>
    <row r="742" spans="1:44" x14ac:dyDescent="0.4">
      <c r="A742">
        <f>ROW(Source!A486)</f>
        <v>486</v>
      </c>
      <c r="B742">
        <v>68193834</v>
      </c>
      <c r="C742">
        <v>68193824</v>
      </c>
      <c r="D742">
        <v>18413627</v>
      </c>
      <c r="E742">
        <v>1</v>
      </c>
      <c r="F742">
        <v>1</v>
      </c>
      <c r="G742">
        <v>1</v>
      </c>
      <c r="H742">
        <v>1</v>
      </c>
      <c r="I742" t="s">
        <v>773</v>
      </c>
      <c r="J742" t="s">
        <v>3</v>
      </c>
      <c r="K742" t="s">
        <v>774</v>
      </c>
      <c r="L742">
        <v>1369</v>
      </c>
      <c r="N742">
        <v>1013</v>
      </c>
      <c r="O742" t="s">
        <v>665</v>
      </c>
      <c r="P742" t="s">
        <v>665</v>
      </c>
      <c r="Q742">
        <v>1</v>
      </c>
      <c r="X742">
        <v>64.239999999999995</v>
      </c>
      <c r="Y742">
        <v>0</v>
      </c>
      <c r="Z742">
        <v>0</v>
      </c>
      <c r="AA742">
        <v>0</v>
      </c>
      <c r="AB742">
        <v>9.92</v>
      </c>
      <c r="AC742">
        <v>0</v>
      </c>
      <c r="AD742">
        <v>1</v>
      </c>
      <c r="AE742">
        <v>1</v>
      </c>
      <c r="AF742" t="s">
        <v>21</v>
      </c>
      <c r="AG742">
        <v>73.876000000000005</v>
      </c>
      <c r="AH742">
        <v>2</v>
      </c>
      <c r="AI742">
        <v>68193825</v>
      </c>
      <c r="AJ742">
        <v>757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</row>
    <row r="743" spans="1:44" x14ac:dyDescent="0.4">
      <c r="A743">
        <f>ROW(Source!A486)</f>
        <v>486</v>
      </c>
      <c r="B743">
        <v>68193835</v>
      </c>
      <c r="C743">
        <v>68193824</v>
      </c>
      <c r="D743">
        <v>121548</v>
      </c>
      <c r="E743">
        <v>1</v>
      </c>
      <c r="F743">
        <v>1</v>
      </c>
      <c r="G743">
        <v>1</v>
      </c>
      <c r="H743">
        <v>1</v>
      </c>
      <c r="I743" t="s">
        <v>44</v>
      </c>
      <c r="J743" t="s">
        <v>3</v>
      </c>
      <c r="K743" t="s">
        <v>723</v>
      </c>
      <c r="L743">
        <v>608254</v>
      </c>
      <c r="N743">
        <v>1013</v>
      </c>
      <c r="O743" t="s">
        <v>724</v>
      </c>
      <c r="P743" t="s">
        <v>724</v>
      </c>
      <c r="Q743">
        <v>1</v>
      </c>
      <c r="X743">
        <v>0.02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1</v>
      </c>
      <c r="AE743">
        <v>2</v>
      </c>
      <c r="AF743" t="s">
        <v>20</v>
      </c>
      <c r="AG743">
        <v>2.5000000000000001E-2</v>
      </c>
      <c r="AH743">
        <v>2</v>
      </c>
      <c r="AI743">
        <v>68193826</v>
      </c>
      <c r="AJ743">
        <v>758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</row>
    <row r="744" spans="1:44" x14ac:dyDescent="0.4">
      <c r="A744">
        <f>ROW(Source!A486)</f>
        <v>486</v>
      </c>
      <c r="B744">
        <v>68193836</v>
      </c>
      <c r="C744">
        <v>68193824</v>
      </c>
      <c r="D744">
        <v>64871196</v>
      </c>
      <c r="E744">
        <v>1</v>
      </c>
      <c r="F744">
        <v>1</v>
      </c>
      <c r="G744">
        <v>1</v>
      </c>
      <c r="H744">
        <v>2</v>
      </c>
      <c r="I744" t="s">
        <v>979</v>
      </c>
      <c r="J744" t="s">
        <v>980</v>
      </c>
      <c r="K744" t="s">
        <v>981</v>
      </c>
      <c r="L744">
        <v>1368</v>
      </c>
      <c r="N744">
        <v>1011</v>
      </c>
      <c r="O744" t="s">
        <v>669</v>
      </c>
      <c r="P744" t="s">
        <v>669</v>
      </c>
      <c r="Q744">
        <v>1</v>
      </c>
      <c r="X744">
        <v>0.01</v>
      </c>
      <c r="Y744">
        <v>0</v>
      </c>
      <c r="Z744">
        <v>86.4</v>
      </c>
      <c r="AA744">
        <v>13.5</v>
      </c>
      <c r="AB744">
        <v>0</v>
      </c>
      <c r="AC744">
        <v>0</v>
      </c>
      <c r="AD744">
        <v>1</v>
      </c>
      <c r="AE744">
        <v>0</v>
      </c>
      <c r="AF744" t="s">
        <v>20</v>
      </c>
      <c r="AG744">
        <v>1.2500000000000001E-2</v>
      </c>
      <c r="AH744">
        <v>2</v>
      </c>
      <c r="AI744">
        <v>68193827</v>
      </c>
      <c r="AJ744">
        <v>759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</row>
    <row r="745" spans="1:44" x14ac:dyDescent="0.4">
      <c r="A745">
        <f>ROW(Source!A486)</f>
        <v>486</v>
      </c>
      <c r="B745">
        <v>68193837</v>
      </c>
      <c r="C745">
        <v>68193824</v>
      </c>
      <c r="D745">
        <v>64871277</v>
      </c>
      <c r="E745">
        <v>1</v>
      </c>
      <c r="F745">
        <v>1</v>
      </c>
      <c r="G745">
        <v>1</v>
      </c>
      <c r="H745">
        <v>2</v>
      </c>
      <c r="I745" t="s">
        <v>725</v>
      </c>
      <c r="J745" t="s">
        <v>726</v>
      </c>
      <c r="K745" t="s">
        <v>727</v>
      </c>
      <c r="L745">
        <v>1368</v>
      </c>
      <c r="N745">
        <v>1011</v>
      </c>
      <c r="O745" t="s">
        <v>669</v>
      </c>
      <c r="P745" t="s">
        <v>669</v>
      </c>
      <c r="Q745">
        <v>1</v>
      </c>
      <c r="X745">
        <v>0.01</v>
      </c>
      <c r="Y745">
        <v>0</v>
      </c>
      <c r="Z745">
        <v>112</v>
      </c>
      <c r="AA745">
        <v>13.5</v>
      </c>
      <c r="AB745">
        <v>0</v>
      </c>
      <c r="AC745">
        <v>0</v>
      </c>
      <c r="AD745">
        <v>1</v>
      </c>
      <c r="AE745">
        <v>0</v>
      </c>
      <c r="AF745" t="s">
        <v>20</v>
      </c>
      <c r="AG745">
        <v>1.2500000000000001E-2</v>
      </c>
      <c r="AH745">
        <v>2</v>
      </c>
      <c r="AI745">
        <v>68193828</v>
      </c>
      <c r="AJ745">
        <v>760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</row>
    <row r="746" spans="1:44" x14ac:dyDescent="0.4">
      <c r="A746">
        <f>ROW(Source!A486)</f>
        <v>486</v>
      </c>
      <c r="B746">
        <v>68193838</v>
      </c>
      <c r="C746">
        <v>68193824</v>
      </c>
      <c r="D746">
        <v>64873129</v>
      </c>
      <c r="E746">
        <v>1</v>
      </c>
      <c r="F746">
        <v>1</v>
      </c>
      <c r="G746">
        <v>1</v>
      </c>
      <c r="H746">
        <v>2</v>
      </c>
      <c r="I746" t="s">
        <v>715</v>
      </c>
      <c r="J746" t="s">
        <v>716</v>
      </c>
      <c r="K746" t="s">
        <v>717</v>
      </c>
      <c r="L746">
        <v>1368</v>
      </c>
      <c r="N746">
        <v>1011</v>
      </c>
      <c r="O746" t="s">
        <v>669</v>
      </c>
      <c r="P746" t="s">
        <v>669</v>
      </c>
      <c r="Q746">
        <v>1</v>
      </c>
      <c r="X746">
        <v>0.01</v>
      </c>
      <c r="Y746">
        <v>0</v>
      </c>
      <c r="Z746">
        <v>87.17</v>
      </c>
      <c r="AA746">
        <v>11.6</v>
      </c>
      <c r="AB746">
        <v>0</v>
      </c>
      <c r="AC746">
        <v>0</v>
      </c>
      <c r="AD746">
        <v>1</v>
      </c>
      <c r="AE746">
        <v>0</v>
      </c>
      <c r="AF746" t="s">
        <v>20</v>
      </c>
      <c r="AG746">
        <v>1.2500000000000001E-2</v>
      </c>
      <c r="AH746">
        <v>2</v>
      </c>
      <c r="AI746">
        <v>68193829</v>
      </c>
      <c r="AJ746">
        <v>761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</row>
    <row r="747" spans="1:44" x14ac:dyDescent="0.4">
      <c r="A747">
        <f>ROW(Source!A486)</f>
        <v>486</v>
      </c>
      <c r="B747">
        <v>68193839</v>
      </c>
      <c r="C747">
        <v>68193824</v>
      </c>
      <c r="D747">
        <v>64809254</v>
      </c>
      <c r="E747">
        <v>1</v>
      </c>
      <c r="F747">
        <v>1</v>
      </c>
      <c r="G747">
        <v>1</v>
      </c>
      <c r="H747">
        <v>3</v>
      </c>
      <c r="I747" t="s">
        <v>1003</v>
      </c>
      <c r="J747" t="s">
        <v>1004</v>
      </c>
      <c r="K747" t="s">
        <v>1005</v>
      </c>
      <c r="L747">
        <v>1346</v>
      </c>
      <c r="N747">
        <v>1009</v>
      </c>
      <c r="O747" t="s">
        <v>120</v>
      </c>
      <c r="P747" t="s">
        <v>120</v>
      </c>
      <c r="Q747">
        <v>1</v>
      </c>
      <c r="X747">
        <v>1.5</v>
      </c>
      <c r="Y747">
        <v>24.41</v>
      </c>
      <c r="Z747">
        <v>0</v>
      </c>
      <c r="AA747">
        <v>0</v>
      </c>
      <c r="AB747">
        <v>0</v>
      </c>
      <c r="AC747">
        <v>0</v>
      </c>
      <c r="AD747">
        <v>1</v>
      </c>
      <c r="AE747">
        <v>0</v>
      </c>
      <c r="AF747" t="s">
        <v>3</v>
      </c>
      <c r="AG747">
        <v>1.5</v>
      </c>
      <c r="AH747">
        <v>2</v>
      </c>
      <c r="AI747">
        <v>68193830</v>
      </c>
      <c r="AJ747">
        <v>762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</row>
    <row r="748" spans="1:44" x14ac:dyDescent="0.4">
      <c r="A748">
        <f>ROW(Source!A486)</f>
        <v>486</v>
      </c>
      <c r="B748">
        <v>68193840</v>
      </c>
      <c r="C748">
        <v>68193824</v>
      </c>
      <c r="D748">
        <v>64809361</v>
      </c>
      <c r="E748">
        <v>1</v>
      </c>
      <c r="F748">
        <v>1</v>
      </c>
      <c r="G748">
        <v>1</v>
      </c>
      <c r="H748">
        <v>3</v>
      </c>
      <c r="I748" t="s">
        <v>1006</v>
      </c>
      <c r="J748" t="s">
        <v>1007</v>
      </c>
      <c r="K748" t="s">
        <v>1008</v>
      </c>
      <c r="L748">
        <v>1348</v>
      </c>
      <c r="N748">
        <v>1009</v>
      </c>
      <c r="O748" t="s">
        <v>133</v>
      </c>
      <c r="P748" t="s">
        <v>133</v>
      </c>
      <c r="Q748">
        <v>1000</v>
      </c>
      <c r="X748">
        <v>1.1999999999999999E-3</v>
      </c>
      <c r="Y748">
        <v>14830</v>
      </c>
      <c r="Z748">
        <v>0</v>
      </c>
      <c r="AA748">
        <v>0</v>
      </c>
      <c r="AB748">
        <v>0</v>
      </c>
      <c r="AC748">
        <v>0</v>
      </c>
      <c r="AD748">
        <v>1</v>
      </c>
      <c r="AE748">
        <v>0</v>
      </c>
      <c r="AF748" t="s">
        <v>3</v>
      </c>
      <c r="AG748">
        <v>1.1999999999999999E-3</v>
      </c>
      <c r="AH748">
        <v>2</v>
      </c>
      <c r="AI748">
        <v>68193831</v>
      </c>
      <c r="AJ748">
        <v>763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</row>
    <row r="749" spans="1:44" x14ac:dyDescent="0.4">
      <c r="A749">
        <f>ROW(Source!A486)</f>
        <v>486</v>
      </c>
      <c r="B749">
        <v>68193841</v>
      </c>
      <c r="C749">
        <v>68193824</v>
      </c>
      <c r="D749">
        <v>64840167</v>
      </c>
      <c r="E749">
        <v>1</v>
      </c>
      <c r="F749">
        <v>1</v>
      </c>
      <c r="G749">
        <v>1</v>
      </c>
      <c r="H749">
        <v>3</v>
      </c>
      <c r="I749" t="s">
        <v>1208</v>
      </c>
      <c r="J749" t="s">
        <v>1209</v>
      </c>
      <c r="K749" t="s">
        <v>1210</v>
      </c>
      <c r="L749">
        <v>1346</v>
      </c>
      <c r="N749">
        <v>1009</v>
      </c>
      <c r="O749" t="s">
        <v>120</v>
      </c>
      <c r="P749" t="s">
        <v>120</v>
      </c>
      <c r="Q749">
        <v>1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</v>
      </c>
      <c r="AD749">
        <v>0</v>
      </c>
      <c r="AE749">
        <v>0</v>
      </c>
      <c r="AF749" t="s">
        <v>3</v>
      </c>
      <c r="AG749">
        <v>0</v>
      </c>
      <c r="AH749">
        <v>3</v>
      </c>
      <c r="AI749">
        <v>-1</v>
      </c>
      <c r="AJ749" t="s">
        <v>3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</row>
    <row r="750" spans="1:44" x14ac:dyDescent="0.4">
      <c r="A750">
        <f>ROW(Source!A486)</f>
        <v>486</v>
      </c>
      <c r="B750">
        <v>68193842</v>
      </c>
      <c r="C750">
        <v>68193824</v>
      </c>
      <c r="D750">
        <v>64841898</v>
      </c>
      <c r="E750">
        <v>1</v>
      </c>
      <c r="F750">
        <v>1</v>
      </c>
      <c r="G750">
        <v>1</v>
      </c>
      <c r="H750">
        <v>3</v>
      </c>
      <c r="I750" t="s">
        <v>1012</v>
      </c>
      <c r="J750" t="s">
        <v>1013</v>
      </c>
      <c r="K750" t="s">
        <v>1014</v>
      </c>
      <c r="L750">
        <v>1301</v>
      </c>
      <c r="N750">
        <v>1003</v>
      </c>
      <c r="O750" t="s">
        <v>507</v>
      </c>
      <c r="P750" t="s">
        <v>507</v>
      </c>
      <c r="Q750">
        <v>1</v>
      </c>
      <c r="X750">
        <v>99.8</v>
      </c>
      <c r="Y750">
        <v>39.36</v>
      </c>
      <c r="Z750">
        <v>0</v>
      </c>
      <c r="AA750">
        <v>0</v>
      </c>
      <c r="AB750">
        <v>0</v>
      </c>
      <c r="AC750">
        <v>0</v>
      </c>
      <c r="AD750">
        <v>1</v>
      </c>
      <c r="AE750">
        <v>0</v>
      </c>
      <c r="AF750" t="s">
        <v>3</v>
      </c>
      <c r="AG750">
        <v>99.8</v>
      </c>
      <c r="AH750">
        <v>2</v>
      </c>
      <c r="AI750">
        <v>68193832</v>
      </c>
      <c r="AJ750">
        <v>764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</row>
    <row r="751" spans="1:44" x14ac:dyDescent="0.4">
      <c r="A751">
        <f>ROW(Source!A486)</f>
        <v>486</v>
      </c>
      <c r="B751">
        <v>68193843</v>
      </c>
      <c r="C751">
        <v>68193824</v>
      </c>
      <c r="D751">
        <v>64841930</v>
      </c>
      <c r="E751">
        <v>1</v>
      </c>
      <c r="F751">
        <v>1</v>
      </c>
      <c r="G751">
        <v>1</v>
      </c>
      <c r="H751">
        <v>3</v>
      </c>
      <c r="I751" t="s">
        <v>1211</v>
      </c>
      <c r="J751" t="s">
        <v>1212</v>
      </c>
      <c r="K751" t="s">
        <v>1213</v>
      </c>
      <c r="L751">
        <v>1354</v>
      </c>
      <c r="N751">
        <v>1010</v>
      </c>
      <c r="O751" t="s">
        <v>72</v>
      </c>
      <c r="P751" t="s">
        <v>72</v>
      </c>
      <c r="Q751">
        <v>1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1</v>
      </c>
      <c r="AD751">
        <v>0</v>
      </c>
      <c r="AE751">
        <v>0</v>
      </c>
      <c r="AF751" t="s">
        <v>3</v>
      </c>
      <c r="AG751">
        <v>0</v>
      </c>
      <c r="AH751">
        <v>3</v>
      </c>
      <c r="AI751">
        <v>-1</v>
      </c>
      <c r="AJ751" t="s">
        <v>3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</row>
    <row r="752" spans="1:44" x14ac:dyDescent="0.4">
      <c r="A752">
        <f>ROW(Source!A486)</f>
        <v>486</v>
      </c>
      <c r="B752">
        <v>68193844</v>
      </c>
      <c r="C752">
        <v>68193824</v>
      </c>
      <c r="D752">
        <v>64847311</v>
      </c>
      <c r="E752">
        <v>1</v>
      </c>
      <c r="F752">
        <v>1</v>
      </c>
      <c r="G752">
        <v>1</v>
      </c>
      <c r="H752">
        <v>3</v>
      </c>
      <c r="I752" t="s">
        <v>709</v>
      </c>
      <c r="J752" t="s">
        <v>710</v>
      </c>
      <c r="K752" t="s">
        <v>711</v>
      </c>
      <c r="L752">
        <v>1339</v>
      </c>
      <c r="N752">
        <v>1007</v>
      </c>
      <c r="O752" t="s">
        <v>712</v>
      </c>
      <c r="P752" t="s">
        <v>712</v>
      </c>
      <c r="Q752">
        <v>1</v>
      </c>
      <c r="X752">
        <v>0.39</v>
      </c>
      <c r="Y752">
        <v>2.44</v>
      </c>
      <c r="Z752">
        <v>0</v>
      </c>
      <c r="AA752">
        <v>0</v>
      </c>
      <c r="AB752">
        <v>0</v>
      </c>
      <c r="AC752">
        <v>0</v>
      </c>
      <c r="AD752">
        <v>1</v>
      </c>
      <c r="AE752">
        <v>0</v>
      </c>
      <c r="AF752" t="s">
        <v>3</v>
      </c>
      <c r="AG752">
        <v>0.39</v>
      </c>
      <c r="AH752">
        <v>2</v>
      </c>
      <c r="AI752">
        <v>68193833</v>
      </c>
      <c r="AJ752">
        <v>765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</row>
    <row r="753" spans="1:44" x14ac:dyDescent="0.4">
      <c r="A753">
        <f>ROW(Source!A487)</f>
        <v>487</v>
      </c>
      <c r="B753">
        <v>68193852</v>
      </c>
      <c r="C753">
        <v>68193845</v>
      </c>
      <c r="D753">
        <v>18442827</v>
      </c>
      <c r="E753">
        <v>1</v>
      </c>
      <c r="F753">
        <v>1</v>
      </c>
      <c r="G753">
        <v>1</v>
      </c>
      <c r="H753">
        <v>1</v>
      </c>
      <c r="I753" t="s">
        <v>1015</v>
      </c>
      <c r="J753" t="s">
        <v>3</v>
      </c>
      <c r="K753" t="s">
        <v>1016</v>
      </c>
      <c r="L753">
        <v>1369</v>
      </c>
      <c r="N753">
        <v>1013</v>
      </c>
      <c r="O753" t="s">
        <v>665</v>
      </c>
      <c r="P753" t="s">
        <v>665</v>
      </c>
      <c r="Q753">
        <v>1</v>
      </c>
      <c r="X753">
        <v>5.01</v>
      </c>
      <c r="Y753">
        <v>0</v>
      </c>
      <c r="Z753">
        <v>0</v>
      </c>
      <c r="AA753">
        <v>0</v>
      </c>
      <c r="AB753">
        <v>11.64</v>
      </c>
      <c r="AC753">
        <v>0</v>
      </c>
      <c r="AD753">
        <v>1</v>
      </c>
      <c r="AE753">
        <v>1</v>
      </c>
      <c r="AF753" t="s">
        <v>21</v>
      </c>
      <c r="AG753">
        <v>5.7614999999999998</v>
      </c>
      <c r="AH753">
        <v>2</v>
      </c>
      <c r="AI753">
        <v>68193846</v>
      </c>
      <c r="AJ753">
        <v>766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</row>
    <row r="754" spans="1:44" x14ac:dyDescent="0.4">
      <c r="A754">
        <f>ROW(Source!A487)</f>
        <v>487</v>
      </c>
      <c r="B754">
        <v>68193853</v>
      </c>
      <c r="C754">
        <v>68193845</v>
      </c>
      <c r="D754">
        <v>64871516</v>
      </c>
      <c r="E754">
        <v>1</v>
      </c>
      <c r="F754">
        <v>1</v>
      </c>
      <c r="G754">
        <v>1</v>
      </c>
      <c r="H754">
        <v>2</v>
      </c>
      <c r="I754" t="s">
        <v>1017</v>
      </c>
      <c r="J754" t="s">
        <v>1018</v>
      </c>
      <c r="K754" t="s">
        <v>1019</v>
      </c>
      <c r="L754">
        <v>1368</v>
      </c>
      <c r="N754">
        <v>1011</v>
      </c>
      <c r="O754" t="s">
        <v>669</v>
      </c>
      <c r="P754" t="s">
        <v>669</v>
      </c>
      <c r="Q754">
        <v>1</v>
      </c>
      <c r="X754">
        <v>1.5</v>
      </c>
      <c r="Y754">
        <v>0</v>
      </c>
      <c r="Z754">
        <v>29.67</v>
      </c>
      <c r="AA754">
        <v>0</v>
      </c>
      <c r="AB754">
        <v>0</v>
      </c>
      <c r="AC754">
        <v>0</v>
      </c>
      <c r="AD754">
        <v>1</v>
      </c>
      <c r="AE754">
        <v>0</v>
      </c>
      <c r="AF754" t="s">
        <v>20</v>
      </c>
      <c r="AG754">
        <v>1.875</v>
      </c>
      <c r="AH754">
        <v>2</v>
      </c>
      <c r="AI754">
        <v>68193847</v>
      </c>
      <c r="AJ754">
        <v>767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</row>
    <row r="755" spans="1:44" x14ac:dyDescent="0.4">
      <c r="A755">
        <f>ROW(Source!A487)</f>
        <v>487</v>
      </c>
      <c r="B755">
        <v>68193854</v>
      </c>
      <c r="C755">
        <v>68193845</v>
      </c>
      <c r="D755">
        <v>64807574</v>
      </c>
      <c r="E755">
        <v>1</v>
      </c>
      <c r="F755">
        <v>1</v>
      </c>
      <c r="G755">
        <v>1</v>
      </c>
      <c r="H755">
        <v>3</v>
      </c>
      <c r="I755" t="s">
        <v>985</v>
      </c>
      <c r="J755" t="s">
        <v>986</v>
      </c>
      <c r="K755" t="s">
        <v>987</v>
      </c>
      <c r="L755">
        <v>1348</v>
      </c>
      <c r="N755">
        <v>1009</v>
      </c>
      <c r="O755" t="s">
        <v>133</v>
      </c>
      <c r="P755" t="s">
        <v>133</v>
      </c>
      <c r="Q755">
        <v>1000</v>
      </c>
      <c r="X755">
        <v>5.0000000000000002E-5</v>
      </c>
      <c r="Y755">
        <v>15118.99</v>
      </c>
      <c r="Z755">
        <v>0</v>
      </c>
      <c r="AA755">
        <v>0</v>
      </c>
      <c r="AB755">
        <v>0</v>
      </c>
      <c r="AC755">
        <v>0</v>
      </c>
      <c r="AD755">
        <v>1</v>
      </c>
      <c r="AE755">
        <v>0</v>
      </c>
      <c r="AF755" t="s">
        <v>3</v>
      </c>
      <c r="AG755">
        <v>5.0000000000000002E-5</v>
      </c>
      <c r="AH755">
        <v>2</v>
      </c>
      <c r="AI755">
        <v>68193848</v>
      </c>
      <c r="AJ755">
        <v>768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</row>
    <row r="756" spans="1:44" x14ac:dyDescent="0.4">
      <c r="A756">
        <f>ROW(Source!A487)</f>
        <v>487</v>
      </c>
      <c r="B756">
        <v>68193855</v>
      </c>
      <c r="C756">
        <v>68193845</v>
      </c>
      <c r="D756">
        <v>64807749</v>
      </c>
      <c r="E756">
        <v>1</v>
      </c>
      <c r="F756">
        <v>1</v>
      </c>
      <c r="G756">
        <v>1</v>
      </c>
      <c r="H756">
        <v>3</v>
      </c>
      <c r="I756" t="s">
        <v>988</v>
      </c>
      <c r="J756" t="s">
        <v>989</v>
      </c>
      <c r="K756" t="s">
        <v>990</v>
      </c>
      <c r="L756">
        <v>1348</v>
      </c>
      <c r="N756">
        <v>1009</v>
      </c>
      <c r="O756" t="s">
        <v>133</v>
      </c>
      <c r="P756" t="s">
        <v>133</v>
      </c>
      <c r="Q756">
        <v>1000</v>
      </c>
      <c r="X756">
        <v>2.0000000000000002E-5</v>
      </c>
      <c r="Y756">
        <v>16950</v>
      </c>
      <c r="Z756">
        <v>0</v>
      </c>
      <c r="AA756">
        <v>0</v>
      </c>
      <c r="AB756">
        <v>0</v>
      </c>
      <c r="AC756">
        <v>0</v>
      </c>
      <c r="AD756">
        <v>1</v>
      </c>
      <c r="AE756">
        <v>0</v>
      </c>
      <c r="AF756" t="s">
        <v>3</v>
      </c>
      <c r="AG756">
        <v>2.0000000000000002E-5</v>
      </c>
      <c r="AH756">
        <v>2</v>
      </c>
      <c r="AI756">
        <v>68193849</v>
      </c>
      <c r="AJ756">
        <v>769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</row>
    <row r="757" spans="1:44" x14ac:dyDescent="0.4">
      <c r="A757">
        <f>ROW(Source!A487)</f>
        <v>487</v>
      </c>
      <c r="B757">
        <v>68193856</v>
      </c>
      <c r="C757">
        <v>68193845</v>
      </c>
      <c r="D757">
        <v>64808586</v>
      </c>
      <c r="E757">
        <v>1</v>
      </c>
      <c r="F757">
        <v>1</v>
      </c>
      <c r="G757">
        <v>1</v>
      </c>
      <c r="H757">
        <v>3</v>
      </c>
      <c r="I757" t="s">
        <v>994</v>
      </c>
      <c r="J757" t="s">
        <v>995</v>
      </c>
      <c r="K757" t="s">
        <v>996</v>
      </c>
      <c r="L757">
        <v>1346</v>
      </c>
      <c r="N757">
        <v>1009</v>
      </c>
      <c r="O757" t="s">
        <v>120</v>
      </c>
      <c r="P757" t="s">
        <v>120</v>
      </c>
      <c r="Q757">
        <v>1</v>
      </c>
      <c r="X757">
        <v>0.02</v>
      </c>
      <c r="Y757">
        <v>37.29</v>
      </c>
      <c r="Z757">
        <v>0</v>
      </c>
      <c r="AA757">
        <v>0</v>
      </c>
      <c r="AB757">
        <v>0</v>
      </c>
      <c r="AC757">
        <v>0</v>
      </c>
      <c r="AD757">
        <v>1</v>
      </c>
      <c r="AE757">
        <v>0</v>
      </c>
      <c r="AF757" t="s">
        <v>3</v>
      </c>
      <c r="AG757">
        <v>0.02</v>
      </c>
      <c r="AH757">
        <v>2</v>
      </c>
      <c r="AI757">
        <v>68193850</v>
      </c>
      <c r="AJ757">
        <v>770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</row>
    <row r="758" spans="1:44" x14ac:dyDescent="0.4">
      <c r="A758">
        <f>ROW(Source!A487)</f>
        <v>487</v>
      </c>
      <c r="B758">
        <v>68193857</v>
      </c>
      <c r="C758">
        <v>68193845</v>
      </c>
      <c r="D758">
        <v>64847311</v>
      </c>
      <c r="E758">
        <v>1</v>
      </c>
      <c r="F758">
        <v>1</v>
      </c>
      <c r="G758">
        <v>1</v>
      </c>
      <c r="H758">
        <v>3</v>
      </c>
      <c r="I758" t="s">
        <v>709</v>
      </c>
      <c r="J758" t="s">
        <v>710</v>
      </c>
      <c r="K758" t="s">
        <v>711</v>
      </c>
      <c r="L758">
        <v>1339</v>
      </c>
      <c r="N758">
        <v>1007</v>
      </c>
      <c r="O758" t="s">
        <v>712</v>
      </c>
      <c r="P758" t="s">
        <v>712</v>
      </c>
      <c r="Q758">
        <v>1</v>
      </c>
      <c r="X758">
        <v>1</v>
      </c>
      <c r="Y758">
        <v>2.44</v>
      </c>
      <c r="Z758">
        <v>0</v>
      </c>
      <c r="AA758">
        <v>0</v>
      </c>
      <c r="AB758">
        <v>0</v>
      </c>
      <c r="AC758">
        <v>0</v>
      </c>
      <c r="AD758">
        <v>1</v>
      </c>
      <c r="AE758">
        <v>0</v>
      </c>
      <c r="AF758" t="s">
        <v>3</v>
      </c>
      <c r="AG758">
        <v>1</v>
      </c>
      <c r="AH758">
        <v>2</v>
      </c>
      <c r="AI758">
        <v>68193851</v>
      </c>
      <c r="AJ758">
        <v>771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</row>
    <row r="759" spans="1:44" x14ac:dyDescent="0.4">
      <c r="A759">
        <f>ROW(Source!A488)</f>
        <v>488</v>
      </c>
      <c r="B759">
        <v>68193873</v>
      </c>
      <c r="C759">
        <v>68193858</v>
      </c>
      <c r="D759">
        <v>18411117</v>
      </c>
      <c r="E759">
        <v>1</v>
      </c>
      <c r="F759">
        <v>1</v>
      </c>
      <c r="G759">
        <v>1</v>
      </c>
      <c r="H759">
        <v>1</v>
      </c>
      <c r="I759" t="s">
        <v>801</v>
      </c>
      <c r="J759" t="s">
        <v>3</v>
      </c>
      <c r="K759" t="s">
        <v>802</v>
      </c>
      <c r="L759">
        <v>1369</v>
      </c>
      <c r="N759">
        <v>1013</v>
      </c>
      <c r="O759" t="s">
        <v>665</v>
      </c>
      <c r="P759" t="s">
        <v>665</v>
      </c>
      <c r="Q759">
        <v>1</v>
      </c>
      <c r="X759">
        <v>6.43</v>
      </c>
      <c r="Y759">
        <v>0</v>
      </c>
      <c r="Z759">
        <v>0</v>
      </c>
      <c r="AA759">
        <v>0</v>
      </c>
      <c r="AB759">
        <v>9.6199999999999992</v>
      </c>
      <c r="AC759">
        <v>0</v>
      </c>
      <c r="AD759">
        <v>1</v>
      </c>
      <c r="AE759">
        <v>1</v>
      </c>
      <c r="AF759" t="s">
        <v>21</v>
      </c>
      <c r="AG759">
        <v>7.3944999999999999</v>
      </c>
      <c r="AH759">
        <v>2</v>
      </c>
      <c r="AI759">
        <v>68193859</v>
      </c>
      <c r="AJ759">
        <v>772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</row>
    <row r="760" spans="1:44" x14ac:dyDescent="0.4">
      <c r="A760">
        <f>ROW(Source!A488)</f>
        <v>488</v>
      </c>
      <c r="B760">
        <v>68193874</v>
      </c>
      <c r="C760">
        <v>68193858</v>
      </c>
      <c r="D760">
        <v>121548</v>
      </c>
      <c r="E760">
        <v>1</v>
      </c>
      <c r="F760">
        <v>1</v>
      </c>
      <c r="G760">
        <v>1</v>
      </c>
      <c r="H760">
        <v>1</v>
      </c>
      <c r="I760" t="s">
        <v>44</v>
      </c>
      <c r="J760" t="s">
        <v>3</v>
      </c>
      <c r="K760" t="s">
        <v>723</v>
      </c>
      <c r="L760">
        <v>608254</v>
      </c>
      <c r="N760">
        <v>1013</v>
      </c>
      <c r="O760" t="s">
        <v>724</v>
      </c>
      <c r="P760" t="s">
        <v>724</v>
      </c>
      <c r="Q760">
        <v>1</v>
      </c>
      <c r="X760">
        <v>0.01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1</v>
      </c>
      <c r="AE760">
        <v>2</v>
      </c>
      <c r="AF760" t="s">
        <v>20</v>
      </c>
      <c r="AG760">
        <v>1.2500000000000001E-2</v>
      </c>
      <c r="AH760">
        <v>2</v>
      </c>
      <c r="AI760">
        <v>68193860</v>
      </c>
      <c r="AJ760">
        <v>773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</row>
    <row r="761" spans="1:44" x14ac:dyDescent="0.4">
      <c r="A761">
        <f>ROW(Source!A488)</f>
        <v>488</v>
      </c>
      <c r="B761">
        <v>68193875</v>
      </c>
      <c r="C761">
        <v>68193858</v>
      </c>
      <c r="D761">
        <v>64871196</v>
      </c>
      <c r="E761">
        <v>1</v>
      </c>
      <c r="F761">
        <v>1</v>
      </c>
      <c r="G761">
        <v>1</v>
      </c>
      <c r="H761">
        <v>2</v>
      </c>
      <c r="I761" t="s">
        <v>979</v>
      </c>
      <c r="J761" t="s">
        <v>980</v>
      </c>
      <c r="K761" t="s">
        <v>981</v>
      </c>
      <c r="L761">
        <v>1368</v>
      </c>
      <c r="N761">
        <v>1011</v>
      </c>
      <c r="O761" t="s">
        <v>669</v>
      </c>
      <c r="P761" t="s">
        <v>669</v>
      </c>
      <c r="Q761">
        <v>1</v>
      </c>
      <c r="X761">
        <v>0.01</v>
      </c>
      <c r="Y761">
        <v>0</v>
      </c>
      <c r="Z761">
        <v>86.4</v>
      </c>
      <c r="AA761">
        <v>13.5</v>
      </c>
      <c r="AB761">
        <v>0</v>
      </c>
      <c r="AC761">
        <v>0</v>
      </c>
      <c r="AD761">
        <v>1</v>
      </c>
      <c r="AE761">
        <v>0</v>
      </c>
      <c r="AF761" t="s">
        <v>20</v>
      </c>
      <c r="AG761">
        <v>1.2500000000000001E-2</v>
      </c>
      <c r="AH761">
        <v>2</v>
      </c>
      <c r="AI761">
        <v>68193861</v>
      </c>
      <c r="AJ761">
        <v>774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</row>
    <row r="762" spans="1:44" x14ac:dyDescent="0.4">
      <c r="A762">
        <f>ROW(Source!A488)</f>
        <v>488</v>
      </c>
      <c r="B762">
        <v>68193876</v>
      </c>
      <c r="C762">
        <v>68193858</v>
      </c>
      <c r="D762">
        <v>64871481</v>
      </c>
      <c r="E762">
        <v>1</v>
      </c>
      <c r="F762">
        <v>1</v>
      </c>
      <c r="G762">
        <v>1</v>
      </c>
      <c r="H762">
        <v>2</v>
      </c>
      <c r="I762" t="s">
        <v>743</v>
      </c>
      <c r="J762" t="s">
        <v>744</v>
      </c>
      <c r="K762" t="s">
        <v>745</v>
      </c>
      <c r="L762">
        <v>1368</v>
      </c>
      <c r="N762">
        <v>1011</v>
      </c>
      <c r="O762" t="s">
        <v>669</v>
      </c>
      <c r="P762" t="s">
        <v>669</v>
      </c>
      <c r="Q762">
        <v>1</v>
      </c>
      <c r="X762">
        <v>0.56000000000000005</v>
      </c>
      <c r="Y762">
        <v>0</v>
      </c>
      <c r="Z762">
        <v>8.1</v>
      </c>
      <c r="AA762">
        <v>0</v>
      </c>
      <c r="AB762">
        <v>0</v>
      </c>
      <c r="AC762">
        <v>0</v>
      </c>
      <c r="AD762">
        <v>1</v>
      </c>
      <c r="AE762">
        <v>0</v>
      </c>
      <c r="AF762" t="s">
        <v>20</v>
      </c>
      <c r="AG762">
        <v>0.7</v>
      </c>
      <c r="AH762">
        <v>2</v>
      </c>
      <c r="AI762">
        <v>68193862</v>
      </c>
      <c r="AJ762">
        <v>775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</row>
    <row r="763" spans="1:44" x14ac:dyDescent="0.4">
      <c r="A763">
        <f>ROW(Source!A488)</f>
        <v>488</v>
      </c>
      <c r="B763">
        <v>68193877</v>
      </c>
      <c r="C763">
        <v>68193858</v>
      </c>
      <c r="D763">
        <v>64871483</v>
      </c>
      <c r="E763">
        <v>1</v>
      </c>
      <c r="F763">
        <v>1</v>
      </c>
      <c r="G763">
        <v>1</v>
      </c>
      <c r="H763">
        <v>2</v>
      </c>
      <c r="I763" t="s">
        <v>851</v>
      </c>
      <c r="J763" t="s">
        <v>852</v>
      </c>
      <c r="K763" t="s">
        <v>853</v>
      </c>
      <c r="L763">
        <v>1368</v>
      </c>
      <c r="N763">
        <v>1011</v>
      </c>
      <c r="O763" t="s">
        <v>669</v>
      </c>
      <c r="P763" t="s">
        <v>669</v>
      </c>
      <c r="Q763">
        <v>1</v>
      </c>
      <c r="X763">
        <v>0.61</v>
      </c>
      <c r="Y763">
        <v>0</v>
      </c>
      <c r="Z763">
        <v>1.2</v>
      </c>
      <c r="AA763">
        <v>0</v>
      </c>
      <c r="AB763">
        <v>0</v>
      </c>
      <c r="AC763">
        <v>0</v>
      </c>
      <c r="AD763">
        <v>1</v>
      </c>
      <c r="AE763">
        <v>0</v>
      </c>
      <c r="AF763" t="s">
        <v>20</v>
      </c>
      <c r="AG763">
        <v>0.76249999999999996</v>
      </c>
      <c r="AH763">
        <v>2</v>
      </c>
      <c r="AI763">
        <v>68193863</v>
      </c>
      <c r="AJ763">
        <v>776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</row>
    <row r="764" spans="1:44" x14ac:dyDescent="0.4">
      <c r="A764">
        <f>ROW(Source!A488)</f>
        <v>488</v>
      </c>
      <c r="B764">
        <v>68193878</v>
      </c>
      <c r="C764">
        <v>68193858</v>
      </c>
      <c r="D764">
        <v>64873129</v>
      </c>
      <c r="E764">
        <v>1</v>
      </c>
      <c r="F764">
        <v>1</v>
      </c>
      <c r="G764">
        <v>1</v>
      </c>
      <c r="H764">
        <v>2</v>
      </c>
      <c r="I764" t="s">
        <v>715</v>
      </c>
      <c r="J764" t="s">
        <v>716</v>
      </c>
      <c r="K764" t="s">
        <v>717</v>
      </c>
      <c r="L764">
        <v>1368</v>
      </c>
      <c r="N764">
        <v>1011</v>
      </c>
      <c r="O764" t="s">
        <v>669</v>
      </c>
      <c r="P764" t="s">
        <v>669</v>
      </c>
      <c r="Q764">
        <v>1</v>
      </c>
      <c r="X764">
        <v>0.01</v>
      </c>
      <c r="Y764">
        <v>0</v>
      </c>
      <c r="Z764">
        <v>87.17</v>
      </c>
      <c r="AA764">
        <v>11.6</v>
      </c>
      <c r="AB764">
        <v>0</v>
      </c>
      <c r="AC764">
        <v>0</v>
      </c>
      <c r="AD764">
        <v>1</v>
      </c>
      <c r="AE764">
        <v>0</v>
      </c>
      <c r="AF764" t="s">
        <v>20</v>
      </c>
      <c r="AG764">
        <v>1.2500000000000001E-2</v>
      </c>
      <c r="AH764">
        <v>2</v>
      </c>
      <c r="AI764">
        <v>68193864</v>
      </c>
      <c r="AJ764">
        <v>777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</row>
    <row r="765" spans="1:44" x14ac:dyDescent="0.4">
      <c r="A765">
        <f>ROW(Source!A488)</f>
        <v>488</v>
      </c>
      <c r="B765">
        <v>68193879</v>
      </c>
      <c r="C765">
        <v>68193858</v>
      </c>
      <c r="D765">
        <v>64807543</v>
      </c>
      <c r="E765">
        <v>1</v>
      </c>
      <c r="F765">
        <v>1</v>
      </c>
      <c r="G765">
        <v>1</v>
      </c>
      <c r="H765">
        <v>3</v>
      </c>
      <c r="I765" t="s">
        <v>860</v>
      </c>
      <c r="J765" t="s">
        <v>861</v>
      </c>
      <c r="K765" t="s">
        <v>862</v>
      </c>
      <c r="L765">
        <v>1339</v>
      </c>
      <c r="N765">
        <v>1007</v>
      </c>
      <c r="O765" t="s">
        <v>712</v>
      </c>
      <c r="P765" t="s">
        <v>712</v>
      </c>
      <c r="Q765">
        <v>1</v>
      </c>
      <c r="X765">
        <v>4.2000000000000003E-2</v>
      </c>
      <c r="Y765">
        <v>6.23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</v>
      </c>
      <c r="AF765" t="s">
        <v>3</v>
      </c>
      <c r="AG765">
        <v>4.2000000000000003E-2</v>
      </c>
      <c r="AH765">
        <v>2</v>
      </c>
      <c r="AI765">
        <v>68193865</v>
      </c>
      <c r="AJ765">
        <v>778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</row>
    <row r="766" spans="1:44" x14ac:dyDescent="0.4">
      <c r="A766">
        <f>ROW(Source!A488)</f>
        <v>488</v>
      </c>
      <c r="B766">
        <v>68193880</v>
      </c>
      <c r="C766">
        <v>68193858</v>
      </c>
      <c r="D766">
        <v>64808457</v>
      </c>
      <c r="E766">
        <v>1</v>
      </c>
      <c r="F766">
        <v>1</v>
      </c>
      <c r="G766">
        <v>1</v>
      </c>
      <c r="H766">
        <v>3</v>
      </c>
      <c r="I766" t="s">
        <v>749</v>
      </c>
      <c r="J766" t="s">
        <v>750</v>
      </c>
      <c r="K766" t="s">
        <v>751</v>
      </c>
      <c r="L766">
        <v>1348</v>
      </c>
      <c r="N766">
        <v>1009</v>
      </c>
      <c r="O766" t="s">
        <v>133</v>
      </c>
      <c r="P766" t="s">
        <v>133</v>
      </c>
      <c r="Q766">
        <v>1000</v>
      </c>
      <c r="X766">
        <v>2.0000000000000001E-4</v>
      </c>
      <c r="Y766">
        <v>10362</v>
      </c>
      <c r="Z766">
        <v>0</v>
      </c>
      <c r="AA766">
        <v>0</v>
      </c>
      <c r="AB766">
        <v>0</v>
      </c>
      <c r="AC766">
        <v>0</v>
      </c>
      <c r="AD766">
        <v>1</v>
      </c>
      <c r="AE766">
        <v>0</v>
      </c>
      <c r="AF766" t="s">
        <v>3</v>
      </c>
      <c r="AG766">
        <v>2.0000000000000001E-4</v>
      </c>
      <c r="AH766">
        <v>2</v>
      </c>
      <c r="AI766">
        <v>68193866</v>
      </c>
      <c r="AJ766">
        <v>779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</row>
    <row r="767" spans="1:44" x14ac:dyDescent="0.4">
      <c r="A767">
        <f>ROW(Source!A488)</f>
        <v>488</v>
      </c>
      <c r="B767">
        <v>68193881</v>
      </c>
      <c r="C767">
        <v>68193858</v>
      </c>
      <c r="D767">
        <v>64808521</v>
      </c>
      <c r="E767">
        <v>1</v>
      </c>
      <c r="F767">
        <v>1</v>
      </c>
      <c r="G767">
        <v>1</v>
      </c>
      <c r="H767">
        <v>3</v>
      </c>
      <c r="I767" t="s">
        <v>1020</v>
      </c>
      <c r="J767" t="s">
        <v>1021</v>
      </c>
      <c r="K767" t="s">
        <v>1022</v>
      </c>
      <c r="L767">
        <v>1339</v>
      </c>
      <c r="N767">
        <v>1007</v>
      </c>
      <c r="O767" t="s">
        <v>712</v>
      </c>
      <c r="P767" t="s">
        <v>712</v>
      </c>
      <c r="Q767">
        <v>1</v>
      </c>
      <c r="X767">
        <v>1.0500000000000001E-2</v>
      </c>
      <c r="Y767">
        <v>38.49</v>
      </c>
      <c r="Z767">
        <v>0</v>
      </c>
      <c r="AA767">
        <v>0</v>
      </c>
      <c r="AB767">
        <v>0</v>
      </c>
      <c r="AC767">
        <v>0</v>
      </c>
      <c r="AD767">
        <v>1</v>
      </c>
      <c r="AE767">
        <v>0</v>
      </c>
      <c r="AF767" t="s">
        <v>3</v>
      </c>
      <c r="AG767">
        <v>1.0500000000000001E-2</v>
      </c>
      <c r="AH767">
        <v>2</v>
      </c>
      <c r="AI767">
        <v>68193867</v>
      </c>
      <c r="AJ767">
        <v>780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</row>
    <row r="768" spans="1:44" x14ac:dyDescent="0.4">
      <c r="A768">
        <f>ROW(Source!A488)</f>
        <v>488</v>
      </c>
      <c r="B768">
        <v>68193882</v>
      </c>
      <c r="C768">
        <v>68193858</v>
      </c>
      <c r="D768">
        <v>64809361</v>
      </c>
      <c r="E768">
        <v>1</v>
      </c>
      <c r="F768">
        <v>1</v>
      </c>
      <c r="G768">
        <v>1</v>
      </c>
      <c r="H768">
        <v>3</v>
      </c>
      <c r="I768" t="s">
        <v>1006</v>
      </c>
      <c r="J768" t="s">
        <v>1007</v>
      </c>
      <c r="K768" t="s">
        <v>1008</v>
      </c>
      <c r="L768">
        <v>1348</v>
      </c>
      <c r="N768">
        <v>1009</v>
      </c>
      <c r="O768" t="s">
        <v>133</v>
      </c>
      <c r="P768" t="s">
        <v>133</v>
      </c>
      <c r="Q768">
        <v>1000</v>
      </c>
      <c r="X768">
        <v>5.9999999999999995E-4</v>
      </c>
      <c r="Y768">
        <v>14830</v>
      </c>
      <c r="Z768">
        <v>0</v>
      </c>
      <c r="AA768">
        <v>0</v>
      </c>
      <c r="AB768">
        <v>0</v>
      </c>
      <c r="AC768">
        <v>0</v>
      </c>
      <c r="AD768">
        <v>1</v>
      </c>
      <c r="AE768">
        <v>0</v>
      </c>
      <c r="AF768" t="s">
        <v>3</v>
      </c>
      <c r="AG768">
        <v>5.9999999999999995E-4</v>
      </c>
      <c r="AH768">
        <v>2</v>
      </c>
      <c r="AI768">
        <v>68193868</v>
      </c>
      <c r="AJ768">
        <v>781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</row>
    <row r="769" spans="1:44" x14ac:dyDescent="0.4">
      <c r="A769">
        <f>ROW(Source!A488)</f>
        <v>488</v>
      </c>
      <c r="B769">
        <v>68193883</v>
      </c>
      <c r="C769">
        <v>68193858</v>
      </c>
      <c r="D769">
        <v>64815603</v>
      </c>
      <c r="E769">
        <v>1</v>
      </c>
      <c r="F769">
        <v>1</v>
      </c>
      <c r="G769">
        <v>1</v>
      </c>
      <c r="H769">
        <v>3</v>
      </c>
      <c r="I769" t="s">
        <v>1023</v>
      </c>
      <c r="J769" t="s">
        <v>1024</v>
      </c>
      <c r="K769" t="s">
        <v>1025</v>
      </c>
      <c r="L769">
        <v>1301</v>
      </c>
      <c r="N769">
        <v>1003</v>
      </c>
      <c r="O769" t="s">
        <v>507</v>
      </c>
      <c r="P769" t="s">
        <v>507</v>
      </c>
      <c r="Q769">
        <v>1</v>
      </c>
      <c r="X769">
        <v>0.4</v>
      </c>
      <c r="Y769">
        <v>41.88</v>
      </c>
      <c r="Z769">
        <v>0</v>
      </c>
      <c r="AA769">
        <v>0</v>
      </c>
      <c r="AB769">
        <v>0</v>
      </c>
      <c r="AC769">
        <v>0</v>
      </c>
      <c r="AD769">
        <v>1</v>
      </c>
      <c r="AE769">
        <v>0</v>
      </c>
      <c r="AF769" t="s">
        <v>3</v>
      </c>
      <c r="AG769">
        <v>0.4</v>
      </c>
      <c r="AH769">
        <v>2</v>
      </c>
      <c r="AI769">
        <v>68193869</v>
      </c>
      <c r="AJ769">
        <v>782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</row>
    <row r="770" spans="1:44" x14ac:dyDescent="0.4">
      <c r="A770">
        <f>ROW(Source!A488)</f>
        <v>488</v>
      </c>
      <c r="B770">
        <v>68193884</v>
      </c>
      <c r="C770">
        <v>68193858</v>
      </c>
      <c r="D770">
        <v>64840666</v>
      </c>
      <c r="E770">
        <v>1</v>
      </c>
      <c r="F770">
        <v>1</v>
      </c>
      <c r="G770">
        <v>1</v>
      </c>
      <c r="H770">
        <v>3</v>
      </c>
      <c r="I770" t="s">
        <v>1026</v>
      </c>
      <c r="J770" t="s">
        <v>1027</v>
      </c>
      <c r="K770" t="s">
        <v>1028</v>
      </c>
      <c r="L770">
        <v>1354</v>
      </c>
      <c r="N770">
        <v>1010</v>
      </c>
      <c r="O770" t="s">
        <v>72</v>
      </c>
      <c r="P770" t="s">
        <v>72</v>
      </c>
      <c r="Q770">
        <v>1</v>
      </c>
      <c r="X770">
        <v>1</v>
      </c>
      <c r="Y770">
        <v>257.08</v>
      </c>
      <c r="Z770">
        <v>0</v>
      </c>
      <c r="AA770">
        <v>0</v>
      </c>
      <c r="AB770">
        <v>0</v>
      </c>
      <c r="AC770">
        <v>0</v>
      </c>
      <c r="AD770">
        <v>1</v>
      </c>
      <c r="AE770">
        <v>0</v>
      </c>
      <c r="AF770" t="s">
        <v>3</v>
      </c>
      <c r="AG770">
        <v>1</v>
      </c>
      <c r="AH770">
        <v>2</v>
      </c>
      <c r="AI770">
        <v>68193870</v>
      </c>
      <c r="AJ770">
        <v>783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</row>
    <row r="771" spans="1:44" x14ac:dyDescent="0.4">
      <c r="A771">
        <f>ROW(Source!A488)</f>
        <v>488</v>
      </c>
      <c r="B771">
        <v>68193885</v>
      </c>
      <c r="C771">
        <v>68193858</v>
      </c>
      <c r="D771">
        <v>64857294</v>
      </c>
      <c r="E771">
        <v>1</v>
      </c>
      <c r="F771">
        <v>1</v>
      </c>
      <c r="G771">
        <v>1</v>
      </c>
      <c r="H771">
        <v>3</v>
      </c>
      <c r="I771" t="s">
        <v>1029</v>
      </c>
      <c r="J771" t="s">
        <v>1030</v>
      </c>
      <c r="K771" t="s">
        <v>1031</v>
      </c>
      <c r="L771">
        <v>1354</v>
      </c>
      <c r="N771">
        <v>1010</v>
      </c>
      <c r="O771" t="s">
        <v>72</v>
      </c>
      <c r="P771" t="s">
        <v>72</v>
      </c>
      <c r="Q771">
        <v>1</v>
      </c>
      <c r="X771">
        <v>1</v>
      </c>
      <c r="Y771">
        <v>27.99</v>
      </c>
      <c r="Z771">
        <v>0</v>
      </c>
      <c r="AA771">
        <v>0</v>
      </c>
      <c r="AB771">
        <v>0</v>
      </c>
      <c r="AC771">
        <v>0</v>
      </c>
      <c r="AD771">
        <v>1</v>
      </c>
      <c r="AE771">
        <v>0</v>
      </c>
      <c r="AF771" t="s">
        <v>3</v>
      </c>
      <c r="AG771">
        <v>1</v>
      </c>
      <c r="AH771">
        <v>2</v>
      </c>
      <c r="AI771">
        <v>68193871</v>
      </c>
      <c r="AJ771">
        <v>784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</row>
    <row r="772" spans="1:44" x14ac:dyDescent="0.4">
      <c r="A772">
        <f>ROW(Source!A488)</f>
        <v>488</v>
      </c>
      <c r="B772">
        <v>68193886</v>
      </c>
      <c r="C772">
        <v>68193858</v>
      </c>
      <c r="D772">
        <v>64863178</v>
      </c>
      <c r="E772">
        <v>1</v>
      </c>
      <c r="F772">
        <v>1</v>
      </c>
      <c r="G772">
        <v>1</v>
      </c>
      <c r="H772">
        <v>3</v>
      </c>
      <c r="I772" t="s">
        <v>1032</v>
      </c>
      <c r="J772" t="s">
        <v>1033</v>
      </c>
      <c r="K772" t="s">
        <v>1034</v>
      </c>
      <c r="L772">
        <v>1356</v>
      </c>
      <c r="N772">
        <v>1010</v>
      </c>
      <c r="O772" t="s">
        <v>271</v>
      </c>
      <c r="P772" t="s">
        <v>271</v>
      </c>
      <c r="Q772">
        <v>1000</v>
      </c>
      <c r="X772">
        <v>1E-3</v>
      </c>
      <c r="Y772">
        <v>3450.01</v>
      </c>
      <c r="Z772">
        <v>0</v>
      </c>
      <c r="AA772">
        <v>0</v>
      </c>
      <c r="AB772">
        <v>0</v>
      </c>
      <c r="AC772">
        <v>0</v>
      </c>
      <c r="AD772">
        <v>1</v>
      </c>
      <c r="AE772">
        <v>0</v>
      </c>
      <c r="AF772" t="s">
        <v>3</v>
      </c>
      <c r="AG772">
        <v>1E-3</v>
      </c>
      <c r="AH772">
        <v>2</v>
      </c>
      <c r="AI772">
        <v>68193872</v>
      </c>
      <c r="AJ772">
        <v>785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</row>
    <row r="773" spans="1:44" x14ac:dyDescent="0.4">
      <c r="A773">
        <f>ROW(Source!A489)</f>
        <v>489</v>
      </c>
      <c r="B773">
        <v>68193895</v>
      </c>
      <c r="C773">
        <v>68193887</v>
      </c>
      <c r="D773">
        <v>18407150</v>
      </c>
      <c r="E773">
        <v>1</v>
      </c>
      <c r="F773">
        <v>1</v>
      </c>
      <c r="G773">
        <v>1</v>
      </c>
      <c r="H773">
        <v>1</v>
      </c>
      <c r="I773" t="s">
        <v>901</v>
      </c>
      <c r="J773" t="s">
        <v>3</v>
      </c>
      <c r="K773" t="s">
        <v>902</v>
      </c>
      <c r="L773">
        <v>1369</v>
      </c>
      <c r="N773">
        <v>1013</v>
      </c>
      <c r="O773" t="s">
        <v>665</v>
      </c>
      <c r="P773" t="s">
        <v>665</v>
      </c>
      <c r="Q773">
        <v>1</v>
      </c>
      <c r="X773">
        <v>8.94</v>
      </c>
      <c r="Y773">
        <v>0</v>
      </c>
      <c r="Z773">
        <v>0</v>
      </c>
      <c r="AA773">
        <v>0</v>
      </c>
      <c r="AB773">
        <v>8.5299999999999994</v>
      </c>
      <c r="AC773">
        <v>0</v>
      </c>
      <c r="AD773">
        <v>1</v>
      </c>
      <c r="AE773">
        <v>1</v>
      </c>
      <c r="AF773" t="s">
        <v>21</v>
      </c>
      <c r="AG773">
        <v>10.281000000000001</v>
      </c>
      <c r="AH773">
        <v>2</v>
      </c>
      <c r="AI773">
        <v>68193888</v>
      </c>
      <c r="AJ773">
        <v>786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</row>
    <row r="774" spans="1:44" x14ac:dyDescent="0.4">
      <c r="A774">
        <f>ROW(Source!A489)</f>
        <v>489</v>
      </c>
      <c r="B774">
        <v>68193896</v>
      </c>
      <c r="C774">
        <v>68193887</v>
      </c>
      <c r="D774">
        <v>64873129</v>
      </c>
      <c r="E774">
        <v>1</v>
      </c>
      <c r="F774">
        <v>1</v>
      </c>
      <c r="G774">
        <v>1</v>
      </c>
      <c r="H774">
        <v>2</v>
      </c>
      <c r="I774" t="s">
        <v>715</v>
      </c>
      <c r="J774" t="s">
        <v>716</v>
      </c>
      <c r="K774" t="s">
        <v>717</v>
      </c>
      <c r="L774">
        <v>1368</v>
      </c>
      <c r="N774">
        <v>1011</v>
      </c>
      <c r="O774" t="s">
        <v>669</v>
      </c>
      <c r="P774" t="s">
        <v>669</v>
      </c>
      <c r="Q774">
        <v>1</v>
      </c>
      <c r="X774">
        <v>0.01</v>
      </c>
      <c r="Y774">
        <v>0</v>
      </c>
      <c r="Z774">
        <v>87.17</v>
      </c>
      <c r="AA774">
        <v>11.6</v>
      </c>
      <c r="AB774">
        <v>0</v>
      </c>
      <c r="AC774">
        <v>0</v>
      </c>
      <c r="AD774">
        <v>1</v>
      </c>
      <c r="AE774">
        <v>0</v>
      </c>
      <c r="AF774" t="s">
        <v>20</v>
      </c>
      <c r="AG774">
        <v>1.2500000000000001E-2</v>
      </c>
      <c r="AH774">
        <v>2</v>
      </c>
      <c r="AI774">
        <v>68193889</v>
      </c>
      <c r="AJ774">
        <v>787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</row>
    <row r="775" spans="1:44" x14ac:dyDescent="0.4">
      <c r="A775">
        <f>ROW(Source!A489)</f>
        <v>489</v>
      </c>
      <c r="B775">
        <v>68193897</v>
      </c>
      <c r="C775">
        <v>68193887</v>
      </c>
      <c r="D775">
        <v>64808292</v>
      </c>
      <c r="E775">
        <v>1</v>
      </c>
      <c r="F775">
        <v>1</v>
      </c>
      <c r="G775">
        <v>1</v>
      </c>
      <c r="H775">
        <v>3</v>
      </c>
      <c r="I775" t="s">
        <v>1035</v>
      </c>
      <c r="J775" t="s">
        <v>1036</v>
      </c>
      <c r="K775" t="s">
        <v>1037</v>
      </c>
      <c r="L775">
        <v>1348</v>
      </c>
      <c r="N775">
        <v>1009</v>
      </c>
      <c r="O775" t="s">
        <v>133</v>
      </c>
      <c r="P775" t="s">
        <v>133</v>
      </c>
      <c r="Q775">
        <v>1000</v>
      </c>
      <c r="X775">
        <v>1.92E-3</v>
      </c>
      <c r="Y775">
        <v>1836</v>
      </c>
      <c r="Z775">
        <v>0</v>
      </c>
      <c r="AA775">
        <v>0</v>
      </c>
      <c r="AB775">
        <v>0</v>
      </c>
      <c r="AC775">
        <v>0</v>
      </c>
      <c r="AD775">
        <v>1</v>
      </c>
      <c r="AE775">
        <v>0</v>
      </c>
      <c r="AF775" t="s">
        <v>3</v>
      </c>
      <c r="AG775">
        <v>1.92E-3</v>
      </c>
      <c r="AH775">
        <v>2</v>
      </c>
      <c r="AI775">
        <v>68193890</v>
      </c>
      <c r="AJ775">
        <v>788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</row>
    <row r="776" spans="1:44" x14ac:dyDescent="0.4">
      <c r="A776">
        <f>ROW(Source!A489)</f>
        <v>489</v>
      </c>
      <c r="B776">
        <v>68193898</v>
      </c>
      <c r="C776">
        <v>68193887</v>
      </c>
      <c r="D776">
        <v>64808617</v>
      </c>
      <c r="E776">
        <v>1</v>
      </c>
      <c r="F776">
        <v>1</v>
      </c>
      <c r="G776">
        <v>1</v>
      </c>
      <c r="H776">
        <v>3</v>
      </c>
      <c r="I776" t="s">
        <v>761</v>
      </c>
      <c r="J776" t="s">
        <v>762</v>
      </c>
      <c r="K776" t="s">
        <v>763</v>
      </c>
      <c r="L776">
        <v>1346</v>
      </c>
      <c r="N776">
        <v>1009</v>
      </c>
      <c r="O776" t="s">
        <v>120</v>
      </c>
      <c r="P776" t="s">
        <v>120</v>
      </c>
      <c r="Q776">
        <v>1</v>
      </c>
      <c r="X776">
        <v>7.2000000000000005E-4</v>
      </c>
      <c r="Y776">
        <v>9.0399999999999991</v>
      </c>
      <c r="Z776">
        <v>0</v>
      </c>
      <c r="AA776">
        <v>0</v>
      </c>
      <c r="AB776">
        <v>0</v>
      </c>
      <c r="AC776">
        <v>0</v>
      </c>
      <c r="AD776">
        <v>1</v>
      </c>
      <c r="AE776">
        <v>0</v>
      </c>
      <c r="AF776" t="s">
        <v>3</v>
      </c>
      <c r="AG776">
        <v>7.2000000000000005E-4</v>
      </c>
      <c r="AH776">
        <v>2</v>
      </c>
      <c r="AI776">
        <v>68193891</v>
      </c>
      <c r="AJ776">
        <v>789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</row>
    <row r="777" spans="1:44" x14ac:dyDescent="0.4">
      <c r="A777">
        <f>ROW(Source!A489)</f>
        <v>489</v>
      </c>
      <c r="B777">
        <v>68193899</v>
      </c>
      <c r="C777">
        <v>68193887</v>
      </c>
      <c r="D777">
        <v>64816145</v>
      </c>
      <c r="E777">
        <v>1</v>
      </c>
      <c r="F777">
        <v>1</v>
      </c>
      <c r="G777">
        <v>1</v>
      </c>
      <c r="H777">
        <v>3</v>
      </c>
      <c r="I777" t="s">
        <v>1038</v>
      </c>
      <c r="J777" t="s">
        <v>1039</v>
      </c>
      <c r="K777" t="s">
        <v>1040</v>
      </c>
      <c r="L777">
        <v>1354</v>
      </c>
      <c r="N777">
        <v>1010</v>
      </c>
      <c r="O777" t="s">
        <v>72</v>
      </c>
      <c r="P777" t="s">
        <v>72</v>
      </c>
      <c r="Q777">
        <v>1</v>
      </c>
      <c r="X777">
        <v>1</v>
      </c>
      <c r="Y777">
        <v>17.5</v>
      </c>
      <c r="Z777">
        <v>0</v>
      </c>
      <c r="AA777">
        <v>0</v>
      </c>
      <c r="AB777">
        <v>0</v>
      </c>
      <c r="AC777">
        <v>0</v>
      </c>
      <c r="AD777">
        <v>1</v>
      </c>
      <c r="AE777">
        <v>0</v>
      </c>
      <c r="AF777" t="s">
        <v>3</v>
      </c>
      <c r="AG777">
        <v>1</v>
      </c>
      <c r="AH777">
        <v>2</v>
      </c>
      <c r="AI777">
        <v>68193892</v>
      </c>
      <c r="AJ777">
        <v>790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</row>
    <row r="778" spans="1:44" x14ac:dyDescent="0.4">
      <c r="A778">
        <f>ROW(Source!A489)</f>
        <v>489</v>
      </c>
      <c r="B778">
        <v>68193900</v>
      </c>
      <c r="C778">
        <v>68193887</v>
      </c>
      <c r="D778">
        <v>64816163</v>
      </c>
      <c r="E778">
        <v>1</v>
      </c>
      <c r="F778">
        <v>1</v>
      </c>
      <c r="G778">
        <v>1</v>
      </c>
      <c r="H778">
        <v>3</v>
      </c>
      <c r="I778" t="s">
        <v>1041</v>
      </c>
      <c r="J778" t="s">
        <v>1042</v>
      </c>
      <c r="K778" t="s">
        <v>1043</v>
      </c>
      <c r="L778">
        <v>1354</v>
      </c>
      <c r="N778">
        <v>1010</v>
      </c>
      <c r="O778" t="s">
        <v>72</v>
      </c>
      <c r="P778" t="s">
        <v>72</v>
      </c>
      <c r="Q778">
        <v>1</v>
      </c>
      <c r="X778">
        <v>1</v>
      </c>
      <c r="Y778">
        <v>36.700000000000003</v>
      </c>
      <c r="Z778">
        <v>0</v>
      </c>
      <c r="AA778">
        <v>0</v>
      </c>
      <c r="AB778">
        <v>0</v>
      </c>
      <c r="AC778">
        <v>0</v>
      </c>
      <c r="AD778">
        <v>1</v>
      </c>
      <c r="AE778">
        <v>0</v>
      </c>
      <c r="AF778" t="s">
        <v>3</v>
      </c>
      <c r="AG778">
        <v>1</v>
      </c>
      <c r="AH778">
        <v>2</v>
      </c>
      <c r="AI778">
        <v>68193893</v>
      </c>
      <c r="AJ778">
        <v>791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</row>
    <row r="779" spans="1:44" x14ac:dyDescent="0.4">
      <c r="A779">
        <f>ROW(Source!A489)</f>
        <v>489</v>
      </c>
      <c r="B779">
        <v>68193901</v>
      </c>
      <c r="C779">
        <v>68193887</v>
      </c>
      <c r="D779">
        <v>64834734</v>
      </c>
      <c r="E779">
        <v>1</v>
      </c>
      <c r="F779">
        <v>1</v>
      </c>
      <c r="G779">
        <v>1</v>
      </c>
      <c r="H779">
        <v>3</v>
      </c>
      <c r="I779" t="s">
        <v>1044</v>
      </c>
      <c r="J779" t="s">
        <v>1045</v>
      </c>
      <c r="K779" t="s">
        <v>1046</v>
      </c>
      <c r="L779">
        <v>1354</v>
      </c>
      <c r="N779">
        <v>1010</v>
      </c>
      <c r="O779" t="s">
        <v>72</v>
      </c>
      <c r="P779" t="s">
        <v>72</v>
      </c>
      <c r="Q779">
        <v>1</v>
      </c>
      <c r="X779">
        <v>1</v>
      </c>
      <c r="Y779">
        <v>77.739999999999995</v>
      </c>
      <c r="Z779">
        <v>0</v>
      </c>
      <c r="AA779">
        <v>0</v>
      </c>
      <c r="AB779">
        <v>0</v>
      </c>
      <c r="AC779">
        <v>0</v>
      </c>
      <c r="AD779">
        <v>1</v>
      </c>
      <c r="AE779">
        <v>0</v>
      </c>
      <c r="AF779" t="s">
        <v>3</v>
      </c>
      <c r="AG779">
        <v>1</v>
      </c>
      <c r="AH779">
        <v>2</v>
      </c>
      <c r="AI779">
        <v>68193894</v>
      </c>
      <c r="AJ779">
        <v>792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</row>
    <row r="780" spans="1:44" x14ac:dyDescent="0.4">
      <c r="A780">
        <f>ROW(Source!A490)</f>
        <v>490</v>
      </c>
      <c r="B780">
        <v>68193920</v>
      </c>
      <c r="C780">
        <v>68193902</v>
      </c>
      <c r="D780">
        <v>18410280</v>
      </c>
      <c r="E780">
        <v>1</v>
      </c>
      <c r="F780">
        <v>1</v>
      </c>
      <c r="G780">
        <v>1</v>
      </c>
      <c r="H780">
        <v>1</v>
      </c>
      <c r="I780" t="s">
        <v>787</v>
      </c>
      <c r="J780" t="s">
        <v>3</v>
      </c>
      <c r="K780" t="s">
        <v>788</v>
      </c>
      <c r="L780">
        <v>1369</v>
      </c>
      <c r="N780">
        <v>1013</v>
      </c>
      <c r="O780" t="s">
        <v>665</v>
      </c>
      <c r="P780" t="s">
        <v>665</v>
      </c>
      <c r="Q780">
        <v>1</v>
      </c>
      <c r="X780">
        <v>24.64</v>
      </c>
      <c r="Y780">
        <v>0</v>
      </c>
      <c r="Z780">
        <v>0</v>
      </c>
      <c r="AA780">
        <v>0</v>
      </c>
      <c r="AB780">
        <v>9.51</v>
      </c>
      <c r="AC780">
        <v>0</v>
      </c>
      <c r="AD780">
        <v>1</v>
      </c>
      <c r="AE780">
        <v>1</v>
      </c>
      <c r="AF780" t="s">
        <v>21</v>
      </c>
      <c r="AG780">
        <v>28.335999999999999</v>
      </c>
      <c r="AH780">
        <v>2</v>
      </c>
      <c r="AI780">
        <v>68193903</v>
      </c>
      <c r="AJ780">
        <v>793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</row>
    <row r="781" spans="1:44" x14ac:dyDescent="0.4">
      <c r="A781">
        <f>ROW(Source!A490)</f>
        <v>490</v>
      </c>
      <c r="B781">
        <v>68193921</v>
      </c>
      <c r="C781">
        <v>68193902</v>
      </c>
      <c r="D781">
        <v>121548</v>
      </c>
      <c r="E781">
        <v>1</v>
      </c>
      <c r="F781">
        <v>1</v>
      </c>
      <c r="G781">
        <v>1</v>
      </c>
      <c r="H781">
        <v>1</v>
      </c>
      <c r="I781" t="s">
        <v>44</v>
      </c>
      <c r="J781" t="s">
        <v>3</v>
      </c>
      <c r="K781" t="s">
        <v>723</v>
      </c>
      <c r="L781">
        <v>608254</v>
      </c>
      <c r="N781">
        <v>1013</v>
      </c>
      <c r="O781" t="s">
        <v>724</v>
      </c>
      <c r="P781" t="s">
        <v>724</v>
      </c>
      <c r="Q781">
        <v>1</v>
      </c>
      <c r="X781">
        <v>0.32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1</v>
      </c>
      <c r="AE781">
        <v>2</v>
      </c>
      <c r="AF781" t="s">
        <v>20</v>
      </c>
      <c r="AG781">
        <v>0.4</v>
      </c>
      <c r="AH781">
        <v>2</v>
      </c>
      <c r="AI781">
        <v>68193904</v>
      </c>
      <c r="AJ781">
        <v>794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</row>
    <row r="782" spans="1:44" x14ac:dyDescent="0.4">
      <c r="A782">
        <f>ROW(Source!A490)</f>
        <v>490</v>
      </c>
      <c r="B782">
        <v>68193922</v>
      </c>
      <c r="C782">
        <v>68193902</v>
      </c>
      <c r="D782">
        <v>64871408</v>
      </c>
      <c r="E782">
        <v>1</v>
      </c>
      <c r="F782">
        <v>1</v>
      </c>
      <c r="G782">
        <v>1</v>
      </c>
      <c r="H782">
        <v>2</v>
      </c>
      <c r="I782" t="s">
        <v>789</v>
      </c>
      <c r="J782" t="s">
        <v>790</v>
      </c>
      <c r="K782" t="s">
        <v>791</v>
      </c>
      <c r="L782">
        <v>1368</v>
      </c>
      <c r="N782">
        <v>1011</v>
      </c>
      <c r="O782" t="s">
        <v>669</v>
      </c>
      <c r="P782" t="s">
        <v>669</v>
      </c>
      <c r="Q782">
        <v>1</v>
      </c>
      <c r="X782">
        <v>0.32</v>
      </c>
      <c r="Y782">
        <v>0</v>
      </c>
      <c r="Z782">
        <v>31.26</v>
      </c>
      <c r="AA782">
        <v>13.5</v>
      </c>
      <c r="AB782">
        <v>0</v>
      </c>
      <c r="AC782">
        <v>0</v>
      </c>
      <c r="AD782">
        <v>1</v>
      </c>
      <c r="AE782">
        <v>0</v>
      </c>
      <c r="AF782" t="s">
        <v>20</v>
      </c>
      <c r="AG782">
        <v>0.4</v>
      </c>
      <c r="AH782">
        <v>2</v>
      </c>
      <c r="AI782">
        <v>68193905</v>
      </c>
      <c r="AJ782">
        <v>795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</row>
    <row r="783" spans="1:44" x14ac:dyDescent="0.4">
      <c r="A783">
        <f>ROW(Source!A490)</f>
        <v>490</v>
      </c>
      <c r="B783">
        <v>68193923</v>
      </c>
      <c r="C783">
        <v>68193902</v>
      </c>
      <c r="D783">
        <v>64872800</v>
      </c>
      <c r="E783">
        <v>1</v>
      </c>
      <c r="F783">
        <v>1</v>
      </c>
      <c r="G783">
        <v>1</v>
      </c>
      <c r="H783">
        <v>2</v>
      </c>
      <c r="I783" t="s">
        <v>746</v>
      </c>
      <c r="J783" t="s">
        <v>747</v>
      </c>
      <c r="K783" t="s">
        <v>748</v>
      </c>
      <c r="L783">
        <v>1368</v>
      </c>
      <c r="N783">
        <v>1011</v>
      </c>
      <c r="O783" t="s">
        <v>669</v>
      </c>
      <c r="P783" t="s">
        <v>669</v>
      </c>
      <c r="Q783">
        <v>1</v>
      </c>
      <c r="X783">
        <v>0.2</v>
      </c>
      <c r="Y783">
        <v>0</v>
      </c>
      <c r="Z783">
        <v>1.95</v>
      </c>
      <c r="AA783">
        <v>0</v>
      </c>
      <c r="AB783">
        <v>0</v>
      </c>
      <c r="AC783">
        <v>0</v>
      </c>
      <c r="AD783">
        <v>1</v>
      </c>
      <c r="AE783">
        <v>0</v>
      </c>
      <c r="AF783" t="s">
        <v>20</v>
      </c>
      <c r="AG783">
        <v>0.25</v>
      </c>
      <c r="AH783">
        <v>2</v>
      </c>
      <c r="AI783">
        <v>68193906</v>
      </c>
      <c r="AJ783">
        <v>796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</row>
    <row r="784" spans="1:44" x14ac:dyDescent="0.4">
      <c r="A784">
        <f>ROW(Source!A490)</f>
        <v>490</v>
      </c>
      <c r="B784">
        <v>68193924</v>
      </c>
      <c r="C784">
        <v>68193902</v>
      </c>
      <c r="D784">
        <v>64873129</v>
      </c>
      <c r="E784">
        <v>1</v>
      </c>
      <c r="F784">
        <v>1</v>
      </c>
      <c r="G784">
        <v>1</v>
      </c>
      <c r="H784">
        <v>2</v>
      </c>
      <c r="I784" t="s">
        <v>715</v>
      </c>
      <c r="J784" t="s">
        <v>716</v>
      </c>
      <c r="K784" t="s">
        <v>717</v>
      </c>
      <c r="L784">
        <v>1368</v>
      </c>
      <c r="N784">
        <v>1011</v>
      </c>
      <c r="O784" t="s">
        <v>669</v>
      </c>
      <c r="P784" t="s">
        <v>669</v>
      </c>
      <c r="Q784">
        <v>1</v>
      </c>
      <c r="X784">
        <v>0.39</v>
      </c>
      <c r="Y784">
        <v>0</v>
      </c>
      <c r="Z784">
        <v>87.17</v>
      </c>
      <c r="AA784">
        <v>11.6</v>
      </c>
      <c r="AB784">
        <v>0</v>
      </c>
      <c r="AC784">
        <v>0</v>
      </c>
      <c r="AD784">
        <v>1</v>
      </c>
      <c r="AE784">
        <v>0</v>
      </c>
      <c r="AF784" t="s">
        <v>20</v>
      </c>
      <c r="AG784">
        <v>0.48749999999999999</v>
      </c>
      <c r="AH784">
        <v>2</v>
      </c>
      <c r="AI784">
        <v>68193907</v>
      </c>
      <c r="AJ784">
        <v>797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</row>
    <row r="785" spans="1:44" x14ac:dyDescent="0.4">
      <c r="A785">
        <f>ROW(Source!A490)</f>
        <v>490</v>
      </c>
      <c r="B785">
        <v>68193925</v>
      </c>
      <c r="C785">
        <v>68193902</v>
      </c>
      <c r="D785">
        <v>64807530</v>
      </c>
      <c r="E785">
        <v>1</v>
      </c>
      <c r="F785">
        <v>1</v>
      </c>
      <c r="G785">
        <v>1</v>
      </c>
      <c r="H785">
        <v>3</v>
      </c>
      <c r="I785" t="s">
        <v>1047</v>
      </c>
      <c r="J785" t="s">
        <v>1048</v>
      </c>
      <c r="K785" t="s">
        <v>1049</v>
      </c>
      <c r="L785">
        <v>1348</v>
      </c>
      <c r="N785">
        <v>1009</v>
      </c>
      <c r="O785" t="s">
        <v>133</v>
      </c>
      <c r="P785" t="s">
        <v>133</v>
      </c>
      <c r="Q785">
        <v>1000</v>
      </c>
      <c r="X785">
        <v>1E-3</v>
      </c>
      <c r="Y785">
        <v>30029.99</v>
      </c>
      <c r="Z785">
        <v>0</v>
      </c>
      <c r="AA785">
        <v>0</v>
      </c>
      <c r="AB785">
        <v>0</v>
      </c>
      <c r="AC785">
        <v>0</v>
      </c>
      <c r="AD785">
        <v>1</v>
      </c>
      <c r="AE785">
        <v>0</v>
      </c>
      <c r="AF785" t="s">
        <v>3</v>
      </c>
      <c r="AG785">
        <v>1E-3</v>
      </c>
      <c r="AH785">
        <v>2</v>
      </c>
      <c r="AI785">
        <v>68193908</v>
      </c>
      <c r="AJ785">
        <v>798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</row>
    <row r="786" spans="1:44" x14ac:dyDescent="0.4">
      <c r="A786">
        <f>ROW(Source!A490)</f>
        <v>490</v>
      </c>
      <c r="B786">
        <v>68193926</v>
      </c>
      <c r="C786">
        <v>68193902</v>
      </c>
      <c r="D786">
        <v>64807574</v>
      </c>
      <c r="E786">
        <v>1</v>
      </c>
      <c r="F786">
        <v>1</v>
      </c>
      <c r="G786">
        <v>1</v>
      </c>
      <c r="H786">
        <v>3</v>
      </c>
      <c r="I786" t="s">
        <v>985</v>
      </c>
      <c r="J786" t="s">
        <v>986</v>
      </c>
      <c r="K786" t="s">
        <v>987</v>
      </c>
      <c r="L786">
        <v>1348</v>
      </c>
      <c r="N786">
        <v>1009</v>
      </c>
      <c r="O786" t="s">
        <v>133</v>
      </c>
      <c r="P786" t="s">
        <v>133</v>
      </c>
      <c r="Q786">
        <v>1000</v>
      </c>
      <c r="X786">
        <v>4.0000000000000002E-4</v>
      </c>
      <c r="Y786">
        <v>15118.99</v>
      </c>
      <c r="Z786">
        <v>0</v>
      </c>
      <c r="AA786">
        <v>0</v>
      </c>
      <c r="AB786">
        <v>0</v>
      </c>
      <c r="AC786">
        <v>0</v>
      </c>
      <c r="AD786">
        <v>1</v>
      </c>
      <c r="AE786">
        <v>0</v>
      </c>
      <c r="AF786" t="s">
        <v>3</v>
      </c>
      <c r="AG786">
        <v>4.0000000000000002E-4</v>
      </c>
      <c r="AH786">
        <v>2</v>
      </c>
      <c r="AI786">
        <v>68193909</v>
      </c>
      <c r="AJ786">
        <v>799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</row>
    <row r="787" spans="1:44" x14ac:dyDescent="0.4">
      <c r="A787">
        <f>ROW(Source!A490)</f>
        <v>490</v>
      </c>
      <c r="B787">
        <v>68193927</v>
      </c>
      <c r="C787">
        <v>68193902</v>
      </c>
      <c r="D787">
        <v>64807749</v>
      </c>
      <c r="E787">
        <v>1</v>
      </c>
      <c r="F787">
        <v>1</v>
      </c>
      <c r="G787">
        <v>1</v>
      </c>
      <c r="H787">
        <v>3</v>
      </c>
      <c r="I787" t="s">
        <v>988</v>
      </c>
      <c r="J787" t="s">
        <v>989</v>
      </c>
      <c r="K787" t="s">
        <v>990</v>
      </c>
      <c r="L787">
        <v>1348</v>
      </c>
      <c r="N787">
        <v>1009</v>
      </c>
      <c r="O787" t="s">
        <v>133</v>
      </c>
      <c r="P787" t="s">
        <v>133</v>
      </c>
      <c r="Q787">
        <v>1000</v>
      </c>
      <c r="X787">
        <v>2.0000000000000001E-4</v>
      </c>
      <c r="Y787">
        <v>16950</v>
      </c>
      <c r="Z787">
        <v>0</v>
      </c>
      <c r="AA787">
        <v>0</v>
      </c>
      <c r="AB787">
        <v>0</v>
      </c>
      <c r="AC787">
        <v>0</v>
      </c>
      <c r="AD787">
        <v>1</v>
      </c>
      <c r="AE787">
        <v>0</v>
      </c>
      <c r="AF787" t="s">
        <v>3</v>
      </c>
      <c r="AG787">
        <v>2.0000000000000001E-4</v>
      </c>
      <c r="AH787">
        <v>2</v>
      </c>
      <c r="AI787">
        <v>68193910</v>
      </c>
      <c r="AJ787">
        <v>800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</row>
    <row r="788" spans="1:44" x14ac:dyDescent="0.4">
      <c r="A788">
        <f>ROW(Source!A490)</f>
        <v>490</v>
      </c>
      <c r="B788">
        <v>68193928</v>
      </c>
      <c r="C788">
        <v>68193902</v>
      </c>
      <c r="D788">
        <v>64807892</v>
      </c>
      <c r="E788">
        <v>1</v>
      </c>
      <c r="F788">
        <v>1</v>
      </c>
      <c r="G788">
        <v>1</v>
      </c>
      <c r="H788">
        <v>3</v>
      </c>
      <c r="I788" t="s">
        <v>1050</v>
      </c>
      <c r="J788" t="s">
        <v>1051</v>
      </c>
      <c r="K788" t="s">
        <v>1052</v>
      </c>
      <c r="L788">
        <v>1346</v>
      </c>
      <c r="N788">
        <v>1009</v>
      </c>
      <c r="O788" t="s">
        <v>120</v>
      </c>
      <c r="P788" t="s">
        <v>120</v>
      </c>
      <c r="Q788">
        <v>1</v>
      </c>
      <c r="X788">
        <v>0.8</v>
      </c>
      <c r="Y788">
        <v>13.55</v>
      </c>
      <c r="Z788">
        <v>0</v>
      </c>
      <c r="AA788">
        <v>0</v>
      </c>
      <c r="AB788">
        <v>0</v>
      </c>
      <c r="AC788">
        <v>0</v>
      </c>
      <c r="AD788">
        <v>1</v>
      </c>
      <c r="AE788">
        <v>0</v>
      </c>
      <c r="AF788" t="s">
        <v>3</v>
      </c>
      <c r="AG788">
        <v>0.8</v>
      </c>
      <c r="AH788">
        <v>2</v>
      </c>
      <c r="AI788">
        <v>68193911</v>
      </c>
      <c r="AJ788">
        <v>801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</row>
    <row r="789" spans="1:44" x14ac:dyDescent="0.4">
      <c r="A789">
        <f>ROW(Source!A490)</f>
        <v>490</v>
      </c>
      <c r="B789">
        <v>68193929</v>
      </c>
      <c r="C789">
        <v>68193902</v>
      </c>
      <c r="D789">
        <v>64808586</v>
      </c>
      <c r="E789">
        <v>1</v>
      </c>
      <c r="F789">
        <v>1</v>
      </c>
      <c r="G789">
        <v>1</v>
      </c>
      <c r="H789">
        <v>3</v>
      </c>
      <c r="I789" t="s">
        <v>994</v>
      </c>
      <c r="J789" t="s">
        <v>995</v>
      </c>
      <c r="K789" t="s">
        <v>996</v>
      </c>
      <c r="L789">
        <v>1346</v>
      </c>
      <c r="N789">
        <v>1009</v>
      </c>
      <c r="O789" t="s">
        <v>120</v>
      </c>
      <c r="P789" t="s">
        <v>120</v>
      </c>
      <c r="Q789">
        <v>1</v>
      </c>
      <c r="X789">
        <v>0.04</v>
      </c>
      <c r="Y789">
        <v>37.29</v>
      </c>
      <c r="Z789">
        <v>0</v>
      </c>
      <c r="AA789">
        <v>0</v>
      </c>
      <c r="AB789">
        <v>0</v>
      </c>
      <c r="AC789">
        <v>0</v>
      </c>
      <c r="AD789">
        <v>1</v>
      </c>
      <c r="AE789">
        <v>0</v>
      </c>
      <c r="AF789" t="s">
        <v>3</v>
      </c>
      <c r="AG789">
        <v>0.04</v>
      </c>
      <c r="AH789">
        <v>2</v>
      </c>
      <c r="AI789">
        <v>68193912</v>
      </c>
      <c r="AJ789">
        <v>802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</row>
    <row r="790" spans="1:44" x14ac:dyDescent="0.4">
      <c r="A790">
        <f>ROW(Source!A490)</f>
        <v>490</v>
      </c>
      <c r="B790">
        <v>68193930</v>
      </c>
      <c r="C790">
        <v>68193902</v>
      </c>
      <c r="D790">
        <v>64808742</v>
      </c>
      <c r="E790">
        <v>1</v>
      </c>
      <c r="F790">
        <v>1</v>
      </c>
      <c r="G790">
        <v>1</v>
      </c>
      <c r="H790">
        <v>3</v>
      </c>
      <c r="I790" t="s">
        <v>1053</v>
      </c>
      <c r="J790" t="s">
        <v>1054</v>
      </c>
      <c r="K790" t="s">
        <v>1055</v>
      </c>
      <c r="L790">
        <v>1346</v>
      </c>
      <c r="N790">
        <v>1009</v>
      </c>
      <c r="O790" t="s">
        <v>120</v>
      </c>
      <c r="P790" t="s">
        <v>120</v>
      </c>
      <c r="Q790">
        <v>1</v>
      </c>
      <c r="X790">
        <v>4</v>
      </c>
      <c r="Y790">
        <v>9.61</v>
      </c>
      <c r="Z790">
        <v>0</v>
      </c>
      <c r="AA790">
        <v>0</v>
      </c>
      <c r="AB790">
        <v>0</v>
      </c>
      <c r="AC790">
        <v>0</v>
      </c>
      <c r="AD790">
        <v>1</v>
      </c>
      <c r="AE790">
        <v>0</v>
      </c>
      <c r="AF790" t="s">
        <v>3</v>
      </c>
      <c r="AG790">
        <v>4</v>
      </c>
      <c r="AH790">
        <v>2</v>
      </c>
      <c r="AI790">
        <v>68193913</v>
      </c>
      <c r="AJ790">
        <v>803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</row>
    <row r="791" spans="1:44" x14ac:dyDescent="0.4">
      <c r="A791">
        <f>ROW(Source!A490)</f>
        <v>490</v>
      </c>
      <c r="B791">
        <v>68193931</v>
      </c>
      <c r="C791">
        <v>68193902</v>
      </c>
      <c r="D791">
        <v>64809020</v>
      </c>
      <c r="E791">
        <v>1</v>
      </c>
      <c r="F791">
        <v>1</v>
      </c>
      <c r="G791">
        <v>1</v>
      </c>
      <c r="H791">
        <v>3</v>
      </c>
      <c r="I791" t="s">
        <v>1056</v>
      </c>
      <c r="J791" t="s">
        <v>1057</v>
      </c>
      <c r="K791" t="s">
        <v>1058</v>
      </c>
      <c r="L791">
        <v>1348</v>
      </c>
      <c r="N791">
        <v>1009</v>
      </c>
      <c r="O791" t="s">
        <v>133</v>
      </c>
      <c r="P791" t="s">
        <v>133</v>
      </c>
      <c r="Q791">
        <v>1000</v>
      </c>
      <c r="X791">
        <v>5.0000000000000001E-4</v>
      </c>
      <c r="Y791">
        <v>12429.99</v>
      </c>
      <c r="Z791">
        <v>0</v>
      </c>
      <c r="AA791">
        <v>0</v>
      </c>
      <c r="AB791">
        <v>0</v>
      </c>
      <c r="AC791">
        <v>0</v>
      </c>
      <c r="AD791">
        <v>1</v>
      </c>
      <c r="AE791">
        <v>0</v>
      </c>
      <c r="AF791" t="s">
        <v>3</v>
      </c>
      <c r="AG791">
        <v>5.0000000000000001E-4</v>
      </c>
      <c r="AH791">
        <v>2</v>
      </c>
      <c r="AI791">
        <v>68193914</v>
      </c>
      <c r="AJ791">
        <v>804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</row>
    <row r="792" spans="1:44" x14ac:dyDescent="0.4">
      <c r="A792">
        <f>ROW(Source!A490)</f>
        <v>490</v>
      </c>
      <c r="B792">
        <v>68193932</v>
      </c>
      <c r="C792">
        <v>68193902</v>
      </c>
      <c r="D792">
        <v>64809037</v>
      </c>
      <c r="E792">
        <v>1</v>
      </c>
      <c r="F792">
        <v>1</v>
      </c>
      <c r="G792">
        <v>1</v>
      </c>
      <c r="H792">
        <v>3</v>
      </c>
      <c r="I792" t="s">
        <v>1059</v>
      </c>
      <c r="J792" t="s">
        <v>1060</v>
      </c>
      <c r="K792" t="s">
        <v>1061</v>
      </c>
      <c r="L792">
        <v>1356</v>
      </c>
      <c r="N792">
        <v>1010</v>
      </c>
      <c r="O792" t="s">
        <v>271</v>
      </c>
      <c r="P792" t="s">
        <v>271</v>
      </c>
      <c r="Q792">
        <v>1000</v>
      </c>
      <c r="X792">
        <v>0.04</v>
      </c>
      <c r="Y792">
        <v>179</v>
      </c>
      <c r="Z792">
        <v>0</v>
      </c>
      <c r="AA792">
        <v>0</v>
      </c>
      <c r="AB792">
        <v>0</v>
      </c>
      <c r="AC792">
        <v>0</v>
      </c>
      <c r="AD792">
        <v>1</v>
      </c>
      <c r="AE792">
        <v>0</v>
      </c>
      <c r="AF792" t="s">
        <v>3</v>
      </c>
      <c r="AG792">
        <v>0.04</v>
      </c>
      <c r="AH792">
        <v>2</v>
      </c>
      <c r="AI792">
        <v>68193915</v>
      </c>
      <c r="AJ792">
        <v>805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</row>
    <row r="793" spans="1:44" x14ac:dyDescent="0.4">
      <c r="A793">
        <f>ROW(Source!A490)</f>
        <v>490</v>
      </c>
      <c r="B793">
        <v>68193933</v>
      </c>
      <c r="C793">
        <v>68193902</v>
      </c>
      <c r="D793">
        <v>64821633</v>
      </c>
      <c r="E793">
        <v>1</v>
      </c>
      <c r="F793">
        <v>1</v>
      </c>
      <c r="G793">
        <v>1</v>
      </c>
      <c r="H793">
        <v>3</v>
      </c>
      <c r="I793" t="s">
        <v>1062</v>
      </c>
      <c r="J793" t="s">
        <v>1063</v>
      </c>
      <c r="K793" t="s">
        <v>1064</v>
      </c>
      <c r="L793">
        <v>1348</v>
      </c>
      <c r="N793">
        <v>1009</v>
      </c>
      <c r="O793" t="s">
        <v>133</v>
      </c>
      <c r="P793" t="s">
        <v>133</v>
      </c>
      <c r="Q793">
        <v>1000</v>
      </c>
      <c r="X793">
        <v>8.0000000000000004E-4</v>
      </c>
      <c r="Y793">
        <v>12329.98</v>
      </c>
      <c r="Z793">
        <v>0</v>
      </c>
      <c r="AA793">
        <v>0</v>
      </c>
      <c r="AB793">
        <v>0</v>
      </c>
      <c r="AC793">
        <v>0</v>
      </c>
      <c r="AD793">
        <v>1</v>
      </c>
      <c r="AE793">
        <v>0</v>
      </c>
      <c r="AF793" t="s">
        <v>3</v>
      </c>
      <c r="AG793">
        <v>8.0000000000000004E-4</v>
      </c>
      <c r="AH793">
        <v>2</v>
      </c>
      <c r="AI793">
        <v>68193916</v>
      </c>
      <c r="AJ793">
        <v>806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</row>
    <row r="794" spans="1:44" x14ac:dyDescent="0.4">
      <c r="A794">
        <f>ROW(Source!A490)</f>
        <v>490</v>
      </c>
      <c r="B794">
        <v>68193934</v>
      </c>
      <c r="C794">
        <v>68193902</v>
      </c>
      <c r="D794">
        <v>64833061</v>
      </c>
      <c r="E794">
        <v>1</v>
      </c>
      <c r="F794">
        <v>1</v>
      </c>
      <c r="G794">
        <v>1</v>
      </c>
      <c r="H794">
        <v>3</v>
      </c>
      <c r="I794" t="s">
        <v>399</v>
      </c>
      <c r="J794" t="s">
        <v>401</v>
      </c>
      <c r="K794" t="s">
        <v>400</v>
      </c>
      <c r="L794">
        <v>1035</v>
      </c>
      <c r="N794">
        <v>1013</v>
      </c>
      <c r="O794" t="s">
        <v>103</v>
      </c>
      <c r="P794" t="s">
        <v>103</v>
      </c>
      <c r="Q794">
        <v>1</v>
      </c>
      <c r="X794">
        <v>10</v>
      </c>
      <c r="Y794">
        <v>318</v>
      </c>
      <c r="Z794">
        <v>0</v>
      </c>
      <c r="AA794">
        <v>0</v>
      </c>
      <c r="AB794">
        <v>0</v>
      </c>
      <c r="AC794">
        <v>0</v>
      </c>
      <c r="AD794">
        <v>1</v>
      </c>
      <c r="AE794">
        <v>0</v>
      </c>
      <c r="AF794" t="s">
        <v>3</v>
      </c>
      <c r="AG794">
        <v>10</v>
      </c>
      <c r="AH794">
        <v>2</v>
      </c>
      <c r="AI794">
        <v>68193917</v>
      </c>
      <c r="AJ794">
        <v>807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</row>
    <row r="795" spans="1:44" x14ac:dyDescent="0.4">
      <c r="A795">
        <f>ROW(Source!A490)</f>
        <v>490</v>
      </c>
      <c r="B795">
        <v>68193935</v>
      </c>
      <c r="C795">
        <v>68193902</v>
      </c>
      <c r="D795">
        <v>64863980</v>
      </c>
      <c r="E795">
        <v>1</v>
      </c>
      <c r="F795">
        <v>1</v>
      </c>
      <c r="G795">
        <v>1</v>
      </c>
      <c r="H795">
        <v>3</v>
      </c>
      <c r="I795" t="s">
        <v>1065</v>
      </c>
      <c r="J795" t="s">
        <v>1066</v>
      </c>
      <c r="K795" t="s">
        <v>1067</v>
      </c>
      <c r="L795">
        <v>1346</v>
      </c>
      <c r="N795">
        <v>1009</v>
      </c>
      <c r="O795" t="s">
        <v>120</v>
      </c>
      <c r="P795" t="s">
        <v>120</v>
      </c>
      <c r="Q795">
        <v>1</v>
      </c>
      <c r="X795">
        <v>20</v>
      </c>
      <c r="Y795">
        <v>6.79</v>
      </c>
      <c r="Z795">
        <v>0</v>
      </c>
      <c r="AA795">
        <v>0</v>
      </c>
      <c r="AB795">
        <v>0</v>
      </c>
      <c r="AC795">
        <v>0</v>
      </c>
      <c r="AD795">
        <v>1</v>
      </c>
      <c r="AE795">
        <v>0</v>
      </c>
      <c r="AF795" t="s">
        <v>3</v>
      </c>
      <c r="AG795">
        <v>20</v>
      </c>
      <c r="AH795">
        <v>2</v>
      </c>
      <c r="AI795">
        <v>68193918</v>
      </c>
      <c r="AJ795">
        <v>808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</row>
    <row r="796" spans="1:44" x14ac:dyDescent="0.4">
      <c r="A796">
        <f>ROW(Source!A493)</f>
        <v>493</v>
      </c>
      <c r="B796">
        <v>68194097</v>
      </c>
      <c r="C796">
        <v>68194088</v>
      </c>
      <c r="D796">
        <v>18408066</v>
      </c>
      <c r="E796">
        <v>1</v>
      </c>
      <c r="F796">
        <v>1</v>
      </c>
      <c r="G796">
        <v>1</v>
      </c>
      <c r="H796">
        <v>1</v>
      </c>
      <c r="I796" t="s">
        <v>1068</v>
      </c>
      <c r="J796" t="s">
        <v>3</v>
      </c>
      <c r="K796" t="s">
        <v>1069</v>
      </c>
      <c r="L796">
        <v>1369</v>
      </c>
      <c r="N796">
        <v>1013</v>
      </c>
      <c r="O796" t="s">
        <v>665</v>
      </c>
      <c r="P796" t="s">
        <v>665</v>
      </c>
      <c r="Q796">
        <v>1</v>
      </c>
      <c r="X796">
        <v>75.150000000000006</v>
      </c>
      <c r="Y796">
        <v>0</v>
      </c>
      <c r="Z796">
        <v>0</v>
      </c>
      <c r="AA796">
        <v>0</v>
      </c>
      <c r="AB796">
        <v>8.02</v>
      </c>
      <c r="AC796">
        <v>0</v>
      </c>
      <c r="AD796">
        <v>1</v>
      </c>
      <c r="AE796">
        <v>1</v>
      </c>
      <c r="AF796" t="s">
        <v>21</v>
      </c>
      <c r="AG796">
        <v>86.422499999999999</v>
      </c>
      <c r="AH796">
        <v>2</v>
      </c>
      <c r="AI796">
        <v>68194089</v>
      </c>
      <c r="AJ796">
        <v>810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</row>
    <row r="797" spans="1:44" x14ac:dyDescent="0.4">
      <c r="A797">
        <f>ROW(Source!A493)</f>
        <v>493</v>
      </c>
      <c r="B797">
        <v>68194098</v>
      </c>
      <c r="C797">
        <v>68194088</v>
      </c>
      <c r="D797">
        <v>121548</v>
      </c>
      <c r="E797">
        <v>1</v>
      </c>
      <c r="F797">
        <v>1</v>
      </c>
      <c r="G797">
        <v>1</v>
      </c>
      <c r="H797">
        <v>1</v>
      </c>
      <c r="I797" t="s">
        <v>44</v>
      </c>
      <c r="J797" t="s">
        <v>3</v>
      </c>
      <c r="K797" t="s">
        <v>723</v>
      </c>
      <c r="L797">
        <v>608254</v>
      </c>
      <c r="N797">
        <v>1013</v>
      </c>
      <c r="O797" t="s">
        <v>724</v>
      </c>
      <c r="P797" t="s">
        <v>724</v>
      </c>
      <c r="Q797">
        <v>1</v>
      </c>
      <c r="X797">
        <v>1.73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1</v>
      </c>
      <c r="AE797">
        <v>2</v>
      </c>
      <c r="AF797" t="s">
        <v>20</v>
      </c>
      <c r="AG797">
        <v>2.1625000000000001</v>
      </c>
      <c r="AH797">
        <v>2</v>
      </c>
      <c r="AI797">
        <v>68194090</v>
      </c>
      <c r="AJ797">
        <v>811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</row>
    <row r="798" spans="1:44" x14ac:dyDescent="0.4">
      <c r="A798">
        <f>ROW(Source!A493)</f>
        <v>493</v>
      </c>
      <c r="B798">
        <v>68194099</v>
      </c>
      <c r="C798">
        <v>68194088</v>
      </c>
      <c r="D798">
        <v>64871408</v>
      </c>
      <c r="E798">
        <v>1</v>
      </c>
      <c r="F798">
        <v>1</v>
      </c>
      <c r="G798">
        <v>1</v>
      </c>
      <c r="H798">
        <v>2</v>
      </c>
      <c r="I798" t="s">
        <v>789</v>
      </c>
      <c r="J798" t="s">
        <v>790</v>
      </c>
      <c r="K798" t="s">
        <v>791</v>
      </c>
      <c r="L798">
        <v>1368</v>
      </c>
      <c r="N798">
        <v>1011</v>
      </c>
      <c r="O798" t="s">
        <v>669</v>
      </c>
      <c r="P798" t="s">
        <v>669</v>
      </c>
      <c r="Q798">
        <v>1</v>
      </c>
      <c r="X798">
        <v>1.73</v>
      </c>
      <c r="Y798">
        <v>0</v>
      </c>
      <c r="Z798">
        <v>31.26</v>
      </c>
      <c r="AA798">
        <v>13.5</v>
      </c>
      <c r="AB798">
        <v>0</v>
      </c>
      <c r="AC798">
        <v>0</v>
      </c>
      <c r="AD798">
        <v>1</v>
      </c>
      <c r="AE798">
        <v>0</v>
      </c>
      <c r="AF798" t="s">
        <v>20</v>
      </c>
      <c r="AG798">
        <v>2.1625000000000001</v>
      </c>
      <c r="AH798">
        <v>2</v>
      </c>
      <c r="AI798">
        <v>68194091</v>
      </c>
      <c r="AJ798">
        <v>812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</row>
    <row r="799" spans="1:44" x14ac:dyDescent="0.4">
      <c r="A799">
        <f>ROW(Source!A493)</f>
        <v>493</v>
      </c>
      <c r="B799">
        <v>68194100</v>
      </c>
      <c r="C799">
        <v>68194088</v>
      </c>
      <c r="D799">
        <v>64873129</v>
      </c>
      <c r="E799">
        <v>1</v>
      </c>
      <c r="F799">
        <v>1</v>
      </c>
      <c r="G799">
        <v>1</v>
      </c>
      <c r="H799">
        <v>2</v>
      </c>
      <c r="I799" t="s">
        <v>715</v>
      </c>
      <c r="J799" t="s">
        <v>716</v>
      </c>
      <c r="K799" t="s">
        <v>717</v>
      </c>
      <c r="L799">
        <v>1368</v>
      </c>
      <c r="N799">
        <v>1011</v>
      </c>
      <c r="O799" t="s">
        <v>669</v>
      </c>
      <c r="P799" t="s">
        <v>669</v>
      </c>
      <c r="Q799">
        <v>1</v>
      </c>
      <c r="X799">
        <v>2.4700000000000002</v>
      </c>
      <c r="Y799">
        <v>0</v>
      </c>
      <c r="Z799">
        <v>87.17</v>
      </c>
      <c r="AA799">
        <v>11.6</v>
      </c>
      <c r="AB799">
        <v>0</v>
      </c>
      <c r="AC799">
        <v>0</v>
      </c>
      <c r="AD799">
        <v>1</v>
      </c>
      <c r="AE799">
        <v>0</v>
      </c>
      <c r="AF799" t="s">
        <v>20</v>
      </c>
      <c r="AG799">
        <v>3.0874999999999999</v>
      </c>
      <c r="AH799">
        <v>2</v>
      </c>
      <c r="AI799">
        <v>68194092</v>
      </c>
      <c r="AJ799">
        <v>813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</row>
    <row r="800" spans="1:44" x14ac:dyDescent="0.4">
      <c r="A800">
        <f>ROW(Source!A493)</f>
        <v>493</v>
      </c>
      <c r="B800">
        <v>68194101</v>
      </c>
      <c r="C800">
        <v>68194088</v>
      </c>
      <c r="D800">
        <v>64807833</v>
      </c>
      <c r="E800">
        <v>1</v>
      </c>
      <c r="F800">
        <v>1</v>
      </c>
      <c r="G800">
        <v>1</v>
      </c>
      <c r="H800">
        <v>3</v>
      </c>
      <c r="I800" t="s">
        <v>1070</v>
      </c>
      <c r="J800" t="s">
        <v>1071</v>
      </c>
      <c r="K800" t="s">
        <v>1072</v>
      </c>
      <c r="L800">
        <v>1348</v>
      </c>
      <c r="N800">
        <v>1009</v>
      </c>
      <c r="O800" t="s">
        <v>133</v>
      </c>
      <c r="P800" t="s">
        <v>133</v>
      </c>
      <c r="Q800">
        <v>1000</v>
      </c>
      <c r="X800">
        <v>3.5000000000000003E-2</v>
      </c>
      <c r="Y800">
        <v>5989</v>
      </c>
      <c r="Z800">
        <v>0</v>
      </c>
      <c r="AA800">
        <v>0</v>
      </c>
      <c r="AB800">
        <v>0</v>
      </c>
      <c r="AC800">
        <v>0</v>
      </c>
      <c r="AD800">
        <v>1</v>
      </c>
      <c r="AE800">
        <v>0</v>
      </c>
      <c r="AF800" t="s">
        <v>3</v>
      </c>
      <c r="AG800">
        <v>3.5000000000000003E-2</v>
      </c>
      <c r="AH800">
        <v>2</v>
      </c>
      <c r="AI800">
        <v>68194093</v>
      </c>
      <c r="AJ800">
        <v>814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</row>
    <row r="801" spans="1:44" x14ac:dyDescent="0.4">
      <c r="A801">
        <f>ROW(Source!A493)</f>
        <v>493</v>
      </c>
      <c r="B801">
        <v>68194102</v>
      </c>
      <c r="C801">
        <v>68194088</v>
      </c>
      <c r="D801">
        <v>64808704</v>
      </c>
      <c r="E801">
        <v>1</v>
      </c>
      <c r="F801">
        <v>1</v>
      </c>
      <c r="G801">
        <v>1</v>
      </c>
      <c r="H801">
        <v>3</v>
      </c>
      <c r="I801" t="s">
        <v>764</v>
      </c>
      <c r="J801" t="s">
        <v>765</v>
      </c>
      <c r="K801" t="s">
        <v>766</v>
      </c>
      <c r="L801">
        <v>1348</v>
      </c>
      <c r="N801">
        <v>1009</v>
      </c>
      <c r="O801" t="s">
        <v>133</v>
      </c>
      <c r="P801" t="s">
        <v>133</v>
      </c>
      <c r="Q801">
        <v>1000</v>
      </c>
      <c r="X801">
        <v>1.2E-2</v>
      </c>
      <c r="Y801">
        <v>11978</v>
      </c>
      <c r="Z801">
        <v>0</v>
      </c>
      <c r="AA801">
        <v>0</v>
      </c>
      <c r="AB801">
        <v>0</v>
      </c>
      <c r="AC801">
        <v>0</v>
      </c>
      <c r="AD801">
        <v>1</v>
      </c>
      <c r="AE801">
        <v>0</v>
      </c>
      <c r="AF801" t="s">
        <v>3</v>
      </c>
      <c r="AG801">
        <v>1.2E-2</v>
      </c>
      <c r="AH801">
        <v>2</v>
      </c>
      <c r="AI801">
        <v>68194094</v>
      </c>
      <c r="AJ801">
        <v>815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</row>
    <row r="802" spans="1:44" x14ac:dyDescent="0.4">
      <c r="A802">
        <f>ROW(Source!A493)</f>
        <v>493</v>
      </c>
      <c r="B802">
        <v>68194103</v>
      </c>
      <c r="C802">
        <v>68194088</v>
      </c>
      <c r="D802">
        <v>64829459</v>
      </c>
      <c r="E802">
        <v>1</v>
      </c>
      <c r="F802">
        <v>1</v>
      </c>
      <c r="G802">
        <v>1</v>
      </c>
      <c r="H802">
        <v>3</v>
      </c>
      <c r="I802" t="s">
        <v>1073</v>
      </c>
      <c r="J802" t="s">
        <v>1074</v>
      </c>
      <c r="K802" t="s">
        <v>1075</v>
      </c>
      <c r="L802">
        <v>1301</v>
      </c>
      <c r="N802">
        <v>1003</v>
      </c>
      <c r="O802" t="s">
        <v>507</v>
      </c>
      <c r="P802" t="s">
        <v>507</v>
      </c>
      <c r="Q802">
        <v>1</v>
      </c>
      <c r="X802">
        <v>400</v>
      </c>
      <c r="Y802">
        <v>3.2</v>
      </c>
      <c r="Z802">
        <v>0</v>
      </c>
      <c r="AA802">
        <v>0</v>
      </c>
      <c r="AB802">
        <v>0</v>
      </c>
      <c r="AC802">
        <v>0</v>
      </c>
      <c r="AD802">
        <v>1</v>
      </c>
      <c r="AE802">
        <v>0</v>
      </c>
      <c r="AF802" t="s">
        <v>3</v>
      </c>
      <c r="AG802">
        <v>400</v>
      </c>
      <c r="AH802">
        <v>2</v>
      </c>
      <c r="AI802">
        <v>68194095</v>
      </c>
      <c r="AJ802">
        <v>816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</row>
    <row r="803" spans="1:44" x14ac:dyDescent="0.4">
      <c r="A803">
        <f>ROW(Source!A493)</f>
        <v>493</v>
      </c>
      <c r="B803">
        <v>68194104</v>
      </c>
      <c r="C803">
        <v>68194088</v>
      </c>
      <c r="D803">
        <v>64830291</v>
      </c>
      <c r="E803">
        <v>1</v>
      </c>
      <c r="F803">
        <v>1</v>
      </c>
      <c r="G803">
        <v>1</v>
      </c>
      <c r="H803">
        <v>3</v>
      </c>
      <c r="I803" t="s">
        <v>1214</v>
      </c>
      <c r="J803" t="s">
        <v>1215</v>
      </c>
      <c r="K803" t="s">
        <v>1216</v>
      </c>
      <c r="L803">
        <v>1354</v>
      </c>
      <c r="N803">
        <v>1010</v>
      </c>
      <c r="O803" t="s">
        <v>72</v>
      </c>
      <c r="P803" t="s">
        <v>72</v>
      </c>
      <c r="Q803">
        <v>1</v>
      </c>
      <c r="X803">
        <v>100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 t="s">
        <v>3</v>
      </c>
      <c r="AG803">
        <v>100</v>
      </c>
      <c r="AH803">
        <v>3</v>
      </c>
      <c r="AI803">
        <v>-1</v>
      </c>
      <c r="AJ803" t="s">
        <v>3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</row>
    <row r="804" spans="1:44" x14ac:dyDescent="0.4">
      <c r="A804">
        <f>ROW(Source!A495)</f>
        <v>495</v>
      </c>
      <c r="B804">
        <v>68193972</v>
      </c>
      <c r="C804">
        <v>68193956</v>
      </c>
      <c r="D804">
        <v>18411117</v>
      </c>
      <c r="E804">
        <v>1</v>
      </c>
      <c r="F804">
        <v>1</v>
      </c>
      <c r="G804">
        <v>1</v>
      </c>
      <c r="H804">
        <v>1</v>
      </c>
      <c r="I804" t="s">
        <v>801</v>
      </c>
      <c r="J804" t="s">
        <v>3</v>
      </c>
      <c r="K804" t="s">
        <v>802</v>
      </c>
      <c r="L804">
        <v>1369</v>
      </c>
      <c r="N804">
        <v>1013</v>
      </c>
      <c r="O804" t="s">
        <v>665</v>
      </c>
      <c r="P804" t="s">
        <v>665</v>
      </c>
      <c r="Q804">
        <v>1</v>
      </c>
      <c r="X804">
        <v>21.65</v>
      </c>
      <c r="Y804">
        <v>0</v>
      </c>
      <c r="Z804">
        <v>0</v>
      </c>
      <c r="AA804">
        <v>0</v>
      </c>
      <c r="AB804">
        <v>9.6199999999999992</v>
      </c>
      <c r="AC804">
        <v>0</v>
      </c>
      <c r="AD804">
        <v>1</v>
      </c>
      <c r="AE804">
        <v>1</v>
      </c>
      <c r="AF804" t="s">
        <v>21</v>
      </c>
      <c r="AG804">
        <v>24.897500000000001</v>
      </c>
      <c r="AH804">
        <v>2</v>
      </c>
      <c r="AI804">
        <v>68193957</v>
      </c>
      <c r="AJ804">
        <v>818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</row>
    <row r="805" spans="1:44" x14ac:dyDescent="0.4">
      <c r="A805">
        <f>ROW(Source!A495)</f>
        <v>495</v>
      </c>
      <c r="B805">
        <v>68193973</v>
      </c>
      <c r="C805">
        <v>68193956</v>
      </c>
      <c r="D805">
        <v>121548</v>
      </c>
      <c r="E805">
        <v>1</v>
      </c>
      <c r="F805">
        <v>1</v>
      </c>
      <c r="G805">
        <v>1</v>
      </c>
      <c r="H805">
        <v>1</v>
      </c>
      <c r="I805" t="s">
        <v>44</v>
      </c>
      <c r="J805" t="s">
        <v>3</v>
      </c>
      <c r="K805" t="s">
        <v>723</v>
      </c>
      <c r="L805">
        <v>608254</v>
      </c>
      <c r="N805">
        <v>1013</v>
      </c>
      <c r="O805" t="s">
        <v>724</v>
      </c>
      <c r="P805" t="s">
        <v>724</v>
      </c>
      <c r="Q805">
        <v>1</v>
      </c>
      <c r="X805">
        <v>0.13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1</v>
      </c>
      <c r="AE805">
        <v>2</v>
      </c>
      <c r="AF805" t="s">
        <v>20</v>
      </c>
      <c r="AG805">
        <v>0.16250000000000001</v>
      </c>
      <c r="AH805">
        <v>2</v>
      </c>
      <c r="AI805">
        <v>68193958</v>
      </c>
      <c r="AJ805">
        <v>819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</row>
    <row r="806" spans="1:44" x14ac:dyDescent="0.4">
      <c r="A806">
        <f>ROW(Source!A495)</f>
        <v>495</v>
      </c>
      <c r="B806">
        <v>68193974</v>
      </c>
      <c r="C806">
        <v>68193956</v>
      </c>
      <c r="D806">
        <v>64871408</v>
      </c>
      <c r="E806">
        <v>1</v>
      </c>
      <c r="F806">
        <v>1</v>
      </c>
      <c r="G806">
        <v>1</v>
      </c>
      <c r="H806">
        <v>2</v>
      </c>
      <c r="I806" t="s">
        <v>789</v>
      </c>
      <c r="J806" t="s">
        <v>790</v>
      </c>
      <c r="K806" t="s">
        <v>791</v>
      </c>
      <c r="L806">
        <v>1368</v>
      </c>
      <c r="N806">
        <v>1011</v>
      </c>
      <c r="O806" t="s">
        <v>669</v>
      </c>
      <c r="P806" t="s">
        <v>669</v>
      </c>
      <c r="Q806">
        <v>1</v>
      </c>
      <c r="X806">
        <v>0.13</v>
      </c>
      <c r="Y806">
        <v>0</v>
      </c>
      <c r="Z806">
        <v>31.26</v>
      </c>
      <c r="AA806">
        <v>13.5</v>
      </c>
      <c r="AB806">
        <v>0</v>
      </c>
      <c r="AC806">
        <v>0</v>
      </c>
      <c r="AD806">
        <v>1</v>
      </c>
      <c r="AE806">
        <v>0</v>
      </c>
      <c r="AF806" t="s">
        <v>20</v>
      </c>
      <c r="AG806">
        <v>0.16250000000000001</v>
      </c>
      <c r="AH806">
        <v>2</v>
      </c>
      <c r="AI806">
        <v>68193959</v>
      </c>
      <c r="AJ806">
        <v>820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</row>
    <row r="807" spans="1:44" x14ac:dyDescent="0.4">
      <c r="A807">
        <f>ROW(Source!A495)</f>
        <v>495</v>
      </c>
      <c r="B807">
        <v>68193975</v>
      </c>
      <c r="C807">
        <v>68193956</v>
      </c>
      <c r="D807">
        <v>64872800</v>
      </c>
      <c r="E807">
        <v>1</v>
      </c>
      <c r="F807">
        <v>1</v>
      </c>
      <c r="G807">
        <v>1</v>
      </c>
      <c r="H807">
        <v>2</v>
      </c>
      <c r="I807" t="s">
        <v>746</v>
      </c>
      <c r="J807" t="s">
        <v>747</v>
      </c>
      <c r="K807" t="s">
        <v>748</v>
      </c>
      <c r="L807">
        <v>1368</v>
      </c>
      <c r="N807">
        <v>1011</v>
      </c>
      <c r="O807" t="s">
        <v>669</v>
      </c>
      <c r="P807" t="s">
        <v>669</v>
      </c>
      <c r="Q807">
        <v>1</v>
      </c>
      <c r="X807">
        <v>0.2</v>
      </c>
      <c r="Y807">
        <v>0</v>
      </c>
      <c r="Z807">
        <v>1.95</v>
      </c>
      <c r="AA807">
        <v>0</v>
      </c>
      <c r="AB807">
        <v>0</v>
      </c>
      <c r="AC807">
        <v>0</v>
      </c>
      <c r="AD807">
        <v>1</v>
      </c>
      <c r="AE807">
        <v>0</v>
      </c>
      <c r="AF807" t="s">
        <v>20</v>
      </c>
      <c r="AG807">
        <v>0.25</v>
      </c>
      <c r="AH807">
        <v>2</v>
      </c>
      <c r="AI807">
        <v>68193960</v>
      </c>
      <c r="AJ807">
        <v>821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</row>
    <row r="808" spans="1:44" x14ac:dyDescent="0.4">
      <c r="A808">
        <f>ROW(Source!A495)</f>
        <v>495</v>
      </c>
      <c r="B808">
        <v>68193976</v>
      </c>
      <c r="C808">
        <v>68193956</v>
      </c>
      <c r="D808">
        <v>64873129</v>
      </c>
      <c r="E808">
        <v>1</v>
      </c>
      <c r="F808">
        <v>1</v>
      </c>
      <c r="G808">
        <v>1</v>
      </c>
      <c r="H808">
        <v>2</v>
      </c>
      <c r="I808" t="s">
        <v>715</v>
      </c>
      <c r="J808" t="s">
        <v>716</v>
      </c>
      <c r="K808" t="s">
        <v>717</v>
      </c>
      <c r="L808">
        <v>1368</v>
      </c>
      <c r="N808">
        <v>1011</v>
      </c>
      <c r="O808" t="s">
        <v>669</v>
      </c>
      <c r="P808" t="s">
        <v>669</v>
      </c>
      <c r="Q808">
        <v>1</v>
      </c>
      <c r="X808">
        <v>0.22</v>
      </c>
      <c r="Y808">
        <v>0</v>
      </c>
      <c r="Z808">
        <v>87.17</v>
      </c>
      <c r="AA808">
        <v>11.6</v>
      </c>
      <c r="AB808">
        <v>0</v>
      </c>
      <c r="AC808">
        <v>0</v>
      </c>
      <c r="AD808">
        <v>1</v>
      </c>
      <c r="AE808">
        <v>0</v>
      </c>
      <c r="AF808" t="s">
        <v>20</v>
      </c>
      <c r="AG808">
        <v>0.27500000000000002</v>
      </c>
      <c r="AH808">
        <v>2</v>
      </c>
      <c r="AI808">
        <v>68193961</v>
      </c>
      <c r="AJ808">
        <v>822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</row>
    <row r="809" spans="1:44" x14ac:dyDescent="0.4">
      <c r="A809">
        <f>ROW(Source!A495)</f>
        <v>495</v>
      </c>
      <c r="B809">
        <v>68193977</v>
      </c>
      <c r="C809">
        <v>68193956</v>
      </c>
      <c r="D809">
        <v>64807574</v>
      </c>
      <c r="E809">
        <v>1</v>
      </c>
      <c r="F809">
        <v>1</v>
      </c>
      <c r="G809">
        <v>1</v>
      </c>
      <c r="H809">
        <v>3</v>
      </c>
      <c r="I809" t="s">
        <v>985</v>
      </c>
      <c r="J809" t="s">
        <v>986</v>
      </c>
      <c r="K809" t="s">
        <v>987</v>
      </c>
      <c r="L809">
        <v>1348</v>
      </c>
      <c r="N809">
        <v>1009</v>
      </c>
      <c r="O809" t="s">
        <v>133</v>
      </c>
      <c r="P809" t="s">
        <v>133</v>
      </c>
      <c r="Q809">
        <v>1000</v>
      </c>
      <c r="X809">
        <v>4.0000000000000002E-4</v>
      </c>
      <c r="Y809">
        <v>15118.99</v>
      </c>
      <c r="Z809">
        <v>0</v>
      </c>
      <c r="AA809">
        <v>0</v>
      </c>
      <c r="AB809">
        <v>0</v>
      </c>
      <c r="AC809">
        <v>0</v>
      </c>
      <c r="AD809">
        <v>1</v>
      </c>
      <c r="AE809">
        <v>0</v>
      </c>
      <c r="AF809" t="s">
        <v>3</v>
      </c>
      <c r="AG809">
        <v>4.0000000000000002E-4</v>
      </c>
      <c r="AH809">
        <v>2</v>
      </c>
      <c r="AI809">
        <v>68193962</v>
      </c>
      <c r="AJ809">
        <v>823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</row>
    <row r="810" spans="1:44" x14ac:dyDescent="0.4">
      <c r="A810">
        <f>ROW(Source!A495)</f>
        <v>495</v>
      </c>
      <c r="B810">
        <v>68193978</v>
      </c>
      <c r="C810">
        <v>68193956</v>
      </c>
      <c r="D810">
        <v>64807749</v>
      </c>
      <c r="E810">
        <v>1</v>
      </c>
      <c r="F810">
        <v>1</v>
      </c>
      <c r="G810">
        <v>1</v>
      </c>
      <c r="H810">
        <v>3</v>
      </c>
      <c r="I810" t="s">
        <v>988</v>
      </c>
      <c r="J810" t="s">
        <v>989</v>
      </c>
      <c r="K810" t="s">
        <v>990</v>
      </c>
      <c r="L810">
        <v>1348</v>
      </c>
      <c r="N810">
        <v>1009</v>
      </c>
      <c r="O810" t="s">
        <v>133</v>
      </c>
      <c r="P810" t="s">
        <v>133</v>
      </c>
      <c r="Q810">
        <v>1000</v>
      </c>
      <c r="X810">
        <v>2.0000000000000001E-4</v>
      </c>
      <c r="Y810">
        <v>16950</v>
      </c>
      <c r="Z810">
        <v>0</v>
      </c>
      <c r="AA810">
        <v>0</v>
      </c>
      <c r="AB810">
        <v>0</v>
      </c>
      <c r="AC810">
        <v>0</v>
      </c>
      <c r="AD810">
        <v>1</v>
      </c>
      <c r="AE810">
        <v>0</v>
      </c>
      <c r="AF810" t="s">
        <v>3</v>
      </c>
      <c r="AG810">
        <v>2.0000000000000001E-4</v>
      </c>
      <c r="AH810">
        <v>2</v>
      </c>
      <c r="AI810">
        <v>68193963</v>
      </c>
      <c r="AJ810">
        <v>824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</row>
    <row r="811" spans="1:44" x14ac:dyDescent="0.4">
      <c r="A811">
        <f>ROW(Source!A495)</f>
        <v>495</v>
      </c>
      <c r="B811">
        <v>68193979</v>
      </c>
      <c r="C811">
        <v>68193956</v>
      </c>
      <c r="D811">
        <v>64807833</v>
      </c>
      <c r="E811">
        <v>1</v>
      </c>
      <c r="F811">
        <v>1</v>
      </c>
      <c r="G811">
        <v>1</v>
      </c>
      <c r="H811">
        <v>3</v>
      </c>
      <c r="I811" t="s">
        <v>1070</v>
      </c>
      <c r="J811" t="s">
        <v>1071</v>
      </c>
      <c r="K811" t="s">
        <v>1072</v>
      </c>
      <c r="L811">
        <v>1348</v>
      </c>
      <c r="N811">
        <v>1009</v>
      </c>
      <c r="O811" t="s">
        <v>133</v>
      </c>
      <c r="P811" t="s">
        <v>133</v>
      </c>
      <c r="Q811">
        <v>1000</v>
      </c>
      <c r="X811">
        <v>3.5999999999999999E-3</v>
      </c>
      <c r="Y811">
        <v>5989</v>
      </c>
      <c r="Z811">
        <v>0</v>
      </c>
      <c r="AA811">
        <v>0</v>
      </c>
      <c r="AB811">
        <v>0</v>
      </c>
      <c r="AC811">
        <v>0</v>
      </c>
      <c r="AD811">
        <v>1</v>
      </c>
      <c r="AE811">
        <v>0</v>
      </c>
      <c r="AF811" t="s">
        <v>3</v>
      </c>
      <c r="AG811">
        <v>3.5999999999999999E-3</v>
      </c>
      <c r="AH811">
        <v>2</v>
      </c>
      <c r="AI811">
        <v>68193964</v>
      </c>
      <c r="AJ811">
        <v>825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</row>
    <row r="812" spans="1:44" x14ac:dyDescent="0.4">
      <c r="A812">
        <f>ROW(Source!A495)</f>
        <v>495</v>
      </c>
      <c r="B812">
        <v>68193980</v>
      </c>
      <c r="C812">
        <v>68193956</v>
      </c>
      <c r="D812">
        <v>64808586</v>
      </c>
      <c r="E812">
        <v>1</v>
      </c>
      <c r="F812">
        <v>1</v>
      </c>
      <c r="G812">
        <v>1</v>
      </c>
      <c r="H812">
        <v>3</v>
      </c>
      <c r="I812" t="s">
        <v>994</v>
      </c>
      <c r="J812" t="s">
        <v>995</v>
      </c>
      <c r="K812" t="s">
        <v>996</v>
      </c>
      <c r="L812">
        <v>1346</v>
      </c>
      <c r="N812">
        <v>1009</v>
      </c>
      <c r="O812" t="s">
        <v>120</v>
      </c>
      <c r="P812" t="s">
        <v>120</v>
      </c>
      <c r="Q812">
        <v>1</v>
      </c>
      <c r="X812">
        <v>0.3</v>
      </c>
      <c r="Y812">
        <v>37.29</v>
      </c>
      <c r="Z812">
        <v>0</v>
      </c>
      <c r="AA812">
        <v>0</v>
      </c>
      <c r="AB812">
        <v>0</v>
      </c>
      <c r="AC812">
        <v>0</v>
      </c>
      <c r="AD812">
        <v>1</v>
      </c>
      <c r="AE812">
        <v>0</v>
      </c>
      <c r="AF812" t="s">
        <v>3</v>
      </c>
      <c r="AG812">
        <v>0.3</v>
      </c>
      <c r="AH812">
        <v>2</v>
      </c>
      <c r="AI812">
        <v>68193965</v>
      </c>
      <c r="AJ812">
        <v>826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</row>
    <row r="813" spans="1:44" x14ac:dyDescent="0.4">
      <c r="A813">
        <f>ROW(Source!A495)</f>
        <v>495</v>
      </c>
      <c r="B813">
        <v>68193981</v>
      </c>
      <c r="C813">
        <v>68193956</v>
      </c>
      <c r="D813">
        <v>64808742</v>
      </c>
      <c r="E813">
        <v>1</v>
      </c>
      <c r="F813">
        <v>1</v>
      </c>
      <c r="G813">
        <v>1</v>
      </c>
      <c r="H813">
        <v>3</v>
      </c>
      <c r="I813" t="s">
        <v>1053</v>
      </c>
      <c r="J813" t="s">
        <v>1054</v>
      </c>
      <c r="K813" t="s">
        <v>1055</v>
      </c>
      <c r="L813">
        <v>1346</v>
      </c>
      <c r="N813">
        <v>1009</v>
      </c>
      <c r="O813" t="s">
        <v>120</v>
      </c>
      <c r="P813" t="s">
        <v>120</v>
      </c>
      <c r="Q813">
        <v>1</v>
      </c>
      <c r="X813">
        <v>2</v>
      </c>
      <c r="Y813">
        <v>9.61</v>
      </c>
      <c r="Z813">
        <v>0</v>
      </c>
      <c r="AA813">
        <v>0</v>
      </c>
      <c r="AB813">
        <v>0</v>
      </c>
      <c r="AC813">
        <v>0</v>
      </c>
      <c r="AD813">
        <v>1</v>
      </c>
      <c r="AE813">
        <v>0</v>
      </c>
      <c r="AF813" t="s">
        <v>3</v>
      </c>
      <c r="AG813">
        <v>2</v>
      </c>
      <c r="AH813">
        <v>2</v>
      </c>
      <c r="AI813">
        <v>68193966</v>
      </c>
      <c r="AJ813">
        <v>827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</row>
    <row r="814" spans="1:44" x14ac:dyDescent="0.4">
      <c r="A814">
        <f>ROW(Source!A495)</f>
        <v>495</v>
      </c>
      <c r="B814">
        <v>68193982</v>
      </c>
      <c r="C814">
        <v>68193956</v>
      </c>
      <c r="D814">
        <v>64809022</v>
      </c>
      <c r="E814">
        <v>1</v>
      </c>
      <c r="F814">
        <v>1</v>
      </c>
      <c r="G814">
        <v>1</v>
      </c>
      <c r="H814">
        <v>3</v>
      </c>
      <c r="I814" t="s">
        <v>1076</v>
      </c>
      <c r="J814" t="s">
        <v>1077</v>
      </c>
      <c r="K814" t="s">
        <v>1078</v>
      </c>
      <c r="L814">
        <v>1348</v>
      </c>
      <c r="N814">
        <v>1009</v>
      </c>
      <c r="O814" t="s">
        <v>133</v>
      </c>
      <c r="P814" t="s">
        <v>133</v>
      </c>
      <c r="Q814">
        <v>1000</v>
      </c>
      <c r="X814">
        <v>6.9999999999999999E-4</v>
      </c>
      <c r="Y814">
        <v>11350</v>
      </c>
      <c r="Z814">
        <v>0</v>
      </c>
      <c r="AA814">
        <v>0</v>
      </c>
      <c r="AB814">
        <v>0</v>
      </c>
      <c r="AC814">
        <v>0</v>
      </c>
      <c r="AD814">
        <v>1</v>
      </c>
      <c r="AE814">
        <v>0</v>
      </c>
      <c r="AF814" t="s">
        <v>3</v>
      </c>
      <c r="AG814">
        <v>6.9999999999999999E-4</v>
      </c>
      <c r="AH814">
        <v>2</v>
      </c>
      <c r="AI814">
        <v>68193967</v>
      </c>
      <c r="AJ814">
        <v>828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</row>
    <row r="815" spans="1:44" x14ac:dyDescent="0.4">
      <c r="A815">
        <f>ROW(Source!A495)</f>
        <v>495</v>
      </c>
      <c r="B815">
        <v>68193983</v>
      </c>
      <c r="C815">
        <v>68193956</v>
      </c>
      <c r="D815">
        <v>64809038</v>
      </c>
      <c r="E815">
        <v>1</v>
      </c>
      <c r="F815">
        <v>1</v>
      </c>
      <c r="G815">
        <v>1</v>
      </c>
      <c r="H815">
        <v>3</v>
      </c>
      <c r="I815" t="s">
        <v>1079</v>
      </c>
      <c r="J815" t="s">
        <v>1080</v>
      </c>
      <c r="K815" t="s">
        <v>1081</v>
      </c>
      <c r="L815">
        <v>1356</v>
      </c>
      <c r="N815">
        <v>1010</v>
      </c>
      <c r="O815" t="s">
        <v>271</v>
      </c>
      <c r="P815" t="s">
        <v>271</v>
      </c>
      <c r="Q815">
        <v>1000</v>
      </c>
      <c r="X815">
        <v>0.04</v>
      </c>
      <c r="Y815">
        <v>200</v>
      </c>
      <c r="Z815">
        <v>0</v>
      </c>
      <c r="AA815">
        <v>0</v>
      </c>
      <c r="AB815">
        <v>0</v>
      </c>
      <c r="AC815">
        <v>0</v>
      </c>
      <c r="AD815">
        <v>1</v>
      </c>
      <c r="AE815">
        <v>0</v>
      </c>
      <c r="AF815" t="s">
        <v>3</v>
      </c>
      <c r="AG815">
        <v>0.04</v>
      </c>
      <c r="AH815">
        <v>2</v>
      </c>
      <c r="AI815">
        <v>68193968</v>
      </c>
      <c r="AJ815">
        <v>829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</row>
    <row r="816" spans="1:44" x14ac:dyDescent="0.4">
      <c r="A816">
        <f>ROW(Source!A495)</f>
        <v>495</v>
      </c>
      <c r="B816">
        <v>68193984</v>
      </c>
      <c r="C816">
        <v>68193956</v>
      </c>
      <c r="D816">
        <v>64832442</v>
      </c>
      <c r="E816">
        <v>1</v>
      </c>
      <c r="F816">
        <v>1</v>
      </c>
      <c r="G816">
        <v>1</v>
      </c>
      <c r="H816">
        <v>3</v>
      </c>
      <c r="I816" t="s">
        <v>418</v>
      </c>
      <c r="J816" t="s">
        <v>420</v>
      </c>
      <c r="K816" t="s">
        <v>419</v>
      </c>
      <c r="L816">
        <v>1035</v>
      </c>
      <c r="N816">
        <v>1013</v>
      </c>
      <c r="O816" t="s">
        <v>103</v>
      </c>
      <c r="P816" t="s">
        <v>103</v>
      </c>
      <c r="Q816">
        <v>1</v>
      </c>
      <c r="X816">
        <v>10</v>
      </c>
      <c r="Y816">
        <v>130</v>
      </c>
      <c r="Z816">
        <v>0</v>
      </c>
      <c r="AA816">
        <v>0</v>
      </c>
      <c r="AB816">
        <v>0</v>
      </c>
      <c r="AC816">
        <v>0</v>
      </c>
      <c r="AD816">
        <v>1</v>
      </c>
      <c r="AE816">
        <v>0</v>
      </c>
      <c r="AF816" t="s">
        <v>3</v>
      </c>
      <c r="AG816">
        <v>10</v>
      </c>
      <c r="AH816">
        <v>2</v>
      </c>
      <c r="AI816">
        <v>68193970</v>
      </c>
      <c r="AJ816">
        <v>831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</row>
    <row r="817" spans="1:44" x14ac:dyDescent="0.4">
      <c r="A817">
        <f>ROW(Source!A499)</f>
        <v>499</v>
      </c>
      <c r="B817">
        <v>68194004</v>
      </c>
      <c r="C817">
        <v>68193988</v>
      </c>
      <c r="D817">
        <v>18407546</v>
      </c>
      <c r="E817">
        <v>1</v>
      </c>
      <c r="F817">
        <v>1</v>
      </c>
      <c r="G817">
        <v>1</v>
      </c>
      <c r="H817">
        <v>1</v>
      </c>
      <c r="I817" t="s">
        <v>881</v>
      </c>
      <c r="J817" t="s">
        <v>3</v>
      </c>
      <c r="K817" t="s">
        <v>882</v>
      </c>
      <c r="L817">
        <v>1369</v>
      </c>
      <c r="N817">
        <v>1013</v>
      </c>
      <c r="O817" t="s">
        <v>665</v>
      </c>
      <c r="P817" t="s">
        <v>665</v>
      </c>
      <c r="Q817">
        <v>1</v>
      </c>
      <c r="X817">
        <v>10.32</v>
      </c>
      <c r="Y817">
        <v>0</v>
      </c>
      <c r="Z817">
        <v>0</v>
      </c>
      <c r="AA817">
        <v>0</v>
      </c>
      <c r="AB817">
        <v>9.4</v>
      </c>
      <c r="AC817">
        <v>0</v>
      </c>
      <c r="AD817">
        <v>1</v>
      </c>
      <c r="AE817">
        <v>1</v>
      </c>
      <c r="AF817" t="s">
        <v>21</v>
      </c>
      <c r="AG817">
        <v>11.868</v>
      </c>
      <c r="AH817">
        <v>2</v>
      </c>
      <c r="AI817">
        <v>68193989</v>
      </c>
      <c r="AJ817">
        <v>833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</row>
    <row r="818" spans="1:44" x14ac:dyDescent="0.4">
      <c r="A818">
        <f>ROW(Source!A499)</f>
        <v>499</v>
      </c>
      <c r="B818">
        <v>68194005</v>
      </c>
      <c r="C818">
        <v>68193988</v>
      </c>
      <c r="D818">
        <v>121548</v>
      </c>
      <c r="E818">
        <v>1</v>
      </c>
      <c r="F818">
        <v>1</v>
      </c>
      <c r="G818">
        <v>1</v>
      </c>
      <c r="H818">
        <v>1</v>
      </c>
      <c r="I818" t="s">
        <v>44</v>
      </c>
      <c r="J818" t="s">
        <v>3</v>
      </c>
      <c r="K818" t="s">
        <v>723</v>
      </c>
      <c r="L818">
        <v>608254</v>
      </c>
      <c r="N818">
        <v>1013</v>
      </c>
      <c r="O818" t="s">
        <v>724</v>
      </c>
      <c r="P818" t="s">
        <v>724</v>
      </c>
      <c r="Q818">
        <v>1</v>
      </c>
      <c r="X818">
        <v>0.1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1</v>
      </c>
      <c r="AE818">
        <v>2</v>
      </c>
      <c r="AF818" t="s">
        <v>20</v>
      </c>
      <c r="AG818">
        <v>0.125</v>
      </c>
      <c r="AH818">
        <v>2</v>
      </c>
      <c r="AI818">
        <v>68193990</v>
      </c>
      <c r="AJ818">
        <v>834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</row>
    <row r="819" spans="1:44" x14ac:dyDescent="0.4">
      <c r="A819">
        <f>ROW(Source!A499)</f>
        <v>499</v>
      </c>
      <c r="B819">
        <v>68194006</v>
      </c>
      <c r="C819">
        <v>68193988</v>
      </c>
      <c r="D819">
        <v>64871408</v>
      </c>
      <c r="E819">
        <v>1</v>
      </c>
      <c r="F819">
        <v>1</v>
      </c>
      <c r="G819">
        <v>1</v>
      </c>
      <c r="H819">
        <v>2</v>
      </c>
      <c r="I819" t="s">
        <v>789</v>
      </c>
      <c r="J819" t="s">
        <v>790</v>
      </c>
      <c r="K819" t="s">
        <v>791</v>
      </c>
      <c r="L819">
        <v>1368</v>
      </c>
      <c r="N819">
        <v>1011</v>
      </c>
      <c r="O819" t="s">
        <v>669</v>
      </c>
      <c r="P819" t="s">
        <v>669</v>
      </c>
      <c r="Q819">
        <v>1</v>
      </c>
      <c r="X819">
        <v>0.1</v>
      </c>
      <c r="Y819">
        <v>0</v>
      </c>
      <c r="Z819">
        <v>31.26</v>
      </c>
      <c r="AA819">
        <v>13.5</v>
      </c>
      <c r="AB819">
        <v>0</v>
      </c>
      <c r="AC819">
        <v>0</v>
      </c>
      <c r="AD819">
        <v>1</v>
      </c>
      <c r="AE819">
        <v>0</v>
      </c>
      <c r="AF819" t="s">
        <v>20</v>
      </c>
      <c r="AG819">
        <v>0.125</v>
      </c>
      <c r="AH819">
        <v>2</v>
      </c>
      <c r="AI819">
        <v>68193991</v>
      </c>
      <c r="AJ819">
        <v>835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</row>
    <row r="820" spans="1:44" x14ac:dyDescent="0.4">
      <c r="A820">
        <f>ROW(Source!A499)</f>
        <v>499</v>
      </c>
      <c r="B820">
        <v>68194007</v>
      </c>
      <c r="C820">
        <v>68193988</v>
      </c>
      <c r="D820">
        <v>64872800</v>
      </c>
      <c r="E820">
        <v>1</v>
      </c>
      <c r="F820">
        <v>1</v>
      </c>
      <c r="G820">
        <v>1</v>
      </c>
      <c r="H820">
        <v>2</v>
      </c>
      <c r="I820" t="s">
        <v>746</v>
      </c>
      <c r="J820" t="s">
        <v>747</v>
      </c>
      <c r="K820" t="s">
        <v>748</v>
      </c>
      <c r="L820">
        <v>1368</v>
      </c>
      <c r="N820">
        <v>1011</v>
      </c>
      <c r="O820" t="s">
        <v>669</v>
      </c>
      <c r="P820" t="s">
        <v>669</v>
      </c>
      <c r="Q820">
        <v>1</v>
      </c>
      <c r="X820">
        <v>0.2</v>
      </c>
      <c r="Y820">
        <v>0</v>
      </c>
      <c r="Z820">
        <v>1.95</v>
      </c>
      <c r="AA820">
        <v>0</v>
      </c>
      <c r="AB820">
        <v>0</v>
      </c>
      <c r="AC820">
        <v>0</v>
      </c>
      <c r="AD820">
        <v>1</v>
      </c>
      <c r="AE820">
        <v>0</v>
      </c>
      <c r="AF820" t="s">
        <v>20</v>
      </c>
      <c r="AG820">
        <v>0.25</v>
      </c>
      <c r="AH820">
        <v>2</v>
      </c>
      <c r="AI820">
        <v>68193992</v>
      </c>
      <c r="AJ820">
        <v>836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</row>
    <row r="821" spans="1:44" x14ac:dyDescent="0.4">
      <c r="A821">
        <f>ROW(Source!A499)</f>
        <v>499</v>
      </c>
      <c r="B821">
        <v>68194008</v>
      </c>
      <c r="C821">
        <v>68193988</v>
      </c>
      <c r="D821">
        <v>64873129</v>
      </c>
      <c r="E821">
        <v>1</v>
      </c>
      <c r="F821">
        <v>1</v>
      </c>
      <c r="G821">
        <v>1</v>
      </c>
      <c r="H821">
        <v>2</v>
      </c>
      <c r="I821" t="s">
        <v>715</v>
      </c>
      <c r="J821" t="s">
        <v>716</v>
      </c>
      <c r="K821" t="s">
        <v>717</v>
      </c>
      <c r="L821">
        <v>1368</v>
      </c>
      <c r="N821">
        <v>1011</v>
      </c>
      <c r="O821" t="s">
        <v>669</v>
      </c>
      <c r="P821" t="s">
        <v>669</v>
      </c>
      <c r="Q821">
        <v>1</v>
      </c>
      <c r="X821">
        <v>0.15</v>
      </c>
      <c r="Y821">
        <v>0</v>
      </c>
      <c r="Z821">
        <v>87.17</v>
      </c>
      <c r="AA821">
        <v>11.6</v>
      </c>
      <c r="AB821">
        <v>0</v>
      </c>
      <c r="AC821">
        <v>0</v>
      </c>
      <c r="AD821">
        <v>1</v>
      </c>
      <c r="AE821">
        <v>0</v>
      </c>
      <c r="AF821" t="s">
        <v>20</v>
      </c>
      <c r="AG821">
        <v>0.1875</v>
      </c>
      <c r="AH821">
        <v>2</v>
      </c>
      <c r="AI821">
        <v>68193993</v>
      </c>
      <c r="AJ821">
        <v>837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</row>
    <row r="822" spans="1:44" x14ac:dyDescent="0.4">
      <c r="A822">
        <f>ROW(Source!A499)</f>
        <v>499</v>
      </c>
      <c r="B822">
        <v>68194009</v>
      </c>
      <c r="C822">
        <v>68193988</v>
      </c>
      <c r="D822">
        <v>64807530</v>
      </c>
      <c r="E822">
        <v>1</v>
      </c>
      <c r="F822">
        <v>1</v>
      </c>
      <c r="G822">
        <v>1</v>
      </c>
      <c r="H822">
        <v>3</v>
      </c>
      <c r="I822" t="s">
        <v>1047</v>
      </c>
      <c r="J822" t="s">
        <v>1048</v>
      </c>
      <c r="K822" t="s">
        <v>1049</v>
      </c>
      <c r="L822">
        <v>1348</v>
      </c>
      <c r="N822">
        <v>1009</v>
      </c>
      <c r="O822" t="s">
        <v>133</v>
      </c>
      <c r="P822" t="s">
        <v>133</v>
      </c>
      <c r="Q822">
        <v>1000</v>
      </c>
      <c r="X822">
        <v>8.9999999999999998E-4</v>
      </c>
      <c r="Y822">
        <v>30029.99</v>
      </c>
      <c r="Z822">
        <v>0</v>
      </c>
      <c r="AA822">
        <v>0</v>
      </c>
      <c r="AB822">
        <v>0</v>
      </c>
      <c r="AC822">
        <v>0</v>
      </c>
      <c r="AD822">
        <v>1</v>
      </c>
      <c r="AE822">
        <v>0</v>
      </c>
      <c r="AF822" t="s">
        <v>3</v>
      </c>
      <c r="AG822">
        <v>8.9999999999999998E-4</v>
      </c>
      <c r="AH822">
        <v>2</v>
      </c>
      <c r="AI822">
        <v>68193994</v>
      </c>
      <c r="AJ822">
        <v>838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</row>
    <row r="823" spans="1:44" x14ac:dyDescent="0.4">
      <c r="A823">
        <f>ROW(Source!A499)</f>
        <v>499</v>
      </c>
      <c r="B823">
        <v>68194010</v>
      </c>
      <c r="C823">
        <v>68193988</v>
      </c>
      <c r="D823">
        <v>64807574</v>
      </c>
      <c r="E823">
        <v>1</v>
      </c>
      <c r="F823">
        <v>1</v>
      </c>
      <c r="G823">
        <v>1</v>
      </c>
      <c r="H823">
        <v>3</v>
      </c>
      <c r="I823" t="s">
        <v>985</v>
      </c>
      <c r="J823" t="s">
        <v>986</v>
      </c>
      <c r="K823" t="s">
        <v>987</v>
      </c>
      <c r="L823">
        <v>1348</v>
      </c>
      <c r="N823">
        <v>1009</v>
      </c>
      <c r="O823" t="s">
        <v>133</v>
      </c>
      <c r="P823" t="s">
        <v>133</v>
      </c>
      <c r="Q823">
        <v>1000</v>
      </c>
      <c r="X823">
        <v>2.4000000000000001E-4</v>
      </c>
      <c r="Y823">
        <v>15118.99</v>
      </c>
      <c r="Z823">
        <v>0</v>
      </c>
      <c r="AA823">
        <v>0</v>
      </c>
      <c r="AB823">
        <v>0</v>
      </c>
      <c r="AC823">
        <v>0</v>
      </c>
      <c r="AD823">
        <v>1</v>
      </c>
      <c r="AE823">
        <v>0</v>
      </c>
      <c r="AF823" t="s">
        <v>3</v>
      </c>
      <c r="AG823">
        <v>2.4000000000000001E-4</v>
      </c>
      <c r="AH823">
        <v>2</v>
      </c>
      <c r="AI823">
        <v>68193995</v>
      </c>
      <c r="AJ823">
        <v>839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</row>
    <row r="824" spans="1:44" x14ac:dyDescent="0.4">
      <c r="A824">
        <f>ROW(Source!A499)</f>
        <v>499</v>
      </c>
      <c r="B824">
        <v>68194011</v>
      </c>
      <c r="C824">
        <v>68193988</v>
      </c>
      <c r="D824">
        <v>64807749</v>
      </c>
      <c r="E824">
        <v>1</v>
      </c>
      <c r="F824">
        <v>1</v>
      </c>
      <c r="G824">
        <v>1</v>
      </c>
      <c r="H824">
        <v>3</v>
      </c>
      <c r="I824" t="s">
        <v>988</v>
      </c>
      <c r="J824" t="s">
        <v>989</v>
      </c>
      <c r="K824" t="s">
        <v>990</v>
      </c>
      <c r="L824">
        <v>1348</v>
      </c>
      <c r="N824">
        <v>1009</v>
      </c>
      <c r="O824" t="s">
        <v>133</v>
      </c>
      <c r="P824" t="s">
        <v>133</v>
      </c>
      <c r="Q824">
        <v>1000</v>
      </c>
      <c r="X824">
        <v>1.2E-4</v>
      </c>
      <c r="Y824">
        <v>16950</v>
      </c>
      <c r="Z824">
        <v>0</v>
      </c>
      <c r="AA824">
        <v>0</v>
      </c>
      <c r="AB824">
        <v>0</v>
      </c>
      <c r="AC824">
        <v>0</v>
      </c>
      <c r="AD824">
        <v>1</v>
      </c>
      <c r="AE824">
        <v>0</v>
      </c>
      <c r="AF824" t="s">
        <v>3</v>
      </c>
      <c r="AG824">
        <v>1.2E-4</v>
      </c>
      <c r="AH824">
        <v>2</v>
      </c>
      <c r="AI824">
        <v>68193996</v>
      </c>
      <c r="AJ824">
        <v>840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</row>
    <row r="825" spans="1:44" x14ac:dyDescent="0.4">
      <c r="A825">
        <f>ROW(Source!A499)</f>
        <v>499</v>
      </c>
      <c r="B825">
        <v>68194012</v>
      </c>
      <c r="C825">
        <v>68193988</v>
      </c>
      <c r="D825">
        <v>64808292</v>
      </c>
      <c r="E825">
        <v>1</v>
      </c>
      <c r="F825">
        <v>1</v>
      </c>
      <c r="G825">
        <v>1</v>
      </c>
      <c r="H825">
        <v>3</v>
      </c>
      <c r="I825" t="s">
        <v>1035</v>
      </c>
      <c r="J825" t="s">
        <v>1036</v>
      </c>
      <c r="K825" t="s">
        <v>1037</v>
      </c>
      <c r="L825">
        <v>1348</v>
      </c>
      <c r="N825">
        <v>1009</v>
      </c>
      <c r="O825" t="s">
        <v>133</v>
      </c>
      <c r="P825" t="s">
        <v>133</v>
      </c>
      <c r="Q825">
        <v>1000</v>
      </c>
      <c r="X825">
        <v>1.6000000000000001E-3</v>
      </c>
      <c r="Y825">
        <v>1836</v>
      </c>
      <c r="Z825">
        <v>0</v>
      </c>
      <c r="AA825">
        <v>0</v>
      </c>
      <c r="AB825">
        <v>0</v>
      </c>
      <c r="AC825">
        <v>0</v>
      </c>
      <c r="AD825">
        <v>1</v>
      </c>
      <c r="AE825">
        <v>0</v>
      </c>
      <c r="AF825" t="s">
        <v>3</v>
      </c>
      <c r="AG825">
        <v>1.6000000000000001E-3</v>
      </c>
      <c r="AH825">
        <v>2</v>
      </c>
      <c r="AI825">
        <v>68193997</v>
      </c>
      <c r="AJ825">
        <v>841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</row>
    <row r="826" spans="1:44" x14ac:dyDescent="0.4">
      <c r="A826">
        <f>ROW(Source!A499)</f>
        <v>499</v>
      </c>
      <c r="B826">
        <v>68194013</v>
      </c>
      <c r="C826">
        <v>68193988</v>
      </c>
      <c r="D826">
        <v>64808586</v>
      </c>
      <c r="E826">
        <v>1</v>
      </c>
      <c r="F826">
        <v>1</v>
      </c>
      <c r="G826">
        <v>1</v>
      </c>
      <c r="H826">
        <v>3</v>
      </c>
      <c r="I826" t="s">
        <v>994</v>
      </c>
      <c r="J826" t="s">
        <v>995</v>
      </c>
      <c r="K826" t="s">
        <v>996</v>
      </c>
      <c r="L826">
        <v>1346</v>
      </c>
      <c r="N826">
        <v>1009</v>
      </c>
      <c r="O826" t="s">
        <v>120</v>
      </c>
      <c r="P826" t="s">
        <v>120</v>
      </c>
      <c r="Q826">
        <v>1</v>
      </c>
      <c r="X826">
        <v>0.12</v>
      </c>
      <c r="Y826">
        <v>37.29</v>
      </c>
      <c r="Z826">
        <v>0</v>
      </c>
      <c r="AA826">
        <v>0</v>
      </c>
      <c r="AB826">
        <v>0</v>
      </c>
      <c r="AC826">
        <v>0</v>
      </c>
      <c r="AD826">
        <v>1</v>
      </c>
      <c r="AE826">
        <v>0</v>
      </c>
      <c r="AF826" t="s">
        <v>3</v>
      </c>
      <c r="AG826">
        <v>0.12</v>
      </c>
      <c r="AH826">
        <v>2</v>
      </c>
      <c r="AI826">
        <v>68193998</v>
      </c>
      <c r="AJ826">
        <v>842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</row>
    <row r="827" spans="1:44" x14ac:dyDescent="0.4">
      <c r="A827">
        <f>ROW(Source!A499)</f>
        <v>499</v>
      </c>
      <c r="B827">
        <v>68194014</v>
      </c>
      <c r="C827">
        <v>68193988</v>
      </c>
      <c r="D827">
        <v>64808742</v>
      </c>
      <c r="E827">
        <v>1</v>
      </c>
      <c r="F827">
        <v>1</v>
      </c>
      <c r="G827">
        <v>1</v>
      </c>
      <c r="H827">
        <v>3</v>
      </c>
      <c r="I827" t="s">
        <v>1053</v>
      </c>
      <c r="J827" t="s">
        <v>1054</v>
      </c>
      <c r="K827" t="s">
        <v>1055</v>
      </c>
      <c r="L827">
        <v>1346</v>
      </c>
      <c r="N827">
        <v>1009</v>
      </c>
      <c r="O827" t="s">
        <v>120</v>
      </c>
      <c r="P827" t="s">
        <v>120</v>
      </c>
      <c r="Q827">
        <v>1</v>
      </c>
      <c r="X827">
        <v>0.8</v>
      </c>
      <c r="Y827">
        <v>9.61</v>
      </c>
      <c r="Z827">
        <v>0</v>
      </c>
      <c r="AA827">
        <v>0</v>
      </c>
      <c r="AB827">
        <v>0</v>
      </c>
      <c r="AC827">
        <v>0</v>
      </c>
      <c r="AD827">
        <v>1</v>
      </c>
      <c r="AE827">
        <v>0</v>
      </c>
      <c r="AF827" t="s">
        <v>3</v>
      </c>
      <c r="AG827">
        <v>0.8</v>
      </c>
      <c r="AH827">
        <v>2</v>
      </c>
      <c r="AI827">
        <v>68193999</v>
      </c>
      <c r="AJ827">
        <v>843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</row>
    <row r="828" spans="1:44" x14ac:dyDescent="0.4">
      <c r="A828">
        <f>ROW(Source!A499)</f>
        <v>499</v>
      </c>
      <c r="B828">
        <v>68194015</v>
      </c>
      <c r="C828">
        <v>68193988</v>
      </c>
      <c r="D828">
        <v>64809023</v>
      </c>
      <c r="E828">
        <v>1</v>
      </c>
      <c r="F828">
        <v>1</v>
      </c>
      <c r="G828">
        <v>1</v>
      </c>
      <c r="H828">
        <v>3</v>
      </c>
      <c r="I828" t="s">
        <v>1082</v>
      </c>
      <c r="J828" t="s">
        <v>1083</v>
      </c>
      <c r="K828" t="s">
        <v>1084</v>
      </c>
      <c r="L828">
        <v>1348</v>
      </c>
      <c r="N828">
        <v>1009</v>
      </c>
      <c r="O828" t="s">
        <v>133</v>
      </c>
      <c r="P828" t="s">
        <v>133</v>
      </c>
      <c r="Q828">
        <v>1000</v>
      </c>
      <c r="X828">
        <v>6.9999999999999999E-4</v>
      </c>
      <c r="Y828">
        <v>11350</v>
      </c>
      <c r="Z828">
        <v>0</v>
      </c>
      <c r="AA828">
        <v>0</v>
      </c>
      <c r="AB828">
        <v>0</v>
      </c>
      <c r="AC828">
        <v>0</v>
      </c>
      <c r="AD828">
        <v>1</v>
      </c>
      <c r="AE828">
        <v>0</v>
      </c>
      <c r="AF828" t="s">
        <v>3</v>
      </c>
      <c r="AG828">
        <v>6.9999999999999999E-4</v>
      </c>
      <c r="AH828">
        <v>2</v>
      </c>
      <c r="AI828">
        <v>68194000</v>
      </c>
      <c r="AJ828">
        <v>844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</row>
    <row r="829" spans="1:44" x14ac:dyDescent="0.4">
      <c r="A829">
        <f>ROW(Source!A499)</f>
        <v>499</v>
      </c>
      <c r="B829">
        <v>68194016</v>
      </c>
      <c r="C829">
        <v>68193988</v>
      </c>
      <c r="D829">
        <v>64809039</v>
      </c>
      <c r="E829">
        <v>1</v>
      </c>
      <c r="F829">
        <v>1</v>
      </c>
      <c r="G829">
        <v>1</v>
      </c>
      <c r="H829">
        <v>3</v>
      </c>
      <c r="I829" t="s">
        <v>1085</v>
      </c>
      <c r="J829" t="s">
        <v>1086</v>
      </c>
      <c r="K829" t="s">
        <v>1087</v>
      </c>
      <c r="L829">
        <v>1356</v>
      </c>
      <c r="N829">
        <v>1010</v>
      </c>
      <c r="O829" t="s">
        <v>271</v>
      </c>
      <c r="P829" t="s">
        <v>271</v>
      </c>
      <c r="Q829">
        <v>1000</v>
      </c>
      <c r="X829">
        <v>0.04</v>
      </c>
      <c r="Y829">
        <v>269</v>
      </c>
      <c r="Z829">
        <v>0</v>
      </c>
      <c r="AA829">
        <v>0</v>
      </c>
      <c r="AB829">
        <v>0</v>
      </c>
      <c r="AC829">
        <v>0</v>
      </c>
      <c r="AD829">
        <v>1</v>
      </c>
      <c r="AE829">
        <v>0</v>
      </c>
      <c r="AF829" t="s">
        <v>3</v>
      </c>
      <c r="AG829">
        <v>0.04</v>
      </c>
      <c r="AH829">
        <v>2</v>
      </c>
      <c r="AI829">
        <v>68194001</v>
      </c>
      <c r="AJ829">
        <v>845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</row>
    <row r="830" spans="1:44" x14ac:dyDescent="0.4">
      <c r="A830">
        <f>ROW(Source!A499)</f>
        <v>499</v>
      </c>
      <c r="B830">
        <v>68194017</v>
      </c>
      <c r="C830">
        <v>68193988</v>
      </c>
      <c r="D830">
        <v>64832151</v>
      </c>
      <c r="E830">
        <v>1</v>
      </c>
      <c r="F830">
        <v>1</v>
      </c>
      <c r="G830">
        <v>1</v>
      </c>
      <c r="H830">
        <v>3</v>
      </c>
      <c r="I830" t="s">
        <v>433</v>
      </c>
      <c r="J830" t="s">
        <v>435</v>
      </c>
      <c r="K830" t="s">
        <v>434</v>
      </c>
      <c r="L830">
        <v>1035</v>
      </c>
      <c r="N830">
        <v>1013</v>
      </c>
      <c r="O830" t="s">
        <v>103</v>
      </c>
      <c r="P830" t="s">
        <v>103</v>
      </c>
      <c r="Q830">
        <v>1</v>
      </c>
      <c r="X830">
        <v>10</v>
      </c>
      <c r="Y830">
        <v>131.80000000000001</v>
      </c>
      <c r="Z830">
        <v>0</v>
      </c>
      <c r="AA830">
        <v>0</v>
      </c>
      <c r="AB830">
        <v>0</v>
      </c>
      <c r="AC830">
        <v>0</v>
      </c>
      <c r="AD830">
        <v>1</v>
      </c>
      <c r="AE830">
        <v>0</v>
      </c>
      <c r="AF830" t="s">
        <v>3</v>
      </c>
      <c r="AG830">
        <v>10</v>
      </c>
      <c r="AH830">
        <v>2</v>
      </c>
      <c r="AI830">
        <v>68194002</v>
      </c>
      <c r="AJ830">
        <v>846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</row>
    <row r="831" spans="1:44" x14ac:dyDescent="0.4">
      <c r="A831">
        <f>ROW(Source!A502)</f>
        <v>502</v>
      </c>
      <c r="B831">
        <v>68194128</v>
      </c>
      <c r="C831">
        <v>68194109</v>
      </c>
      <c r="D831">
        <v>18409850</v>
      </c>
      <c r="E831">
        <v>1</v>
      </c>
      <c r="F831">
        <v>1</v>
      </c>
      <c r="G831">
        <v>1</v>
      </c>
      <c r="H831">
        <v>1</v>
      </c>
      <c r="I831" t="s">
        <v>663</v>
      </c>
      <c r="J831" t="s">
        <v>3</v>
      </c>
      <c r="K831" t="s">
        <v>664</v>
      </c>
      <c r="L831">
        <v>1369</v>
      </c>
      <c r="N831">
        <v>1013</v>
      </c>
      <c r="O831" t="s">
        <v>665</v>
      </c>
      <c r="P831" t="s">
        <v>665</v>
      </c>
      <c r="Q831">
        <v>1</v>
      </c>
      <c r="X831">
        <v>274.68</v>
      </c>
      <c r="Y831">
        <v>0</v>
      </c>
      <c r="Z831">
        <v>0</v>
      </c>
      <c r="AA831">
        <v>0</v>
      </c>
      <c r="AB831">
        <v>9.07</v>
      </c>
      <c r="AC831">
        <v>0</v>
      </c>
      <c r="AD831">
        <v>1</v>
      </c>
      <c r="AE831">
        <v>1</v>
      </c>
      <c r="AF831" t="s">
        <v>21</v>
      </c>
      <c r="AG831">
        <v>315.88200000000001</v>
      </c>
      <c r="AH831">
        <v>2</v>
      </c>
      <c r="AI831">
        <v>68194128</v>
      </c>
      <c r="AJ831">
        <v>848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</row>
    <row r="832" spans="1:44" x14ac:dyDescent="0.4">
      <c r="A832">
        <f>ROW(Source!A502)</f>
        <v>502</v>
      </c>
      <c r="B832">
        <v>68194129</v>
      </c>
      <c r="C832">
        <v>68194109</v>
      </c>
      <c r="D832">
        <v>121548</v>
      </c>
      <c r="E832">
        <v>1</v>
      </c>
      <c r="F832">
        <v>1</v>
      </c>
      <c r="G832">
        <v>1</v>
      </c>
      <c r="H832">
        <v>1</v>
      </c>
      <c r="I832" t="s">
        <v>44</v>
      </c>
      <c r="J832" t="s">
        <v>3</v>
      </c>
      <c r="K832" t="s">
        <v>723</v>
      </c>
      <c r="L832">
        <v>608254</v>
      </c>
      <c r="N832">
        <v>1013</v>
      </c>
      <c r="O832" t="s">
        <v>724</v>
      </c>
      <c r="P832" t="s">
        <v>724</v>
      </c>
      <c r="Q832">
        <v>1</v>
      </c>
      <c r="X832">
        <v>0.94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1</v>
      </c>
      <c r="AE832">
        <v>2</v>
      </c>
      <c r="AF832" t="s">
        <v>20</v>
      </c>
      <c r="AG832">
        <v>1.175</v>
      </c>
      <c r="AH832">
        <v>2</v>
      </c>
      <c r="AI832">
        <v>68194129</v>
      </c>
      <c r="AJ832">
        <v>849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</row>
    <row r="833" spans="1:44" x14ac:dyDescent="0.4">
      <c r="A833">
        <f>ROW(Source!A502)</f>
        <v>502</v>
      </c>
      <c r="B833">
        <v>68194130</v>
      </c>
      <c r="C833">
        <v>68194109</v>
      </c>
      <c r="D833">
        <v>64871277</v>
      </c>
      <c r="E833">
        <v>1</v>
      </c>
      <c r="F833">
        <v>1</v>
      </c>
      <c r="G833">
        <v>1</v>
      </c>
      <c r="H833">
        <v>2</v>
      </c>
      <c r="I833" t="s">
        <v>725</v>
      </c>
      <c r="J833" t="s">
        <v>726</v>
      </c>
      <c r="K833" t="s">
        <v>727</v>
      </c>
      <c r="L833">
        <v>1368</v>
      </c>
      <c r="N833">
        <v>1011</v>
      </c>
      <c r="O833" t="s">
        <v>669</v>
      </c>
      <c r="P833" t="s">
        <v>669</v>
      </c>
      <c r="Q833">
        <v>1</v>
      </c>
      <c r="X833">
        <v>0.94</v>
      </c>
      <c r="Y833">
        <v>0</v>
      </c>
      <c r="Z833">
        <v>112</v>
      </c>
      <c r="AA833">
        <v>13.5</v>
      </c>
      <c r="AB833">
        <v>0</v>
      </c>
      <c r="AC833">
        <v>0</v>
      </c>
      <c r="AD833">
        <v>1</v>
      </c>
      <c r="AE833">
        <v>0</v>
      </c>
      <c r="AF833" t="s">
        <v>20</v>
      </c>
      <c r="AG833">
        <v>1.175</v>
      </c>
      <c r="AH833">
        <v>2</v>
      </c>
      <c r="AI833">
        <v>68194130</v>
      </c>
      <c r="AJ833">
        <v>850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</row>
    <row r="834" spans="1:44" x14ac:dyDescent="0.4">
      <c r="A834">
        <f>ROW(Source!A502)</f>
        <v>502</v>
      </c>
      <c r="B834">
        <v>68194131</v>
      </c>
      <c r="C834">
        <v>68194109</v>
      </c>
      <c r="D834">
        <v>64872800</v>
      </c>
      <c r="E834">
        <v>1</v>
      </c>
      <c r="F834">
        <v>1</v>
      </c>
      <c r="G834">
        <v>1</v>
      </c>
      <c r="H834">
        <v>2</v>
      </c>
      <c r="I834" t="s">
        <v>746</v>
      </c>
      <c r="J834" t="s">
        <v>747</v>
      </c>
      <c r="K834" t="s">
        <v>748</v>
      </c>
      <c r="L834">
        <v>1368</v>
      </c>
      <c r="N834">
        <v>1011</v>
      </c>
      <c r="O834" t="s">
        <v>669</v>
      </c>
      <c r="P834" t="s">
        <v>669</v>
      </c>
      <c r="Q834">
        <v>1</v>
      </c>
      <c r="X834">
        <v>7.8</v>
      </c>
      <c r="Y834">
        <v>0</v>
      </c>
      <c r="Z834">
        <v>1.95</v>
      </c>
      <c r="AA834">
        <v>0</v>
      </c>
      <c r="AB834">
        <v>0</v>
      </c>
      <c r="AC834">
        <v>0</v>
      </c>
      <c r="AD834">
        <v>1</v>
      </c>
      <c r="AE834">
        <v>0</v>
      </c>
      <c r="AF834" t="s">
        <v>20</v>
      </c>
      <c r="AG834">
        <v>9.75</v>
      </c>
      <c r="AH834">
        <v>2</v>
      </c>
      <c r="AI834">
        <v>68194131</v>
      </c>
      <c r="AJ834">
        <v>851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</row>
    <row r="835" spans="1:44" x14ac:dyDescent="0.4">
      <c r="A835">
        <f>ROW(Source!A502)</f>
        <v>502</v>
      </c>
      <c r="B835">
        <v>68194132</v>
      </c>
      <c r="C835">
        <v>68194109</v>
      </c>
      <c r="D835">
        <v>64873129</v>
      </c>
      <c r="E835">
        <v>1</v>
      </c>
      <c r="F835">
        <v>1</v>
      </c>
      <c r="G835">
        <v>1</v>
      </c>
      <c r="H835">
        <v>2</v>
      </c>
      <c r="I835" t="s">
        <v>715</v>
      </c>
      <c r="J835" t="s">
        <v>716</v>
      </c>
      <c r="K835" t="s">
        <v>717</v>
      </c>
      <c r="L835">
        <v>1368</v>
      </c>
      <c r="N835">
        <v>1011</v>
      </c>
      <c r="O835" t="s">
        <v>669</v>
      </c>
      <c r="P835" t="s">
        <v>669</v>
      </c>
      <c r="Q835">
        <v>1</v>
      </c>
      <c r="X835">
        <v>1.4</v>
      </c>
      <c r="Y835">
        <v>0</v>
      </c>
      <c r="Z835">
        <v>87.17</v>
      </c>
      <c r="AA835">
        <v>11.6</v>
      </c>
      <c r="AB835">
        <v>0</v>
      </c>
      <c r="AC835">
        <v>0</v>
      </c>
      <c r="AD835">
        <v>1</v>
      </c>
      <c r="AE835">
        <v>0</v>
      </c>
      <c r="AF835" t="s">
        <v>20</v>
      </c>
      <c r="AG835">
        <v>1.75</v>
      </c>
      <c r="AH835">
        <v>2</v>
      </c>
      <c r="AI835">
        <v>68194132</v>
      </c>
      <c r="AJ835">
        <v>852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</row>
    <row r="836" spans="1:44" x14ac:dyDescent="0.4">
      <c r="A836">
        <f>ROW(Source!A502)</f>
        <v>502</v>
      </c>
      <c r="B836">
        <v>68194133</v>
      </c>
      <c r="C836">
        <v>68194109</v>
      </c>
      <c r="D836">
        <v>64807372</v>
      </c>
      <c r="E836">
        <v>1</v>
      </c>
      <c r="F836">
        <v>1</v>
      </c>
      <c r="G836">
        <v>1</v>
      </c>
      <c r="H836">
        <v>3</v>
      </c>
      <c r="I836" t="s">
        <v>1139</v>
      </c>
      <c r="J836" t="s">
        <v>1140</v>
      </c>
      <c r="K836" t="s">
        <v>1141</v>
      </c>
      <c r="L836">
        <v>1348</v>
      </c>
      <c r="N836">
        <v>1009</v>
      </c>
      <c r="O836" t="s">
        <v>133</v>
      </c>
      <c r="P836" t="s">
        <v>133</v>
      </c>
      <c r="Q836">
        <v>1000</v>
      </c>
      <c r="X836">
        <v>1E-3</v>
      </c>
      <c r="Y836">
        <v>22558</v>
      </c>
      <c r="Z836">
        <v>0</v>
      </c>
      <c r="AA836">
        <v>0</v>
      </c>
      <c r="AB836">
        <v>0</v>
      </c>
      <c r="AC836">
        <v>0</v>
      </c>
      <c r="AD836">
        <v>1</v>
      </c>
      <c r="AE836">
        <v>0</v>
      </c>
      <c r="AF836" t="s">
        <v>3</v>
      </c>
      <c r="AG836">
        <v>1E-3</v>
      </c>
      <c r="AH836">
        <v>2</v>
      </c>
      <c r="AI836">
        <v>68194133</v>
      </c>
      <c r="AJ836">
        <v>853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</row>
    <row r="837" spans="1:44" x14ac:dyDescent="0.4">
      <c r="A837">
        <f>ROW(Source!A502)</f>
        <v>502</v>
      </c>
      <c r="B837">
        <v>68194134</v>
      </c>
      <c r="C837">
        <v>68194109</v>
      </c>
      <c r="D837">
        <v>64807743</v>
      </c>
      <c r="E837">
        <v>1</v>
      </c>
      <c r="F837">
        <v>1</v>
      </c>
      <c r="G837">
        <v>1</v>
      </c>
      <c r="H837">
        <v>3</v>
      </c>
      <c r="I837" t="s">
        <v>1142</v>
      </c>
      <c r="J837" t="s">
        <v>1143</v>
      </c>
      <c r="K837" t="s">
        <v>1144</v>
      </c>
      <c r="L837">
        <v>1302</v>
      </c>
      <c r="N837">
        <v>1003</v>
      </c>
      <c r="O837" t="s">
        <v>288</v>
      </c>
      <c r="P837" t="s">
        <v>288</v>
      </c>
      <c r="Q837">
        <v>10</v>
      </c>
      <c r="X837">
        <v>1.26</v>
      </c>
      <c r="Y837">
        <v>73.650000000000006</v>
      </c>
      <c r="Z837">
        <v>0</v>
      </c>
      <c r="AA837">
        <v>0</v>
      </c>
      <c r="AB837">
        <v>0</v>
      </c>
      <c r="AC837">
        <v>0</v>
      </c>
      <c r="AD837">
        <v>1</v>
      </c>
      <c r="AE837">
        <v>0</v>
      </c>
      <c r="AF837" t="s">
        <v>3</v>
      </c>
      <c r="AG837">
        <v>1.26</v>
      </c>
      <c r="AH837">
        <v>2</v>
      </c>
      <c r="AI837">
        <v>68194134</v>
      </c>
      <c r="AJ837">
        <v>854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</row>
    <row r="838" spans="1:44" x14ac:dyDescent="0.4">
      <c r="A838">
        <f>ROW(Source!A502)</f>
        <v>502</v>
      </c>
      <c r="B838">
        <v>68194135</v>
      </c>
      <c r="C838">
        <v>68194109</v>
      </c>
      <c r="D838">
        <v>64807891</v>
      </c>
      <c r="E838">
        <v>1</v>
      </c>
      <c r="F838">
        <v>1</v>
      </c>
      <c r="G838">
        <v>1</v>
      </c>
      <c r="H838">
        <v>3</v>
      </c>
      <c r="I838" t="s">
        <v>1145</v>
      </c>
      <c r="J838" t="s">
        <v>1146</v>
      </c>
      <c r="K838" t="s">
        <v>1147</v>
      </c>
      <c r="L838">
        <v>1346</v>
      </c>
      <c r="N838">
        <v>1009</v>
      </c>
      <c r="O838" t="s">
        <v>120</v>
      </c>
      <c r="P838" t="s">
        <v>120</v>
      </c>
      <c r="Q838">
        <v>1</v>
      </c>
      <c r="X838">
        <v>7.9</v>
      </c>
      <c r="Y838">
        <v>51.97</v>
      </c>
      <c r="Z838">
        <v>0</v>
      </c>
      <c r="AA838">
        <v>0</v>
      </c>
      <c r="AB838">
        <v>0</v>
      </c>
      <c r="AC838">
        <v>0</v>
      </c>
      <c r="AD838">
        <v>1</v>
      </c>
      <c r="AE838">
        <v>0</v>
      </c>
      <c r="AF838" t="s">
        <v>3</v>
      </c>
      <c r="AG838">
        <v>7.9</v>
      </c>
      <c r="AH838">
        <v>2</v>
      </c>
      <c r="AI838">
        <v>68194135</v>
      </c>
      <c r="AJ838">
        <v>855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</row>
    <row r="839" spans="1:44" x14ac:dyDescent="0.4">
      <c r="A839">
        <f>ROW(Source!A502)</f>
        <v>502</v>
      </c>
      <c r="B839">
        <v>68194136</v>
      </c>
      <c r="C839">
        <v>68194109</v>
      </c>
      <c r="D839">
        <v>64808596</v>
      </c>
      <c r="E839">
        <v>1</v>
      </c>
      <c r="F839">
        <v>1</v>
      </c>
      <c r="G839">
        <v>1</v>
      </c>
      <c r="H839">
        <v>3</v>
      </c>
      <c r="I839" t="s">
        <v>1148</v>
      </c>
      <c r="J839" t="s">
        <v>1149</v>
      </c>
      <c r="K839" t="s">
        <v>1150</v>
      </c>
      <c r="L839">
        <v>1356</v>
      </c>
      <c r="N839">
        <v>1010</v>
      </c>
      <c r="O839" t="s">
        <v>271</v>
      </c>
      <c r="P839" t="s">
        <v>271</v>
      </c>
      <c r="Q839">
        <v>1000</v>
      </c>
      <c r="X839">
        <v>0.2</v>
      </c>
      <c r="Y839">
        <v>253.8</v>
      </c>
      <c r="Z839">
        <v>0</v>
      </c>
      <c r="AA839">
        <v>0</v>
      </c>
      <c r="AB839">
        <v>0</v>
      </c>
      <c r="AC839">
        <v>0</v>
      </c>
      <c r="AD839">
        <v>1</v>
      </c>
      <c r="AE839">
        <v>0</v>
      </c>
      <c r="AF839" t="s">
        <v>3</v>
      </c>
      <c r="AG839">
        <v>0.2</v>
      </c>
      <c r="AH839">
        <v>2</v>
      </c>
      <c r="AI839">
        <v>68194136</v>
      </c>
      <c r="AJ839">
        <v>856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</row>
    <row r="840" spans="1:44" x14ac:dyDescent="0.4">
      <c r="A840">
        <f>ROW(Source!A502)</f>
        <v>502</v>
      </c>
      <c r="B840">
        <v>68194137</v>
      </c>
      <c r="C840">
        <v>68194109</v>
      </c>
      <c r="D840">
        <v>64808643</v>
      </c>
      <c r="E840">
        <v>1</v>
      </c>
      <c r="F840">
        <v>1</v>
      </c>
      <c r="G840">
        <v>1</v>
      </c>
      <c r="H840">
        <v>3</v>
      </c>
      <c r="I840" t="s">
        <v>1151</v>
      </c>
      <c r="J840" t="s">
        <v>1152</v>
      </c>
      <c r="K840" t="s">
        <v>1153</v>
      </c>
      <c r="L840">
        <v>1348</v>
      </c>
      <c r="N840">
        <v>1009</v>
      </c>
      <c r="O840" t="s">
        <v>133</v>
      </c>
      <c r="P840" t="s">
        <v>133</v>
      </c>
      <c r="Q840">
        <v>1000</v>
      </c>
      <c r="X840">
        <v>1.04E-2</v>
      </c>
      <c r="Y840">
        <v>35011</v>
      </c>
      <c r="Z840">
        <v>0</v>
      </c>
      <c r="AA840">
        <v>0</v>
      </c>
      <c r="AB840">
        <v>0</v>
      </c>
      <c r="AC840">
        <v>0</v>
      </c>
      <c r="AD840">
        <v>1</v>
      </c>
      <c r="AE840">
        <v>0</v>
      </c>
      <c r="AF840" t="s">
        <v>3</v>
      </c>
      <c r="AG840">
        <v>1.04E-2</v>
      </c>
      <c r="AH840">
        <v>2</v>
      </c>
      <c r="AI840">
        <v>68194137</v>
      </c>
      <c r="AJ840">
        <v>857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</row>
    <row r="841" spans="1:44" x14ac:dyDescent="0.4">
      <c r="A841">
        <f>ROW(Source!A502)</f>
        <v>502</v>
      </c>
      <c r="B841">
        <v>68194138</v>
      </c>
      <c r="C841">
        <v>68194109</v>
      </c>
      <c r="D841">
        <v>64808644</v>
      </c>
      <c r="E841">
        <v>1</v>
      </c>
      <c r="F841">
        <v>1</v>
      </c>
      <c r="G841">
        <v>1</v>
      </c>
      <c r="H841">
        <v>3</v>
      </c>
      <c r="I841" t="s">
        <v>1154</v>
      </c>
      <c r="J841" t="s">
        <v>1155</v>
      </c>
      <c r="K841" t="s">
        <v>1156</v>
      </c>
      <c r="L841">
        <v>1348</v>
      </c>
      <c r="N841">
        <v>1009</v>
      </c>
      <c r="O841" t="s">
        <v>133</v>
      </c>
      <c r="P841" t="s">
        <v>133</v>
      </c>
      <c r="Q841">
        <v>1000</v>
      </c>
      <c r="X841">
        <v>0.03</v>
      </c>
      <c r="Y841">
        <v>16147.01</v>
      </c>
      <c r="Z841">
        <v>0</v>
      </c>
      <c r="AA841">
        <v>0</v>
      </c>
      <c r="AB841">
        <v>0</v>
      </c>
      <c r="AC841">
        <v>0</v>
      </c>
      <c r="AD841">
        <v>1</v>
      </c>
      <c r="AE841">
        <v>0</v>
      </c>
      <c r="AF841" t="s">
        <v>3</v>
      </c>
      <c r="AG841">
        <v>0.03</v>
      </c>
      <c r="AH841">
        <v>2</v>
      </c>
      <c r="AI841">
        <v>68194138</v>
      </c>
      <c r="AJ841">
        <v>858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</row>
    <row r="842" spans="1:44" x14ac:dyDescent="0.4">
      <c r="A842">
        <f>ROW(Source!A502)</f>
        <v>502</v>
      </c>
      <c r="B842">
        <v>68194139</v>
      </c>
      <c r="C842">
        <v>68194109</v>
      </c>
      <c r="D842">
        <v>64808645</v>
      </c>
      <c r="E842">
        <v>1</v>
      </c>
      <c r="F842">
        <v>1</v>
      </c>
      <c r="G842">
        <v>1</v>
      </c>
      <c r="H842">
        <v>3</v>
      </c>
      <c r="I842" t="s">
        <v>1157</v>
      </c>
      <c r="J842" t="s">
        <v>1158</v>
      </c>
      <c r="K842" t="s">
        <v>1159</v>
      </c>
      <c r="L842">
        <v>1348</v>
      </c>
      <c r="N842">
        <v>1009</v>
      </c>
      <c r="O842" t="s">
        <v>133</v>
      </c>
      <c r="P842" t="s">
        <v>133</v>
      </c>
      <c r="Q842">
        <v>1000</v>
      </c>
      <c r="X842">
        <v>0.124</v>
      </c>
      <c r="Y842">
        <v>16147.01</v>
      </c>
      <c r="Z842">
        <v>0</v>
      </c>
      <c r="AA842">
        <v>0</v>
      </c>
      <c r="AB842">
        <v>0</v>
      </c>
      <c r="AC842">
        <v>0</v>
      </c>
      <c r="AD842">
        <v>1</v>
      </c>
      <c r="AE842">
        <v>0</v>
      </c>
      <c r="AF842" t="s">
        <v>3</v>
      </c>
      <c r="AG842">
        <v>0.124</v>
      </c>
      <c r="AH842">
        <v>2</v>
      </c>
      <c r="AI842">
        <v>68194139</v>
      </c>
      <c r="AJ842">
        <v>859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</row>
    <row r="843" spans="1:44" x14ac:dyDescent="0.4">
      <c r="A843">
        <f>ROW(Source!A502)</f>
        <v>502</v>
      </c>
      <c r="B843">
        <v>68194140</v>
      </c>
      <c r="C843">
        <v>68194109</v>
      </c>
      <c r="D843">
        <v>64808735</v>
      </c>
      <c r="E843">
        <v>1</v>
      </c>
      <c r="F843">
        <v>1</v>
      </c>
      <c r="G843">
        <v>1</v>
      </c>
      <c r="H843">
        <v>3</v>
      </c>
      <c r="I843" t="s">
        <v>1160</v>
      </c>
      <c r="J843" t="s">
        <v>1161</v>
      </c>
      <c r="K843" t="s">
        <v>1162</v>
      </c>
      <c r="L843">
        <v>1346</v>
      </c>
      <c r="N843">
        <v>1009</v>
      </c>
      <c r="O843" t="s">
        <v>120</v>
      </c>
      <c r="P843" t="s">
        <v>120</v>
      </c>
      <c r="Q843">
        <v>1</v>
      </c>
      <c r="X843">
        <v>1.6</v>
      </c>
      <c r="Y843">
        <v>8.09</v>
      </c>
      <c r="Z843">
        <v>0</v>
      </c>
      <c r="AA843">
        <v>0</v>
      </c>
      <c r="AB843">
        <v>0</v>
      </c>
      <c r="AC843">
        <v>0</v>
      </c>
      <c r="AD843">
        <v>1</v>
      </c>
      <c r="AE843">
        <v>0</v>
      </c>
      <c r="AF843" t="s">
        <v>3</v>
      </c>
      <c r="AG843">
        <v>1.6</v>
      </c>
      <c r="AH843">
        <v>2</v>
      </c>
      <c r="AI843">
        <v>68194140</v>
      </c>
      <c r="AJ843">
        <v>860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</row>
    <row r="844" spans="1:44" x14ac:dyDescent="0.4">
      <c r="A844">
        <f>ROW(Source!A502)</f>
        <v>502</v>
      </c>
      <c r="B844">
        <v>68194141</v>
      </c>
      <c r="C844">
        <v>68194109</v>
      </c>
      <c r="D844">
        <v>64809178</v>
      </c>
      <c r="E844">
        <v>1</v>
      </c>
      <c r="F844">
        <v>1</v>
      </c>
      <c r="G844">
        <v>1</v>
      </c>
      <c r="H844">
        <v>3</v>
      </c>
      <c r="I844" t="s">
        <v>1163</v>
      </c>
      <c r="J844" t="s">
        <v>1164</v>
      </c>
      <c r="K844" t="s">
        <v>1165</v>
      </c>
      <c r="L844">
        <v>1346</v>
      </c>
      <c r="N844">
        <v>1009</v>
      </c>
      <c r="O844" t="s">
        <v>120</v>
      </c>
      <c r="P844" t="s">
        <v>120</v>
      </c>
      <c r="Q844">
        <v>1</v>
      </c>
      <c r="X844">
        <v>10</v>
      </c>
      <c r="Y844">
        <v>16.600000000000001</v>
      </c>
      <c r="Z844">
        <v>0</v>
      </c>
      <c r="AA844">
        <v>0</v>
      </c>
      <c r="AB844">
        <v>0</v>
      </c>
      <c r="AC844">
        <v>0</v>
      </c>
      <c r="AD844">
        <v>1</v>
      </c>
      <c r="AE844">
        <v>0</v>
      </c>
      <c r="AF844" t="s">
        <v>3</v>
      </c>
      <c r="AG844">
        <v>10</v>
      </c>
      <c r="AH844">
        <v>2</v>
      </c>
      <c r="AI844">
        <v>68194141</v>
      </c>
      <c r="AJ844">
        <v>861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</row>
    <row r="845" spans="1:44" x14ac:dyDescent="0.4">
      <c r="A845">
        <f>ROW(Source!A502)</f>
        <v>502</v>
      </c>
      <c r="B845">
        <v>68194142</v>
      </c>
      <c r="C845">
        <v>68194109</v>
      </c>
      <c r="D845">
        <v>64814379</v>
      </c>
      <c r="E845">
        <v>1</v>
      </c>
      <c r="F845">
        <v>1</v>
      </c>
      <c r="G845">
        <v>1</v>
      </c>
      <c r="H845">
        <v>3</v>
      </c>
      <c r="I845" t="s">
        <v>1220</v>
      </c>
      <c r="J845" t="s">
        <v>1221</v>
      </c>
      <c r="K845" t="s">
        <v>1222</v>
      </c>
      <c r="L845">
        <v>1327</v>
      </c>
      <c r="N845">
        <v>1005</v>
      </c>
      <c r="O845" t="s">
        <v>31</v>
      </c>
      <c r="P845" t="s">
        <v>31</v>
      </c>
      <c r="Q845">
        <v>1</v>
      </c>
      <c r="X845">
        <v>420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 t="s">
        <v>3</v>
      </c>
      <c r="AG845">
        <v>420</v>
      </c>
      <c r="AH845">
        <v>3</v>
      </c>
      <c r="AI845">
        <v>-1</v>
      </c>
      <c r="AJ845" t="s">
        <v>3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</row>
    <row r="846" spans="1:44" x14ac:dyDescent="0.4">
      <c r="A846">
        <f>ROW(Source!A502)</f>
        <v>502</v>
      </c>
      <c r="B846">
        <v>68194143</v>
      </c>
      <c r="C846">
        <v>68194109</v>
      </c>
      <c r="D846">
        <v>64821833</v>
      </c>
      <c r="E846">
        <v>1</v>
      </c>
      <c r="F846">
        <v>1</v>
      </c>
      <c r="G846">
        <v>1</v>
      </c>
      <c r="H846">
        <v>3</v>
      </c>
      <c r="I846" t="s">
        <v>1166</v>
      </c>
      <c r="J846" t="s">
        <v>1167</v>
      </c>
      <c r="K846" t="s">
        <v>1168</v>
      </c>
      <c r="L846">
        <v>1346</v>
      </c>
      <c r="N846">
        <v>1009</v>
      </c>
      <c r="O846" t="s">
        <v>120</v>
      </c>
      <c r="P846" t="s">
        <v>120</v>
      </c>
      <c r="Q846">
        <v>1</v>
      </c>
      <c r="X846">
        <v>0.8</v>
      </c>
      <c r="Y846">
        <v>45</v>
      </c>
      <c r="Z846">
        <v>0</v>
      </c>
      <c r="AA846">
        <v>0</v>
      </c>
      <c r="AB846">
        <v>0</v>
      </c>
      <c r="AC846">
        <v>0</v>
      </c>
      <c r="AD846">
        <v>1</v>
      </c>
      <c r="AE846">
        <v>0</v>
      </c>
      <c r="AF846" t="s">
        <v>3</v>
      </c>
      <c r="AG846">
        <v>0.8</v>
      </c>
      <c r="AH846">
        <v>2</v>
      </c>
      <c r="AI846">
        <v>68194143</v>
      </c>
      <c r="AJ846">
        <v>863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</row>
    <row r="847" spans="1:44" x14ac:dyDescent="0.4">
      <c r="A847">
        <f>ROW(Source!A502)</f>
        <v>502</v>
      </c>
      <c r="B847">
        <v>68194144</v>
      </c>
      <c r="C847">
        <v>68194109</v>
      </c>
      <c r="D847">
        <v>64846603</v>
      </c>
      <c r="E847">
        <v>1</v>
      </c>
      <c r="F847">
        <v>1</v>
      </c>
      <c r="G847">
        <v>1</v>
      </c>
      <c r="H847">
        <v>3</v>
      </c>
      <c r="I847" t="s">
        <v>949</v>
      </c>
      <c r="J847" t="s">
        <v>950</v>
      </c>
      <c r="K847" t="s">
        <v>951</v>
      </c>
      <c r="L847">
        <v>1348</v>
      </c>
      <c r="N847">
        <v>1009</v>
      </c>
      <c r="O847" t="s">
        <v>133</v>
      </c>
      <c r="P847" t="s">
        <v>133</v>
      </c>
      <c r="Q847">
        <v>1000</v>
      </c>
      <c r="X847">
        <v>3.1E-2</v>
      </c>
      <c r="Y847">
        <v>729.98</v>
      </c>
      <c r="Z847">
        <v>0</v>
      </c>
      <c r="AA847">
        <v>0</v>
      </c>
      <c r="AB847">
        <v>0</v>
      </c>
      <c r="AC847">
        <v>0</v>
      </c>
      <c r="AD847">
        <v>1</v>
      </c>
      <c r="AE847">
        <v>0</v>
      </c>
      <c r="AF847" t="s">
        <v>3</v>
      </c>
      <c r="AG847">
        <v>3.1E-2</v>
      </c>
      <c r="AH847">
        <v>2</v>
      </c>
      <c r="AI847">
        <v>68194144</v>
      </c>
      <c r="AJ847">
        <v>864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</row>
    <row r="848" spans="1:44" x14ac:dyDescent="0.4">
      <c r="A848">
        <f>ROW(Source!A504)</f>
        <v>504</v>
      </c>
      <c r="B848">
        <v>68194165</v>
      </c>
      <c r="C848">
        <v>68194146</v>
      </c>
      <c r="D848">
        <v>18410171</v>
      </c>
      <c r="E848">
        <v>1</v>
      </c>
      <c r="F848">
        <v>1</v>
      </c>
      <c r="G848">
        <v>1</v>
      </c>
      <c r="H848">
        <v>1</v>
      </c>
      <c r="I848" t="s">
        <v>713</v>
      </c>
      <c r="J848" t="s">
        <v>3</v>
      </c>
      <c r="K848" t="s">
        <v>714</v>
      </c>
      <c r="L848">
        <v>1369</v>
      </c>
      <c r="N848">
        <v>1013</v>
      </c>
      <c r="O848" t="s">
        <v>665</v>
      </c>
      <c r="P848" t="s">
        <v>665</v>
      </c>
      <c r="Q848">
        <v>1</v>
      </c>
      <c r="X848">
        <v>115</v>
      </c>
      <c r="Y848">
        <v>0</v>
      </c>
      <c r="Z848">
        <v>0</v>
      </c>
      <c r="AA848">
        <v>0</v>
      </c>
      <c r="AB848">
        <v>8.9700000000000006</v>
      </c>
      <c r="AC848">
        <v>0</v>
      </c>
      <c r="AD848">
        <v>1</v>
      </c>
      <c r="AE848">
        <v>1</v>
      </c>
      <c r="AF848" t="s">
        <v>21</v>
      </c>
      <c r="AG848">
        <v>132.25</v>
      </c>
      <c r="AH848">
        <v>2</v>
      </c>
      <c r="AI848">
        <v>68194165</v>
      </c>
      <c r="AJ848">
        <v>865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</row>
    <row r="849" spans="1:44" x14ac:dyDescent="0.4">
      <c r="A849">
        <f>ROW(Source!A504)</f>
        <v>504</v>
      </c>
      <c r="B849">
        <v>68194166</v>
      </c>
      <c r="C849">
        <v>68194146</v>
      </c>
      <c r="D849">
        <v>64873129</v>
      </c>
      <c r="E849">
        <v>1</v>
      </c>
      <c r="F849">
        <v>1</v>
      </c>
      <c r="G849">
        <v>1</v>
      </c>
      <c r="H849">
        <v>2</v>
      </c>
      <c r="I849" t="s">
        <v>715</v>
      </c>
      <c r="J849" t="s">
        <v>716</v>
      </c>
      <c r="K849" t="s">
        <v>717</v>
      </c>
      <c r="L849">
        <v>1368</v>
      </c>
      <c r="N849">
        <v>1011</v>
      </c>
      <c r="O849" t="s">
        <v>669</v>
      </c>
      <c r="P849" t="s">
        <v>669</v>
      </c>
      <c r="Q849">
        <v>1</v>
      </c>
      <c r="X849">
        <v>3.9</v>
      </c>
      <c r="Y849">
        <v>0</v>
      </c>
      <c r="Z849">
        <v>87.17</v>
      </c>
      <c r="AA849">
        <v>11.6</v>
      </c>
      <c r="AB849">
        <v>0</v>
      </c>
      <c r="AC849">
        <v>0</v>
      </c>
      <c r="AD849">
        <v>1</v>
      </c>
      <c r="AE849">
        <v>0</v>
      </c>
      <c r="AF849" t="s">
        <v>20</v>
      </c>
      <c r="AG849">
        <v>4.875</v>
      </c>
      <c r="AH849">
        <v>2</v>
      </c>
      <c r="AI849">
        <v>68194166</v>
      </c>
      <c r="AJ849">
        <v>866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</row>
    <row r="850" spans="1:44" x14ac:dyDescent="0.4">
      <c r="A850">
        <f>ROW(Source!A504)</f>
        <v>504</v>
      </c>
      <c r="B850">
        <v>68194167</v>
      </c>
      <c r="C850">
        <v>68194146</v>
      </c>
      <c r="D850">
        <v>64808617</v>
      </c>
      <c r="E850">
        <v>1</v>
      </c>
      <c r="F850">
        <v>1</v>
      </c>
      <c r="G850">
        <v>1</v>
      </c>
      <c r="H850">
        <v>3</v>
      </c>
      <c r="I850" t="s">
        <v>761</v>
      </c>
      <c r="J850" t="s">
        <v>762</v>
      </c>
      <c r="K850" t="s">
        <v>763</v>
      </c>
      <c r="L850">
        <v>1346</v>
      </c>
      <c r="N850">
        <v>1009</v>
      </c>
      <c r="O850" t="s">
        <v>120</v>
      </c>
      <c r="P850" t="s">
        <v>120</v>
      </c>
      <c r="Q850">
        <v>1</v>
      </c>
      <c r="X850">
        <v>108</v>
      </c>
      <c r="Y850">
        <v>9.0399999999999991</v>
      </c>
      <c r="Z850">
        <v>0</v>
      </c>
      <c r="AA850">
        <v>0</v>
      </c>
      <c r="AB850">
        <v>0</v>
      </c>
      <c r="AC850">
        <v>0</v>
      </c>
      <c r="AD850">
        <v>1</v>
      </c>
      <c r="AE850">
        <v>0</v>
      </c>
      <c r="AF850" t="s">
        <v>3</v>
      </c>
      <c r="AG850">
        <v>108</v>
      </c>
      <c r="AH850">
        <v>2</v>
      </c>
      <c r="AI850">
        <v>68194167</v>
      </c>
      <c r="AJ850">
        <v>868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</row>
    <row r="851" spans="1:44" x14ac:dyDescent="0.4">
      <c r="A851">
        <f>ROW(Source!A504)</f>
        <v>504</v>
      </c>
      <c r="B851">
        <v>68194168</v>
      </c>
      <c r="C851">
        <v>68194146</v>
      </c>
      <c r="D851">
        <v>64808704</v>
      </c>
      <c r="E851">
        <v>1</v>
      </c>
      <c r="F851">
        <v>1</v>
      </c>
      <c r="G851">
        <v>1</v>
      </c>
      <c r="H851">
        <v>3</v>
      </c>
      <c r="I851" t="s">
        <v>764</v>
      </c>
      <c r="J851" t="s">
        <v>765</v>
      </c>
      <c r="K851" t="s">
        <v>766</v>
      </c>
      <c r="L851">
        <v>1348</v>
      </c>
      <c r="N851">
        <v>1009</v>
      </c>
      <c r="O851" t="s">
        <v>133</v>
      </c>
      <c r="P851" t="s">
        <v>133</v>
      </c>
      <c r="Q851">
        <v>1000</v>
      </c>
      <c r="X851">
        <v>1.0120000000000001E-2</v>
      </c>
      <c r="Y851">
        <v>11978</v>
      </c>
      <c r="Z851">
        <v>0</v>
      </c>
      <c r="AA851">
        <v>0</v>
      </c>
      <c r="AB851">
        <v>0</v>
      </c>
      <c r="AC851">
        <v>0</v>
      </c>
      <c r="AD851">
        <v>1</v>
      </c>
      <c r="AE851">
        <v>0</v>
      </c>
      <c r="AF851" t="s">
        <v>3</v>
      </c>
      <c r="AG851">
        <v>1.0120000000000001E-2</v>
      </c>
      <c r="AH851">
        <v>2</v>
      </c>
      <c r="AI851">
        <v>68194168</v>
      </c>
      <c r="AJ851">
        <v>869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</row>
    <row r="852" spans="1:44" x14ac:dyDescent="0.4">
      <c r="A852">
        <f>ROW(Source!A504)</f>
        <v>504</v>
      </c>
      <c r="B852">
        <v>68194169</v>
      </c>
      <c r="C852">
        <v>68194146</v>
      </c>
      <c r="D852">
        <v>64814534</v>
      </c>
      <c r="E852">
        <v>1</v>
      </c>
      <c r="F852">
        <v>1</v>
      </c>
      <c r="G852">
        <v>1</v>
      </c>
      <c r="H852">
        <v>3</v>
      </c>
      <c r="I852" t="s">
        <v>1187</v>
      </c>
      <c r="J852" t="s">
        <v>1188</v>
      </c>
      <c r="K852" t="s">
        <v>1189</v>
      </c>
      <c r="L852">
        <v>1035</v>
      </c>
      <c r="N852">
        <v>1013</v>
      </c>
      <c r="O852" t="s">
        <v>103</v>
      </c>
      <c r="P852" t="s">
        <v>103</v>
      </c>
      <c r="Q852">
        <v>1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</v>
      </c>
      <c r="AD852">
        <v>0</v>
      </c>
      <c r="AE852">
        <v>0</v>
      </c>
      <c r="AF852" t="s">
        <v>3</v>
      </c>
      <c r="AG852">
        <v>0</v>
      </c>
      <c r="AH852">
        <v>3</v>
      </c>
      <c r="AI852">
        <v>-1</v>
      </c>
      <c r="AJ852" t="s">
        <v>3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</row>
    <row r="853" spans="1:44" x14ac:dyDescent="0.4">
      <c r="A853">
        <f>ROW(Source!A504)</f>
        <v>504</v>
      </c>
      <c r="B853">
        <v>68194170</v>
      </c>
      <c r="C853">
        <v>68194146</v>
      </c>
      <c r="D853">
        <v>64814709</v>
      </c>
      <c r="E853">
        <v>1</v>
      </c>
      <c r="F853">
        <v>1</v>
      </c>
      <c r="G853">
        <v>1</v>
      </c>
      <c r="H853">
        <v>3</v>
      </c>
      <c r="I853" t="s">
        <v>767</v>
      </c>
      <c r="J853" t="s">
        <v>768</v>
      </c>
      <c r="K853" t="s">
        <v>769</v>
      </c>
      <c r="L853">
        <v>1339</v>
      </c>
      <c r="N853">
        <v>1007</v>
      </c>
      <c r="O853" t="s">
        <v>712</v>
      </c>
      <c r="P853" t="s">
        <v>712</v>
      </c>
      <c r="Q853">
        <v>1</v>
      </c>
      <c r="X853">
        <v>0.08</v>
      </c>
      <c r="Y853">
        <v>1100</v>
      </c>
      <c r="Z853">
        <v>0</v>
      </c>
      <c r="AA853">
        <v>0</v>
      </c>
      <c r="AB853">
        <v>0</v>
      </c>
      <c r="AC853">
        <v>0</v>
      </c>
      <c r="AD853">
        <v>1</v>
      </c>
      <c r="AE853">
        <v>0</v>
      </c>
      <c r="AF853" t="s">
        <v>3</v>
      </c>
      <c r="AG853">
        <v>0.08</v>
      </c>
      <c r="AH853">
        <v>2</v>
      </c>
      <c r="AI853">
        <v>68194170</v>
      </c>
      <c r="AJ853">
        <v>870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</row>
    <row r="854" spans="1:44" x14ac:dyDescent="0.4">
      <c r="A854">
        <f>ROW(Source!A504)</f>
        <v>504</v>
      </c>
      <c r="B854">
        <v>68194171</v>
      </c>
      <c r="C854">
        <v>68194146</v>
      </c>
      <c r="D854">
        <v>64829165</v>
      </c>
      <c r="E854">
        <v>1</v>
      </c>
      <c r="F854">
        <v>1</v>
      </c>
      <c r="G854">
        <v>1</v>
      </c>
      <c r="H854">
        <v>3</v>
      </c>
      <c r="I854" t="s">
        <v>80</v>
      </c>
      <c r="J854" t="s">
        <v>82</v>
      </c>
      <c r="K854" t="s">
        <v>81</v>
      </c>
      <c r="L854">
        <v>1327</v>
      </c>
      <c r="N854">
        <v>1005</v>
      </c>
      <c r="O854" t="s">
        <v>31</v>
      </c>
      <c r="P854" t="s">
        <v>31</v>
      </c>
      <c r="Q854">
        <v>1</v>
      </c>
      <c r="X854">
        <v>100</v>
      </c>
      <c r="Y854">
        <v>207</v>
      </c>
      <c r="Z854">
        <v>0</v>
      </c>
      <c r="AA854">
        <v>0</v>
      </c>
      <c r="AB854">
        <v>0</v>
      </c>
      <c r="AC854">
        <v>0</v>
      </c>
      <c r="AD854">
        <v>1</v>
      </c>
      <c r="AE854">
        <v>0</v>
      </c>
      <c r="AF854" t="s">
        <v>3</v>
      </c>
      <c r="AG854">
        <v>100</v>
      </c>
      <c r="AH854">
        <v>2</v>
      </c>
      <c r="AI854">
        <v>68194171</v>
      </c>
      <c r="AJ854">
        <v>872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</row>
    <row r="855" spans="1:44" x14ac:dyDescent="0.4">
      <c r="A855">
        <f>ROW(Source!A504)</f>
        <v>504</v>
      </c>
      <c r="B855">
        <v>68194172</v>
      </c>
      <c r="C855">
        <v>68194146</v>
      </c>
      <c r="D855">
        <v>64829319</v>
      </c>
      <c r="E855">
        <v>1</v>
      </c>
      <c r="F855">
        <v>1</v>
      </c>
      <c r="G855">
        <v>1</v>
      </c>
      <c r="H855">
        <v>3</v>
      </c>
      <c r="I855" t="s">
        <v>770</v>
      </c>
      <c r="J855" t="s">
        <v>771</v>
      </c>
      <c r="K855" t="s">
        <v>772</v>
      </c>
      <c r="L855">
        <v>1301</v>
      </c>
      <c r="N855">
        <v>1003</v>
      </c>
      <c r="O855" t="s">
        <v>507</v>
      </c>
      <c r="P855" t="s">
        <v>507</v>
      </c>
      <c r="Q855">
        <v>1</v>
      </c>
      <c r="X855">
        <v>540</v>
      </c>
      <c r="Y855">
        <v>3.93</v>
      </c>
      <c r="Z855">
        <v>0</v>
      </c>
      <c r="AA855">
        <v>0</v>
      </c>
      <c r="AB855">
        <v>0</v>
      </c>
      <c r="AC855">
        <v>0</v>
      </c>
      <c r="AD855">
        <v>1</v>
      </c>
      <c r="AE855">
        <v>0</v>
      </c>
      <c r="AF855" t="s">
        <v>3</v>
      </c>
      <c r="AG855">
        <v>540</v>
      </c>
      <c r="AH855">
        <v>2</v>
      </c>
      <c r="AI855">
        <v>68194172</v>
      </c>
      <c r="AJ855">
        <v>873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</row>
    <row r="856" spans="1:44" x14ac:dyDescent="0.4">
      <c r="A856">
        <f>ROW(Source!A542)</f>
        <v>542</v>
      </c>
      <c r="B856">
        <v>68194256</v>
      </c>
      <c r="C856">
        <v>68194241</v>
      </c>
      <c r="D856">
        <v>18434709</v>
      </c>
      <c r="E856">
        <v>1</v>
      </c>
      <c r="F856">
        <v>1</v>
      </c>
      <c r="G856">
        <v>1</v>
      </c>
      <c r="H856">
        <v>1</v>
      </c>
      <c r="I856" t="s">
        <v>1088</v>
      </c>
      <c r="J856" t="s">
        <v>3</v>
      </c>
      <c r="K856" t="s">
        <v>1089</v>
      </c>
      <c r="L856">
        <v>1369</v>
      </c>
      <c r="N856">
        <v>1013</v>
      </c>
      <c r="O856" t="s">
        <v>665</v>
      </c>
      <c r="P856" t="s">
        <v>665</v>
      </c>
      <c r="Q856">
        <v>1</v>
      </c>
      <c r="X856">
        <v>46.18</v>
      </c>
      <c r="Y856">
        <v>0</v>
      </c>
      <c r="Z856">
        <v>0</v>
      </c>
      <c r="AA856">
        <v>0</v>
      </c>
      <c r="AB856">
        <v>11.27</v>
      </c>
      <c r="AC856">
        <v>0</v>
      </c>
      <c r="AD856">
        <v>1</v>
      </c>
      <c r="AE856">
        <v>1</v>
      </c>
      <c r="AF856" t="s">
        <v>21</v>
      </c>
      <c r="AG856">
        <v>53.106999999999999</v>
      </c>
      <c r="AH856">
        <v>2</v>
      </c>
      <c r="AI856">
        <v>68194242</v>
      </c>
      <c r="AJ856">
        <v>874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</row>
    <row r="857" spans="1:44" x14ac:dyDescent="0.4">
      <c r="A857">
        <f>ROW(Source!A542)</f>
        <v>542</v>
      </c>
      <c r="B857">
        <v>68194257</v>
      </c>
      <c r="C857">
        <v>68194241</v>
      </c>
      <c r="D857">
        <v>121548</v>
      </c>
      <c r="E857">
        <v>1</v>
      </c>
      <c r="F857">
        <v>1</v>
      </c>
      <c r="G857">
        <v>1</v>
      </c>
      <c r="H857">
        <v>1</v>
      </c>
      <c r="I857" t="s">
        <v>44</v>
      </c>
      <c r="J857" t="s">
        <v>3</v>
      </c>
      <c r="K857" t="s">
        <v>723</v>
      </c>
      <c r="L857">
        <v>608254</v>
      </c>
      <c r="N857">
        <v>1013</v>
      </c>
      <c r="O857" t="s">
        <v>724</v>
      </c>
      <c r="P857" t="s">
        <v>724</v>
      </c>
      <c r="Q857">
        <v>1</v>
      </c>
      <c r="X857">
        <v>0.39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1</v>
      </c>
      <c r="AE857">
        <v>2</v>
      </c>
      <c r="AF857" t="s">
        <v>20</v>
      </c>
      <c r="AG857">
        <v>0.48749999999999999</v>
      </c>
      <c r="AH857">
        <v>2</v>
      </c>
      <c r="AI857">
        <v>68194243</v>
      </c>
      <c r="AJ857">
        <v>875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</row>
    <row r="858" spans="1:44" x14ac:dyDescent="0.4">
      <c r="A858">
        <f>ROW(Source!A542)</f>
        <v>542</v>
      </c>
      <c r="B858">
        <v>68194258</v>
      </c>
      <c r="C858">
        <v>68194241</v>
      </c>
      <c r="D858">
        <v>64871408</v>
      </c>
      <c r="E858">
        <v>1</v>
      </c>
      <c r="F858">
        <v>1</v>
      </c>
      <c r="G858">
        <v>1</v>
      </c>
      <c r="H858">
        <v>2</v>
      </c>
      <c r="I858" t="s">
        <v>789</v>
      </c>
      <c r="J858" t="s">
        <v>790</v>
      </c>
      <c r="K858" t="s">
        <v>791</v>
      </c>
      <c r="L858">
        <v>1368</v>
      </c>
      <c r="N858">
        <v>1011</v>
      </c>
      <c r="O858" t="s">
        <v>669</v>
      </c>
      <c r="P858" t="s">
        <v>669</v>
      </c>
      <c r="Q858">
        <v>1</v>
      </c>
      <c r="X858">
        <v>0.39</v>
      </c>
      <c r="Y858">
        <v>0</v>
      </c>
      <c r="Z858">
        <v>31.26</v>
      </c>
      <c r="AA858">
        <v>13.5</v>
      </c>
      <c r="AB858">
        <v>0</v>
      </c>
      <c r="AC858">
        <v>0</v>
      </c>
      <c r="AD858">
        <v>1</v>
      </c>
      <c r="AE858">
        <v>0</v>
      </c>
      <c r="AF858" t="s">
        <v>20</v>
      </c>
      <c r="AG858">
        <v>0.48749999999999999</v>
      </c>
      <c r="AH858">
        <v>2</v>
      </c>
      <c r="AI858">
        <v>68194244</v>
      </c>
      <c r="AJ858">
        <v>876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</row>
    <row r="859" spans="1:44" x14ac:dyDescent="0.4">
      <c r="A859">
        <f>ROW(Source!A542)</f>
        <v>542</v>
      </c>
      <c r="B859">
        <v>68194259</v>
      </c>
      <c r="C859">
        <v>68194241</v>
      </c>
      <c r="D859">
        <v>64871898</v>
      </c>
      <c r="E859">
        <v>1</v>
      </c>
      <c r="F859">
        <v>1</v>
      </c>
      <c r="G859">
        <v>1</v>
      </c>
      <c r="H859">
        <v>2</v>
      </c>
      <c r="I859" t="s">
        <v>1090</v>
      </c>
      <c r="J859" t="s">
        <v>1091</v>
      </c>
      <c r="K859" t="s">
        <v>1092</v>
      </c>
      <c r="L859">
        <v>1368</v>
      </c>
      <c r="N859">
        <v>1011</v>
      </c>
      <c r="O859" t="s">
        <v>669</v>
      </c>
      <c r="P859" t="s">
        <v>669</v>
      </c>
      <c r="Q859">
        <v>1</v>
      </c>
      <c r="X859">
        <v>8.0500000000000007</v>
      </c>
      <c r="Y859">
        <v>0</v>
      </c>
      <c r="Z859">
        <v>30</v>
      </c>
      <c r="AA859">
        <v>0</v>
      </c>
      <c r="AB859">
        <v>0</v>
      </c>
      <c r="AC859">
        <v>0</v>
      </c>
      <c r="AD859">
        <v>1</v>
      </c>
      <c r="AE859">
        <v>0</v>
      </c>
      <c r="AF859" t="s">
        <v>20</v>
      </c>
      <c r="AG859">
        <v>10.0625</v>
      </c>
      <c r="AH859">
        <v>2</v>
      </c>
      <c r="AI859">
        <v>68194245</v>
      </c>
      <c r="AJ859">
        <v>877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</row>
    <row r="860" spans="1:44" x14ac:dyDescent="0.4">
      <c r="A860">
        <f>ROW(Source!A542)</f>
        <v>542</v>
      </c>
      <c r="B860">
        <v>68194260</v>
      </c>
      <c r="C860">
        <v>68194241</v>
      </c>
      <c r="D860">
        <v>64872992</v>
      </c>
      <c r="E860">
        <v>1</v>
      </c>
      <c r="F860">
        <v>1</v>
      </c>
      <c r="G860">
        <v>1</v>
      </c>
      <c r="H860">
        <v>2</v>
      </c>
      <c r="I860" t="s">
        <v>1093</v>
      </c>
      <c r="J860" t="s">
        <v>1094</v>
      </c>
      <c r="K860" t="s">
        <v>1095</v>
      </c>
      <c r="L860">
        <v>1368</v>
      </c>
      <c r="N860">
        <v>1011</v>
      </c>
      <c r="O860" t="s">
        <v>669</v>
      </c>
      <c r="P860" t="s">
        <v>669</v>
      </c>
      <c r="Q860">
        <v>1</v>
      </c>
      <c r="X860">
        <v>6</v>
      </c>
      <c r="Y860">
        <v>0</v>
      </c>
      <c r="Z860">
        <v>2.7</v>
      </c>
      <c r="AA860">
        <v>0</v>
      </c>
      <c r="AB860">
        <v>0</v>
      </c>
      <c r="AC860">
        <v>0</v>
      </c>
      <c r="AD860">
        <v>1</v>
      </c>
      <c r="AE860">
        <v>0</v>
      </c>
      <c r="AF860" t="s">
        <v>20</v>
      </c>
      <c r="AG860">
        <v>7.5</v>
      </c>
      <c r="AH860">
        <v>2</v>
      </c>
      <c r="AI860">
        <v>68194246</v>
      </c>
      <c r="AJ860">
        <v>878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</row>
    <row r="861" spans="1:44" x14ac:dyDescent="0.4">
      <c r="A861">
        <f>ROW(Source!A542)</f>
        <v>542</v>
      </c>
      <c r="B861">
        <v>68194261</v>
      </c>
      <c r="C861">
        <v>68194241</v>
      </c>
      <c r="D861">
        <v>64873129</v>
      </c>
      <c r="E861">
        <v>1</v>
      </c>
      <c r="F861">
        <v>1</v>
      </c>
      <c r="G861">
        <v>1</v>
      </c>
      <c r="H861">
        <v>2</v>
      </c>
      <c r="I861" t="s">
        <v>715</v>
      </c>
      <c r="J861" t="s">
        <v>716</v>
      </c>
      <c r="K861" t="s">
        <v>717</v>
      </c>
      <c r="L861">
        <v>1368</v>
      </c>
      <c r="N861">
        <v>1011</v>
      </c>
      <c r="O861" t="s">
        <v>669</v>
      </c>
      <c r="P861" t="s">
        <v>669</v>
      </c>
      <c r="Q861">
        <v>1</v>
      </c>
      <c r="X861">
        <v>0.59</v>
      </c>
      <c r="Y861">
        <v>0</v>
      </c>
      <c r="Z861">
        <v>87.17</v>
      </c>
      <c r="AA861">
        <v>11.6</v>
      </c>
      <c r="AB861">
        <v>0</v>
      </c>
      <c r="AC861">
        <v>0</v>
      </c>
      <c r="AD861">
        <v>1</v>
      </c>
      <c r="AE861">
        <v>0</v>
      </c>
      <c r="AF861" t="s">
        <v>20</v>
      </c>
      <c r="AG861">
        <v>0.73750000000000004</v>
      </c>
      <c r="AH861">
        <v>2</v>
      </c>
      <c r="AI861">
        <v>68194247</v>
      </c>
      <c r="AJ861">
        <v>879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</row>
    <row r="862" spans="1:44" x14ac:dyDescent="0.4">
      <c r="A862">
        <f>ROW(Source!A542)</f>
        <v>542</v>
      </c>
      <c r="B862">
        <v>68194262</v>
      </c>
      <c r="C862">
        <v>68194241</v>
      </c>
      <c r="D862">
        <v>64807275</v>
      </c>
      <c r="E862">
        <v>1</v>
      </c>
      <c r="F862">
        <v>1</v>
      </c>
      <c r="G862">
        <v>1</v>
      </c>
      <c r="H862">
        <v>3</v>
      </c>
      <c r="I862" t="s">
        <v>1096</v>
      </c>
      <c r="J862" t="s">
        <v>1097</v>
      </c>
      <c r="K862" t="s">
        <v>1098</v>
      </c>
      <c r="L862">
        <v>1348</v>
      </c>
      <c r="N862">
        <v>1009</v>
      </c>
      <c r="O862" t="s">
        <v>133</v>
      </c>
      <c r="P862" t="s">
        <v>133</v>
      </c>
      <c r="Q862">
        <v>1000</v>
      </c>
      <c r="X862">
        <v>1.4E-2</v>
      </c>
      <c r="Y862">
        <v>1160</v>
      </c>
      <c r="Z862">
        <v>0</v>
      </c>
      <c r="AA862">
        <v>0</v>
      </c>
      <c r="AB862">
        <v>0</v>
      </c>
      <c r="AC862">
        <v>0</v>
      </c>
      <c r="AD862">
        <v>1</v>
      </c>
      <c r="AE862">
        <v>0</v>
      </c>
      <c r="AF862" t="s">
        <v>3</v>
      </c>
      <c r="AG862">
        <v>1.4E-2</v>
      </c>
      <c r="AH862">
        <v>2</v>
      </c>
      <c r="AI862">
        <v>68194248</v>
      </c>
      <c r="AJ862">
        <v>880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</row>
    <row r="863" spans="1:44" x14ac:dyDescent="0.4">
      <c r="A863">
        <f>ROW(Source!A542)</f>
        <v>542</v>
      </c>
      <c r="B863">
        <v>68194263</v>
      </c>
      <c r="C863">
        <v>68194241</v>
      </c>
      <c r="D863">
        <v>64807310</v>
      </c>
      <c r="E863">
        <v>1</v>
      </c>
      <c r="F863">
        <v>1</v>
      </c>
      <c r="G863">
        <v>1</v>
      </c>
      <c r="H863">
        <v>3</v>
      </c>
      <c r="I863" t="s">
        <v>1099</v>
      </c>
      <c r="J863" t="s">
        <v>1100</v>
      </c>
      <c r="K863" t="s">
        <v>1101</v>
      </c>
      <c r="L863">
        <v>1348</v>
      </c>
      <c r="N863">
        <v>1009</v>
      </c>
      <c r="O863" t="s">
        <v>133</v>
      </c>
      <c r="P863" t="s">
        <v>133</v>
      </c>
      <c r="Q863">
        <v>1000</v>
      </c>
      <c r="X863">
        <v>0.28899999999999998</v>
      </c>
      <c r="Y863">
        <v>1383.11</v>
      </c>
      <c r="Z863">
        <v>0</v>
      </c>
      <c r="AA863">
        <v>0</v>
      </c>
      <c r="AB863">
        <v>0</v>
      </c>
      <c r="AC863">
        <v>0</v>
      </c>
      <c r="AD863">
        <v>1</v>
      </c>
      <c r="AE863">
        <v>0</v>
      </c>
      <c r="AF863" t="s">
        <v>3</v>
      </c>
      <c r="AG863">
        <v>0.28899999999999998</v>
      </c>
      <c r="AH863">
        <v>2</v>
      </c>
      <c r="AI863">
        <v>68194249</v>
      </c>
      <c r="AJ863">
        <v>881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</row>
    <row r="864" spans="1:44" x14ac:dyDescent="0.4">
      <c r="A864">
        <f>ROW(Source!A542)</f>
        <v>542</v>
      </c>
      <c r="B864">
        <v>68194264</v>
      </c>
      <c r="C864">
        <v>68194241</v>
      </c>
      <c r="D864">
        <v>64807311</v>
      </c>
      <c r="E864">
        <v>1</v>
      </c>
      <c r="F864">
        <v>1</v>
      </c>
      <c r="G864">
        <v>1</v>
      </c>
      <c r="H864">
        <v>3</v>
      </c>
      <c r="I864" t="s">
        <v>1102</v>
      </c>
      <c r="J864" t="s">
        <v>1103</v>
      </c>
      <c r="K864" t="s">
        <v>1104</v>
      </c>
      <c r="L864">
        <v>1348</v>
      </c>
      <c r="N864">
        <v>1009</v>
      </c>
      <c r="O864" t="s">
        <v>133</v>
      </c>
      <c r="P864" t="s">
        <v>133</v>
      </c>
      <c r="Q864">
        <v>1000</v>
      </c>
      <c r="X864">
        <v>5.7000000000000002E-2</v>
      </c>
      <c r="Y864">
        <v>1525.49</v>
      </c>
      <c r="Z864">
        <v>0</v>
      </c>
      <c r="AA864">
        <v>0</v>
      </c>
      <c r="AB864">
        <v>0</v>
      </c>
      <c r="AC864">
        <v>0</v>
      </c>
      <c r="AD864">
        <v>1</v>
      </c>
      <c r="AE864">
        <v>0</v>
      </c>
      <c r="AF864" t="s">
        <v>3</v>
      </c>
      <c r="AG864">
        <v>5.7000000000000002E-2</v>
      </c>
      <c r="AH864">
        <v>2</v>
      </c>
      <c r="AI864">
        <v>68194250</v>
      </c>
      <c r="AJ864">
        <v>882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</row>
    <row r="865" spans="1:44" x14ac:dyDescent="0.4">
      <c r="A865">
        <f>ROW(Source!A542)</f>
        <v>542</v>
      </c>
      <c r="B865">
        <v>68194265</v>
      </c>
      <c r="C865">
        <v>68194241</v>
      </c>
      <c r="D865">
        <v>64808650</v>
      </c>
      <c r="E865">
        <v>1</v>
      </c>
      <c r="F865">
        <v>1</v>
      </c>
      <c r="G865">
        <v>1</v>
      </c>
      <c r="H865">
        <v>3</v>
      </c>
      <c r="I865" t="s">
        <v>466</v>
      </c>
      <c r="J865" t="s">
        <v>468</v>
      </c>
      <c r="K865" t="s">
        <v>467</v>
      </c>
      <c r="L865">
        <v>1327</v>
      </c>
      <c r="N865">
        <v>1005</v>
      </c>
      <c r="O865" t="s">
        <v>31</v>
      </c>
      <c r="P865" t="s">
        <v>31</v>
      </c>
      <c r="Q865">
        <v>1</v>
      </c>
      <c r="X865">
        <v>116</v>
      </c>
      <c r="Y865">
        <v>5.71</v>
      </c>
      <c r="Z865">
        <v>0</v>
      </c>
      <c r="AA865">
        <v>0</v>
      </c>
      <c r="AB865">
        <v>0</v>
      </c>
      <c r="AC865">
        <v>0</v>
      </c>
      <c r="AD865">
        <v>1</v>
      </c>
      <c r="AE865">
        <v>0</v>
      </c>
      <c r="AF865" t="s">
        <v>3</v>
      </c>
      <c r="AG865">
        <v>116</v>
      </c>
      <c r="AH865">
        <v>2</v>
      </c>
      <c r="AI865">
        <v>68194251</v>
      </c>
      <c r="AJ865">
        <v>883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</row>
    <row r="866" spans="1:44" x14ac:dyDescent="0.4">
      <c r="A866">
        <f>ROW(Source!A542)</f>
        <v>542</v>
      </c>
      <c r="B866">
        <v>68194266</v>
      </c>
      <c r="C866">
        <v>68194241</v>
      </c>
      <c r="D866">
        <v>64808653</v>
      </c>
      <c r="E866">
        <v>1</v>
      </c>
      <c r="F866">
        <v>1</v>
      </c>
      <c r="G866">
        <v>1</v>
      </c>
      <c r="H866">
        <v>3</v>
      </c>
      <c r="I866" t="s">
        <v>1105</v>
      </c>
      <c r="J866" t="s">
        <v>1106</v>
      </c>
      <c r="K866" t="s">
        <v>1107</v>
      </c>
      <c r="L866">
        <v>1348</v>
      </c>
      <c r="N866">
        <v>1009</v>
      </c>
      <c r="O866" t="s">
        <v>133</v>
      </c>
      <c r="P866" t="s">
        <v>133</v>
      </c>
      <c r="Q866">
        <v>1000</v>
      </c>
      <c r="X866">
        <v>9.5000000000000001E-2</v>
      </c>
      <c r="Y866">
        <v>6143.8</v>
      </c>
      <c r="Z866">
        <v>0</v>
      </c>
      <c r="AA866">
        <v>0</v>
      </c>
      <c r="AB866">
        <v>0</v>
      </c>
      <c r="AC866">
        <v>0</v>
      </c>
      <c r="AD866">
        <v>1</v>
      </c>
      <c r="AE866">
        <v>0</v>
      </c>
      <c r="AF866" t="s">
        <v>3</v>
      </c>
      <c r="AG866">
        <v>9.5000000000000001E-2</v>
      </c>
      <c r="AH866">
        <v>2</v>
      </c>
      <c r="AI866">
        <v>68194252</v>
      </c>
      <c r="AJ866">
        <v>884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</row>
    <row r="867" spans="1:44" x14ac:dyDescent="0.4">
      <c r="A867">
        <f>ROW(Source!A542)</f>
        <v>542</v>
      </c>
      <c r="B867">
        <v>68194267</v>
      </c>
      <c r="C867">
        <v>68194241</v>
      </c>
      <c r="D867">
        <v>64808665</v>
      </c>
      <c r="E867">
        <v>1</v>
      </c>
      <c r="F867">
        <v>1</v>
      </c>
      <c r="G867">
        <v>1</v>
      </c>
      <c r="H867">
        <v>3</v>
      </c>
      <c r="I867" t="s">
        <v>798</v>
      </c>
      <c r="J867" t="s">
        <v>799</v>
      </c>
      <c r="K867" t="s">
        <v>800</v>
      </c>
      <c r="L867">
        <v>1346</v>
      </c>
      <c r="N867">
        <v>1009</v>
      </c>
      <c r="O867" t="s">
        <v>120</v>
      </c>
      <c r="P867" t="s">
        <v>120</v>
      </c>
      <c r="Q867">
        <v>1</v>
      </c>
      <c r="X867">
        <v>0.5</v>
      </c>
      <c r="Y867">
        <v>1.81</v>
      </c>
      <c r="Z867">
        <v>0</v>
      </c>
      <c r="AA867">
        <v>0</v>
      </c>
      <c r="AB867">
        <v>0</v>
      </c>
      <c r="AC867">
        <v>0</v>
      </c>
      <c r="AD867">
        <v>1</v>
      </c>
      <c r="AE867">
        <v>0</v>
      </c>
      <c r="AF867" t="s">
        <v>3</v>
      </c>
      <c r="AG867">
        <v>0.5</v>
      </c>
      <c r="AH867">
        <v>2</v>
      </c>
      <c r="AI867">
        <v>68194253</v>
      </c>
      <c r="AJ867">
        <v>885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</row>
    <row r="868" spans="1:44" x14ac:dyDescent="0.4">
      <c r="A868">
        <f>ROW(Source!A542)</f>
        <v>542</v>
      </c>
      <c r="B868">
        <v>68194268</v>
      </c>
      <c r="C868">
        <v>68194241</v>
      </c>
      <c r="D868">
        <v>64821659</v>
      </c>
      <c r="E868">
        <v>1</v>
      </c>
      <c r="F868">
        <v>1</v>
      </c>
      <c r="G868">
        <v>1</v>
      </c>
      <c r="H868">
        <v>3</v>
      </c>
      <c r="I868" t="s">
        <v>1108</v>
      </c>
      <c r="J868" t="s">
        <v>1109</v>
      </c>
      <c r="K868" t="s">
        <v>1110</v>
      </c>
      <c r="L868">
        <v>1348</v>
      </c>
      <c r="N868">
        <v>1009</v>
      </c>
      <c r="O868" t="s">
        <v>133</v>
      </c>
      <c r="P868" t="s">
        <v>133</v>
      </c>
      <c r="Q868">
        <v>1000</v>
      </c>
      <c r="X868">
        <v>0.23100000000000001</v>
      </c>
      <c r="Y868">
        <v>688.8</v>
      </c>
      <c r="Z868">
        <v>0</v>
      </c>
      <c r="AA868">
        <v>0</v>
      </c>
      <c r="AB868">
        <v>0</v>
      </c>
      <c r="AC868">
        <v>0</v>
      </c>
      <c r="AD868">
        <v>1</v>
      </c>
      <c r="AE868">
        <v>0</v>
      </c>
      <c r="AF868" t="s">
        <v>3</v>
      </c>
      <c r="AG868">
        <v>0.23100000000000001</v>
      </c>
      <c r="AH868">
        <v>2</v>
      </c>
      <c r="AI868">
        <v>68194255</v>
      </c>
      <c r="AJ868">
        <v>887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</row>
    <row r="869" spans="1:44" x14ac:dyDescent="0.4">
      <c r="A869">
        <f>ROW(Source!A545)</f>
        <v>545</v>
      </c>
      <c r="B869">
        <v>68194285</v>
      </c>
      <c r="C869">
        <v>68194271</v>
      </c>
      <c r="D869">
        <v>18434709</v>
      </c>
      <c r="E869">
        <v>1</v>
      </c>
      <c r="F869">
        <v>1</v>
      </c>
      <c r="G869">
        <v>1</v>
      </c>
      <c r="H869">
        <v>1</v>
      </c>
      <c r="I869" t="s">
        <v>1088</v>
      </c>
      <c r="J869" t="s">
        <v>3</v>
      </c>
      <c r="K869" t="s">
        <v>1089</v>
      </c>
      <c r="L869">
        <v>1369</v>
      </c>
      <c r="N869">
        <v>1013</v>
      </c>
      <c r="O869" t="s">
        <v>665</v>
      </c>
      <c r="P869" t="s">
        <v>665</v>
      </c>
      <c r="Q869">
        <v>1</v>
      </c>
      <c r="X869">
        <v>27.86</v>
      </c>
      <c r="Y869">
        <v>0</v>
      </c>
      <c r="Z869">
        <v>0</v>
      </c>
      <c r="AA869">
        <v>0</v>
      </c>
      <c r="AB869">
        <v>11.27</v>
      </c>
      <c r="AC869">
        <v>0</v>
      </c>
      <c r="AD869">
        <v>1</v>
      </c>
      <c r="AE869">
        <v>1</v>
      </c>
      <c r="AF869" t="s">
        <v>21</v>
      </c>
      <c r="AG869">
        <v>32.039000000000001</v>
      </c>
      <c r="AH869">
        <v>2</v>
      </c>
      <c r="AI869">
        <v>68194272</v>
      </c>
      <c r="AJ869">
        <v>888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</row>
    <row r="870" spans="1:44" x14ac:dyDescent="0.4">
      <c r="A870">
        <f>ROW(Source!A545)</f>
        <v>545</v>
      </c>
      <c r="B870">
        <v>68194286</v>
      </c>
      <c r="C870">
        <v>68194271</v>
      </c>
      <c r="D870">
        <v>121548</v>
      </c>
      <c r="E870">
        <v>1</v>
      </c>
      <c r="F870">
        <v>1</v>
      </c>
      <c r="G870">
        <v>1</v>
      </c>
      <c r="H870">
        <v>1</v>
      </c>
      <c r="I870" t="s">
        <v>44</v>
      </c>
      <c r="J870" t="s">
        <v>3</v>
      </c>
      <c r="K870" t="s">
        <v>723</v>
      </c>
      <c r="L870">
        <v>608254</v>
      </c>
      <c r="N870">
        <v>1013</v>
      </c>
      <c r="O870" t="s">
        <v>724</v>
      </c>
      <c r="P870" t="s">
        <v>724</v>
      </c>
      <c r="Q870">
        <v>1</v>
      </c>
      <c r="X870">
        <v>0.23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1</v>
      </c>
      <c r="AE870">
        <v>2</v>
      </c>
      <c r="AF870" t="s">
        <v>20</v>
      </c>
      <c r="AG870">
        <v>0.28749999999999998</v>
      </c>
      <c r="AH870">
        <v>2</v>
      </c>
      <c r="AI870">
        <v>68194273</v>
      </c>
      <c r="AJ870">
        <v>889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</row>
    <row r="871" spans="1:44" x14ac:dyDescent="0.4">
      <c r="A871">
        <f>ROW(Source!A545)</f>
        <v>545</v>
      </c>
      <c r="B871">
        <v>68194287</v>
      </c>
      <c r="C871">
        <v>68194271</v>
      </c>
      <c r="D871">
        <v>64871408</v>
      </c>
      <c r="E871">
        <v>1</v>
      </c>
      <c r="F871">
        <v>1</v>
      </c>
      <c r="G871">
        <v>1</v>
      </c>
      <c r="H871">
        <v>2</v>
      </c>
      <c r="I871" t="s">
        <v>789</v>
      </c>
      <c r="J871" t="s">
        <v>790</v>
      </c>
      <c r="K871" t="s">
        <v>791</v>
      </c>
      <c r="L871">
        <v>1368</v>
      </c>
      <c r="N871">
        <v>1011</v>
      </c>
      <c r="O871" t="s">
        <v>669</v>
      </c>
      <c r="P871" t="s">
        <v>669</v>
      </c>
      <c r="Q871">
        <v>1</v>
      </c>
      <c r="X871">
        <v>0.23</v>
      </c>
      <c r="Y871">
        <v>0</v>
      </c>
      <c r="Z871">
        <v>31.26</v>
      </c>
      <c r="AA871">
        <v>13.5</v>
      </c>
      <c r="AB871">
        <v>0</v>
      </c>
      <c r="AC871">
        <v>0</v>
      </c>
      <c r="AD871">
        <v>1</v>
      </c>
      <c r="AE871">
        <v>0</v>
      </c>
      <c r="AF871" t="s">
        <v>20</v>
      </c>
      <c r="AG871">
        <v>0.28749999999999998</v>
      </c>
      <c r="AH871">
        <v>2</v>
      </c>
      <c r="AI871">
        <v>68194274</v>
      </c>
      <c r="AJ871">
        <v>890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</row>
    <row r="872" spans="1:44" x14ac:dyDescent="0.4">
      <c r="A872">
        <f>ROW(Source!A545)</f>
        <v>545</v>
      </c>
      <c r="B872">
        <v>68194288</v>
      </c>
      <c r="C872">
        <v>68194271</v>
      </c>
      <c r="D872">
        <v>64871898</v>
      </c>
      <c r="E872">
        <v>1</v>
      </c>
      <c r="F872">
        <v>1</v>
      </c>
      <c r="G872">
        <v>1</v>
      </c>
      <c r="H872">
        <v>2</v>
      </c>
      <c r="I872" t="s">
        <v>1090</v>
      </c>
      <c r="J872" t="s">
        <v>1091</v>
      </c>
      <c r="K872" t="s">
        <v>1092</v>
      </c>
      <c r="L872">
        <v>1368</v>
      </c>
      <c r="N872">
        <v>1011</v>
      </c>
      <c r="O872" t="s">
        <v>669</v>
      </c>
      <c r="P872" t="s">
        <v>669</v>
      </c>
      <c r="Q872">
        <v>1</v>
      </c>
      <c r="X872">
        <v>3.68</v>
      </c>
      <c r="Y872">
        <v>0</v>
      </c>
      <c r="Z872">
        <v>30</v>
      </c>
      <c r="AA872">
        <v>0</v>
      </c>
      <c r="AB872">
        <v>0</v>
      </c>
      <c r="AC872">
        <v>0</v>
      </c>
      <c r="AD872">
        <v>1</v>
      </c>
      <c r="AE872">
        <v>0</v>
      </c>
      <c r="AF872" t="s">
        <v>20</v>
      </c>
      <c r="AG872">
        <v>4.5999999999999996</v>
      </c>
      <c r="AH872">
        <v>2</v>
      </c>
      <c r="AI872">
        <v>68194275</v>
      </c>
      <c r="AJ872">
        <v>891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</row>
    <row r="873" spans="1:44" x14ac:dyDescent="0.4">
      <c r="A873">
        <f>ROW(Source!A545)</f>
        <v>545</v>
      </c>
      <c r="B873">
        <v>68194289</v>
      </c>
      <c r="C873">
        <v>68194271</v>
      </c>
      <c r="D873">
        <v>64872992</v>
      </c>
      <c r="E873">
        <v>1</v>
      </c>
      <c r="F873">
        <v>1</v>
      </c>
      <c r="G873">
        <v>1</v>
      </c>
      <c r="H873">
        <v>2</v>
      </c>
      <c r="I873" t="s">
        <v>1093</v>
      </c>
      <c r="J873" t="s">
        <v>1094</v>
      </c>
      <c r="K873" t="s">
        <v>1095</v>
      </c>
      <c r="L873">
        <v>1368</v>
      </c>
      <c r="N873">
        <v>1011</v>
      </c>
      <c r="O873" t="s">
        <v>669</v>
      </c>
      <c r="P873" t="s">
        <v>669</v>
      </c>
      <c r="Q873">
        <v>1</v>
      </c>
      <c r="X873">
        <v>4.5</v>
      </c>
      <c r="Y873">
        <v>0</v>
      </c>
      <c r="Z873">
        <v>2.7</v>
      </c>
      <c r="AA873">
        <v>0</v>
      </c>
      <c r="AB873">
        <v>0</v>
      </c>
      <c r="AC873">
        <v>0</v>
      </c>
      <c r="AD873">
        <v>1</v>
      </c>
      <c r="AE873">
        <v>0</v>
      </c>
      <c r="AF873" t="s">
        <v>20</v>
      </c>
      <c r="AG873">
        <v>5.625</v>
      </c>
      <c r="AH873">
        <v>2</v>
      </c>
      <c r="AI873">
        <v>68194276</v>
      </c>
      <c r="AJ873">
        <v>892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</row>
    <row r="874" spans="1:44" x14ac:dyDescent="0.4">
      <c r="A874">
        <f>ROW(Source!A545)</f>
        <v>545</v>
      </c>
      <c r="B874">
        <v>68194290</v>
      </c>
      <c r="C874">
        <v>68194271</v>
      </c>
      <c r="D874">
        <v>64873129</v>
      </c>
      <c r="E874">
        <v>1</v>
      </c>
      <c r="F874">
        <v>1</v>
      </c>
      <c r="G874">
        <v>1</v>
      </c>
      <c r="H874">
        <v>2</v>
      </c>
      <c r="I874" t="s">
        <v>715</v>
      </c>
      <c r="J874" t="s">
        <v>716</v>
      </c>
      <c r="K874" t="s">
        <v>717</v>
      </c>
      <c r="L874">
        <v>1368</v>
      </c>
      <c r="N874">
        <v>1011</v>
      </c>
      <c r="O874" t="s">
        <v>669</v>
      </c>
      <c r="P874" t="s">
        <v>669</v>
      </c>
      <c r="Q874">
        <v>1</v>
      </c>
      <c r="X874">
        <v>0.33</v>
      </c>
      <c r="Y874">
        <v>0</v>
      </c>
      <c r="Z874">
        <v>87.17</v>
      </c>
      <c r="AA874">
        <v>11.6</v>
      </c>
      <c r="AB874">
        <v>0</v>
      </c>
      <c r="AC874">
        <v>0</v>
      </c>
      <c r="AD874">
        <v>1</v>
      </c>
      <c r="AE874">
        <v>0</v>
      </c>
      <c r="AF874" t="s">
        <v>20</v>
      </c>
      <c r="AG874">
        <v>0.41249999999999998</v>
      </c>
      <c r="AH874">
        <v>2</v>
      </c>
      <c r="AI874">
        <v>68194277</v>
      </c>
      <c r="AJ874">
        <v>893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</row>
    <row r="875" spans="1:44" x14ac:dyDescent="0.4">
      <c r="A875">
        <f>ROW(Source!A545)</f>
        <v>545</v>
      </c>
      <c r="B875">
        <v>68194291</v>
      </c>
      <c r="C875">
        <v>68194271</v>
      </c>
      <c r="D875">
        <v>64807275</v>
      </c>
      <c r="E875">
        <v>1</v>
      </c>
      <c r="F875">
        <v>1</v>
      </c>
      <c r="G875">
        <v>1</v>
      </c>
      <c r="H875">
        <v>3</v>
      </c>
      <c r="I875" t="s">
        <v>1096</v>
      </c>
      <c r="J875" t="s">
        <v>1097</v>
      </c>
      <c r="K875" t="s">
        <v>1098</v>
      </c>
      <c r="L875">
        <v>1348</v>
      </c>
      <c r="N875">
        <v>1009</v>
      </c>
      <c r="O875" t="s">
        <v>133</v>
      </c>
      <c r="P875" t="s">
        <v>133</v>
      </c>
      <c r="Q875">
        <v>1000</v>
      </c>
      <c r="X875">
        <v>6.0000000000000001E-3</v>
      </c>
      <c r="Y875">
        <v>1160</v>
      </c>
      <c r="Z875">
        <v>0</v>
      </c>
      <c r="AA875">
        <v>0</v>
      </c>
      <c r="AB875">
        <v>0</v>
      </c>
      <c r="AC875">
        <v>0</v>
      </c>
      <c r="AD875">
        <v>1</v>
      </c>
      <c r="AE875">
        <v>0</v>
      </c>
      <c r="AF875" t="s">
        <v>3</v>
      </c>
      <c r="AG875">
        <v>6.0000000000000001E-3</v>
      </c>
      <c r="AH875">
        <v>2</v>
      </c>
      <c r="AI875">
        <v>68194278</v>
      </c>
      <c r="AJ875">
        <v>894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</row>
    <row r="876" spans="1:44" x14ac:dyDescent="0.4">
      <c r="A876">
        <f>ROW(Source!A545)</f>
        <v>545</v>
      </c>
      <c r="B876">
        <v>68194292</v>
      </c>
      <c r="C876">
        <v>68194271</v>
      </c>
      <c r="D876">
        <v>64807310</v>
      </c>
      <c r="E876">
        <v>1</v>
      </c>
      <c r="F876">
        <v>1</v>
      </c>
      <c r="G876">
        <v>1</v>
      </c>
      <c r="H876">
        <v>3</v>
      </c>
      <c r="I876" t="s">
        <v>1099</v>
      </c>
      <c r="J876" t="s">
        <v>1100</v>
      </c>
      <c r="K876" t="s">
        <v>1101</v>
      </c>
      <c r="L876">
        <v>1348</v>
      </c>
      <c r="N876">
        <v>1009</v>
      </c>
      <c r="O876" t="s">
        <v>133</v>
      </c>
      <c r="P876" t="s">
        <v>133</v>
      </c>
      <c r="Q876">
        <v>1000</v>
      </c>
      <c r="X876">
        <v>0.13200000000000001</v>
      </c>
      <c r="Y876">
        <v>1383.11</v>
      </c>
      <c r="Z876">
        <v>0</v>
      </c>
      <c r="AA876">
        <v>0</v>
      </c>
      <c r="AB876">
        <v>0</v>
      </c>
      <c r="AC876">
        <v>0</v>
      </c>
      <c r="AD876">
        <v>1</v>
      </c>
      <c r="AE876">
        <v>0</v>
      </c>
      <c r="AF876" t="s">
        <v>3</v>
      </c>
      <c r="AG876">
        <v>0.13200000000000001</v>
      </c>
      <c r="AH876">
        <v>2</v>
      </c>
      <c r="AI876">
        <v>68194279</v>
      </c>
      <c r="AJ876">
        <v>895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</row>
    <row r="877" spans="1:44" x14ac:dyDescent="0.4">
      <c r="A877">
        <f>ROW(Source!A545)</f>
        <v>545</v>
      </c>
      <c r="B877">
        <v>68194293</v>
      </c>
      <c r="C877">
        <v>68194271</v>
      </c>
      <c r="D877">
        <v>64807311</v>
      </c>
      <c r="E877">
        <v>1</v>
      </c>
      <c r="F877">
        <v>1</v>
      </c>
      <c r="G877">
        <v>1</v>
      </c>
      <c r="H877">
        <v>3</v>
      </c>
      <c r="I877" t="s">
        <v>1102</v>
      </c>
      <c r="J877" t="s">
        <v>1103</v>
      </c>
      <c r="K877" t="s">
        <v>1104</v>
      </c>
      <c r="L877">
        <v>1348</v>
      </c>
      <c r="N877">
        <v>1009</v>
      </c>
      <c r="O877" t="s">
        <v>133</v>
      </c>
      <c r="P877" t="s">
        <v>133</v>
      </c>
      <c r="Q877">
        <v>1000</v>
      </c>
      <c r="X877">
        <v>1.9E-2</v>
      </c>
      <c r="Y877">
        <v>1525.49</v>
      </c>
      <c r="Z877">
        <v>0</v>
      </c>
      <c r="AA877">
        <v>0</v>
      </c>
      <c r="AB877">
        <v>0</v>
      </c>
      <c r="AC877">
        <v>0</v>
      </c>
      <c r="AD877">
        <v>1</v>
      </c>
      <c r="AE877">
        <v>0</v>
      </c>
      <c r="AF877" t="s">
        <v>3</v>
      </c>
      <c r="AG877">
        <v>1.9E-2</v>
      </c>
      <c r="AH877">
        <v>2</v>
      </c>
      <c r="AI877">
        <v>68194280</v>
      </c>
      <c r="AJ877">
        <v>896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</row>
    <row r="878" spans="1:44" x14ac:dyDescent="0.4">
      <c r="A878">
        <f>ROW(Source!A545)</f>
        <v>545</v>
      </c>
      <c r="B878">
        <v>68194294</v>
      </c>
      <c r="C878">
        <v>68194271</v>
      </c>
      <c r="D878">
        <v>64808650</v>
      </c>
      <c r="E878">
        <v>1</v>
      </c>
      <c r="F878">
        <v>1</v>
      </c>
      <c r="G878">
        <v>1</v>
      </c>
      <c r="H878">
        <v>3</v>
      </c>
      <c r="I878" t="s">
        <v>466</v>
      </c>
      <c r="J878" t="s">
        <v>468</v>
      </c>
      <c r="K878" t="s">
        <v>467</v>
      </c>
      <c r="L878">
        <v>1327</v>
      </c>
      <c r="N878">
        <v>1005</v>
      </c>
      <c r="O878" t="s">
        <v>31</v>
      </c>
      <c r="P878" t="s">
        <v>31</v>
      </c>
      <c r="Q878">
        <v>1</v>
      </c>
      <c r="X878">
        <v>116</v>
      </c>
      <c r="Y878">
        <v>5.71</v>
      </c>
      <c r="Z878">
        <v>0</v>
      </c>
      <c r="AA878">
        <v>0</v>
      </c>
      <c r="AB878">
        <v>0</v>
      </c>
      <c r="AC878">
        <v>0</v>
      </c>
      <c r="AD878">
        <v>1</v>
      </c>
      <c r="AE878">
        <v>0</v>
      </c>
      <c r="AF878" t="s">
        <v>3</v>
      </c>
      <c r="AG878">
        <v>116</v>
      </c>
      <c r="AH878">
        <v>2</v>
      </c>
      <c r="AI878">
        <v>68194281</v>
      </c>
      <c r="AJ878">
        <v>897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</row>
    <row r="879" spans="1:44" x14ac:dyDescent="0.4">
      <c r="A879">
        <f>ROW(Source!A545)</f>
        <v>545</v>
      </c>
      <c r="B879">
        <v>68194295</v>
      </c>
      <c r="C879">
        <v>68194271</v>
      </c>
      <c r="D879">
        <v>64808653</v>
      </c>
      <c r="E879">
        <v>1</v>
      </c>
      <c r="F879">
        <v>1</v>
      </c>
      <c r="G879">
        <v>1</v>
      </c>
      <c r="H879">
        <v>3</v>
      </c>
      <c r="I879" t="s">
        <v>1105</v>
      </c>
      <c r="J879" t="s">
        <v>1106</v>
      </c>
      <c r="K879" t="s">
        <v>1107</v>
      </c>
      <c r="L879">
        <v>1348</v>
      </c>
      <c r="N879">
        <v>1009</v>
      </c>
      <c r="O879" t="s">
        <v>133</v>
      </c>
      <c r="P879" t="s">
        <v>133</v>
      </c>
      <c r="Q879">
        <v>1000</v>
      </c>
      <c r="X879">
        <v>5.7000000000000002E-2</v>
      </c>
      <c r="Y879">
        <v>6143.8</v>
      </c>
      <c r="Z879">
        <v>0</v>
      </c>
      <c r="AA879">
        <v>0</v>
      </c>
      <c r="AB879">
        <v>0</v>
      </c>
      <c r="AC879">
        <v>0</v>
      </c>
      <c r="AD879">
        <v>1</v>
      </c>
      <c r="AE879">
        <v>0</v>
      </c>
      <c r="AF879" t="s">
        <v>3</v>
      </c>
      <c r="AG879">
        <v>5.7000000000000002E-2</v>
      </c>
      <c r="AH879">
        <v>2</v>
      </c>
      <c r="AI879">
        <v>68194282</v>
      </c>
      <c r="AJ879">
        <v>898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</row>
    <row r="880" spans="1:44" x14ac:dyDescent="0.4">
      <c r="A880">
        <f>ROW(Source!A545)</f>
        <v>545</v>
      </c>
      <c r="B880">
        <v>68194296</v>
      </c>
      <c r="C880">
        <v>68194271</v>
      </c>
      <c r="D880">
        <v>64821659</v>
      </c>
      <c r="E880">
        <v>1</v>
      </c>
      <c r="F880">
        <v>1</v>
      </c>
      <c r="G880">
        <v>1</v>
      </c>
      <c r="H880">
        <v>3</v>
      </c>
      <c r="I880" t="s">
        <v>1108</v>
      </c>
      <c r="J880" t="s">
        <v>1109</v>
      </c>
      <c r="K880" t="s">
        <v>1110</v>
      </c>
      <c r="L880">
        <v>1348</v>
      </c>
      <c r="N880">
        <v>1009</v>
      </c>
      <c r="O880" t="s">
        <v>133</v>
      </c>
      <c r="P880" t="s">
        <v>133</v>
      </c>
      <c r="Q880">
        <v>1000</v>
      </c>
      <c r="X880">
        <v>0.106</v>
      </c>
      <c r="Y880">
        <v>688.8</v>
      </c>
      <c r="Z880">
        <v>0</v>
      </c>
      <c r="AA880">
        <v>0</v>
      </c>
      <c r="AB880">
        <v>0</v>
      </c>
      <c r="AC880">
        <v>0</v>
      </c>
      <c r="AD880">
        <v>1</v>
      </c>
      <c r="AE880">
        <v>0</v>
      </c>
      <c r="AF880" t="s">
        <v>3</v>
      </c>
      <c r="AG880">
        <v>0.106</v>
      </c>
      <c r="AH880">
        <v>2</v>
      </c>
      <c r="AI880">
        <v>68194284</v>
      </c>
      <c r="AJ880">
        <v>900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</row>
    <row r="881" spans="1:44" x14ac:dyDescent="0.4">
      <c r="A881">
        <f>ROW(Source!A548)</f>
        <v>548</v>
      </c>
      <c r="B881">
        <v>68194306</v>
      </c>
      <c r="C881">
        <v>68194299</v>
      </c>
      <c r="D881">
        <v>18411771</v>
      </c>
      <c r="E881">
        <v>1</v>
      </c>
      <c r="F881">
        <v>1</v>
      </c>
      <c r="G881">
        <v>1</v>
      </c>
      <c r="H881">
        <v>1</v>
      </c>
      <c r="I881" t="s">
        <v>1111</v>
      </c>
      <c r="J881" t="s">
        <v>3</v>
      </c>
      <c r="K881" t="s">
        <v>1112</v>
      </c>
      <c r="L881">
        <v>1369</v>
      </c>
      <c r="N881">
        <v>1013</v>
      </c>
      <c r="O881" t="s">
        <v>665</v>
      </c>
      <c r="P881" t="s">
        <v>665</v>
      </c>
      <c r="Q881">
        <v>1</v>
      </c>
      <c r="X881">
        <v>39.51</v>
      </c>
      <c r="Y881">
        <v>0</v>
      </c>
      <c r="Z881">
        <v>0</v>
      </c>
      <c r="AA881">
        <v>0</v>
      </c>
      <c r="AB881">
        <v>7.94</v>
      </c>
      <c r="AC881">
        <v>0</v>
      </c>
      <c r="AD881">
        <v>1</v>
      </c>
      <c r="AE881">
        <v>1</v>
      </c>
      <c r="AF881" t="s">
        <v>21</v>
      </c>
      <c r="AG881">
        <v>45.436500000000002</v>
      </c>
      <c r="AH881">
        <v>2</v>
      </c>
      <c r="AI881">
        <v>68194300</v>
      </c>
      <c r="AJ881">
        <v>901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</row>
    <row r="882" spans="1:44" x14ac:dyDescent="0.4">
      <c r="A882">
        <f>ROW(Source!A548)</f>
        <v>548</v>
      </c>
      <c r="B882">
        <v>68194307</v>
      </c>
      <c r="C882">
        <v>68194299</v>
      </c>
      <c r="D882">
        <v>121548</v>
      </c>
      <c r="E882">
        <v>1</v>
      </c>
      <c r="F882">
        <v>1</v>
      </c>
      <c r="G882">
        <v>1</v>
      </c>
      <c r="H882">
        <v>1</v>
      </c>
      <c r="I882" t="s">
        <v>44</v>
      </c>
      <c r="J882" t="s">
        <v>3</v>
      </c>
      <c r="K882" t="s">
        <v>723</v>
      </c>
      <c r="L882">
        <v>608254</v>
      </c>
      <c r="N882">
        <v>1013</v>
      </c>
      <c r="O882" t="s">
        <v>724</v>
      </c>
      <c r="P882" t="s">
        <v>724</v>
      </c>
      <c r="Q882">
        <v>1</v>
      </c>
      <c r="X882">
        <v>1.27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1</v>
      </c>
      <c r="AE882">
        <v>2</v>
      </c>
      <c r="AF882" t="s">
        <v>20</v>
      </c>
      <c r="AG882">
        <v>1.5874999999999999</v>
      </c>
      <c r="AH882">
        <v>2</v>
      </c>
      <c r="AI882">
        <v>68194301</v>
      </c>
      <c r="AJ882">
        <v>902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</row>
    <row r="883" spans="1:44" x14ac:dyDescent="0.4">
      <c r="A883">
        <f>ROW(Source!A548)</f>
        <v>548</v>
      </c>
      <c r="B883">
        <v>68194308</v>
      </c>
      <c r="C883">
        <v>68194299</v>
      </c>
      <c r="D883">
        <v>64871408</v>
      </c>
      <c r="E883">
        <v>1</v>
      </c>
      <c r="F883">
        <v>1</v>
      </c>
      <c r="G883">
        <v>1</v>
      </c>
      <c r="H883">
        <v>2</v>
      </c>
      <c r="I883" t="s">
        <v>789</v>
      </c>
      <c r="J883" t="s">
        <v>790</v>
      </c>
      <c r="K883" t="s">
        <v>791</v>
      </c>
      <c r="L883">
        <v>1368</v>
      </c>
      <c r="N883">
        <v>1011</v>
      </c>
      <c r="O883" t="s">
        <v>669</v>
      </c>
      <c r="P883" t="s">
        <v>669</v>
      </c>
      <c r="Q883">
        <v>1</v>
      </c>
      <c r="X883">
        <v>1.27</v>
      </c>
      <c r="Y883">
        <v>0</v>
      </c>
      <c r="Z883">
        <v>31.26</v>
      </c>
      <c r="AA883">
        <v>13.5</v>
      </c>
      <c r="AB883">
        <v>0</v>
      </c>
      <c r="AC883">
        <v>0</v>
      </c>
      <c r="AD883">
        <v>1</v>
      </c>
      <c r="AE883">
        <v>0</v>
      </c>
      <c r="AF883" t="s">
        <v>20</v>
      </c>
      <c r="AG883">
        <v>1.5874999999999999</v>
      </c>
      <c r="AH883">
        <v>2</v>
      </c>
      <c r="AI883">
        <v>68194302</v>
      </c>
      <c r="AJ883">
        <v>903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</row>
    <row r="884" spans="1:44" x14ac:dyDescent="0.4">
      <c r="A884">
        <f>ROW(Source!A548)</f>
        <v>548</v>
      </c>
      <c r="B884">
        <v>68194309</v>
      </c>
      <c r="C884">
        <v>68194299</v>
      </c>
      <c r="D884">
        <v>64871825</v>
      </c>
      <c r="E884">
        <v>1</v>
      </c>
      <c r="F884">
        <v>1</v>
      </c>
      <c r="G884">
        <v>1</v>
      </c>
      <c r="H884">
        <v>2</v>
      </c>
      <c r="I884" t="s">
        <v>1113</v>
      </c>
      <c r="J884" t="s">
        <v>1114</v>
      </c>
      <c r="K884" t="s">
        <v>1115</v>
      </c>
      <c r="L884">
        <v>1368</v>
      </c>
      <c r="N884">
        <v>1011</v>
      </c>
      <c r="O884" t="s">
        <v>669</v>
      </c>
      <c r="P884" t="s">
        <v>669</v>
      </c>
      <c r="Q884">
        <v>1</v>
      </c>
      <c r="X884">
        <v>9.07</v>
      </c>
      <c r="Y884">
        <v>0</v>
      </c>
      <c r="Z884">
        <v>0.5</v>
      </c>
      <c r="AA884">
        <v>0</v>
      </c>
      <c r="AB884">
        <v>0</v>
      </c>
      <c r="AC884">
        <v>0</v>
      </c>
      <c r="AD884">
        <v>1</v>
      </c>
      <c r="AE884">
        <v>0</v>
      </c>
      <c r="AF884" t="s">
        <v>20</v>
      </c>
      <c r="AG884">
        <v>11.3375</v>
      </c>
      <c r="AH884">
        <v>2</v>
      </c>
      <c r="AI884">
        <v>68194303</v>
      </c>
      <c r="AJ884">
        <v>904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</row>
    <row r="885" spans="1:44" x14ac:dyDescent="0.4">
      <c r="A885">
        <f>ROW(Source!A548)</f>
        <v>548</v>
      </c>
      <c r="B885">
        <v>68194310</v>
      </c>
      <c r="C885">
        <v>68194299</v>
      </c>
      <c r="D885">
        <v>64842728</v>
      </c>
      <c r="E885">
        <v>1</v>
      </c>
      <c r="F885">
        <v>1</v>
      </c>
      <c r="G885">
        <v>1</v>
      </c>
      <c r="H885">
        <v>3</v>
      </c>
      <c r="I885" t="s">
        <v>1116</v>
      </c>
      <c r="J885" t="s">
        <v>1117</v>
      </c>
      <c r="K885" t="s">
        <v>1118</v>
      </c>
      <c r="L885">
        <v>1339</v>
      </c>
      <c r="N885">
        <v>1007</v>
      </c>
      <c r="O885" t="s">
        <v>712</v>
      </c>
      <c r="P885" t="s">
        <v>712</v>
      </c>
      <c r="Q885">
        <v>1</v>
      </c>
      <c r="X885">
        <v>2.04</v>
      </c>
      <c r="Y885">
        <v>548.29999999999995</v>
      </c>
      <c r="Z885">
        <v>0</v>
      </c>
      <c r="AA885">
        <v>0</v>
      </c>
      <c r="AB885">
        <v>0</v>
      </c>
      <c r="AC885">
        <v>0</v>
      </c>
      <c r="AD885">
        <v>1</v>
      </c>
      <c r="AE885">
        <v>0</v>
      </c>
      <c r="AF885" t="s">
        <v>3</v>
      </c>
      <c r="AG885">
        <v>2.04</v>
      </c>
      <c r="AH885">
        <v>2</v>
      </c>
      <c r="AI885">
        <v>68194304</v>
      </c>
      <c r="AJ885">
        <v>905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</row>
    <row r="886" spans="1:44" x14ac:dyDescent="0.4">
      <c r="A886">
        <f>ROW(Source!A548)</f>
        <v>548</v>
      </c>
      <c r="B886">
        <v>68194311</v>
      </c>
      <c r="C886">
        <v>68194299</v>
      </c>
      <c r="D886">
        <v>64847311</v>
      </c>
      <c r="E886">
        <v>1</v>
      </c>
      <c r="F886">
        <v>1</v>
      </c>
      <c r="G886">
        <v>1</v>
      </c>
      <c r="H886">
        <v>3</v>
      </c>
      <c r="I886" t="s">
        <v>709</v>
      </c>
      <c r="J886" t="s">
        <v>710</v>
      </c>
      <c r="K886" t="s">
        <v>711</v>
      </c>
      <c r="L886">
        <v>1339</v>
      </c>
      <c r="N886">
        <v>1007</v>
      </c>
      <c r="O886" t="s">
        <v>712</v>
      </c>
      <c r="P886" t="s">
        <v>712</v>
      </c>
      <c r="Q886">
        <v>1</v>
      </c>
      <c r="X886">
        <v>3.5</v>
      </c>
      <c r="Y886">
        <v>2.44</v>
      </c>
      <c r="Z886">
        <v>0</v>
      </c>
      <c r="AA886">
        <v>0</v>
      </c>
      <c r="AB886">
        <v>0</v>
      </c>
      <c r="AC886">
        <v>0</v>
      </c>
      <c r="AD886">
        <v>1</v>
      </c>
      <c r="AE886">
        <v>0</v>
      </c>
      <c r="AF886" t="s">
        <v>3</v>
      </c>
      <c r="AG886">
        <v>3.5</v>
      </c>
      <c r="AH886">
        <v>2</v>
      </c>
      <c r="AI886">
        <v>68194305</v>
      </c>
      <c r="AJ886">
        <v>906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</row>
    <row r="887" spans="1:44" x14ac:dyDescent="0.4">
      <c r="A887">
        <f>ROW(Source!A549)</f>
        <v>549</v>
      </c>
      <c r="B887">
        <v>68194324</v>
      </c>
      <c r="C887">
        <v>68194312</v>
      </c>
      <c r="D887">
        <v>18410572</v>
      </c>
      <c r="E887">
        <v>1</v>
      </c>
      <c r="F887">
        <v>1</v>
      </c>
      <c r="G887">
        <v>1</v>
      </c>
      <c r="H887">
        <v>1</v>
      </c>
      <c r="I887" t="s">
        <v>1119</v>
      </c>
      <c r="J887" t="s">
        <v>3</v>
      </c>
      <c r="K887" t="s">
        <v>1120</v>
      </c>
      <c r="L887">
        <v>1369</v>
      </c>
      <c r="N887">
        <v>1013</v>
      </c>
      <c r="O887" t="s">
        <v>665</v>
      </c>
      <c r="P887" t="s">
        <v>665</v>
      </c>
      <c r="Q887">
        <v>1</v>
      </c>
      <c r="X887">
        <v>310.42</v>
      </c>
      <c r="Y887">
        <v>0</v>
      </c>
      <c r="Z887">
        <v>0</v>
      </c>
      <c r="AA887">
        <v>0</v>
      </c>
      <c r="AB887">
        <v>8.74</v>
      </c>
      <c r="AC887">
        <v>0</v>
      </c>
      <c r="AD887">
        <v>1</v>
      </c>
      <c r="AE887">
        <v>1</v>
      </c>
      <c r="AF887" t="s">
        <v>21</v>
      </c>
      <c r="AG887">
        <v>356.983</v>
      </c>
      <c r="AH887">
        <v>2</v>
      </c>
      <c r="AI887">
        <v>68194313</v>
      </c>
      <c r="AJ887">
        <v>907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</row>
    <row r="888" spans="1:44" x14ac:dyDescent="0.4">
      <c r="A888">
        <f>ROW(Source!A549)</f>
        <v>549</v>
      </c>
      <c r="B888">
        <v>68194325</v>
      </c>
      <c r="C888">
        <v>68194312</v>
      </c>
      <c r="D888">
        <v>121548</v>
      </c>
      <c r="E888">
        <v>1</v>
      </c>
      <c r="F888">
        <v>1</v>
      </c>
      <c r="G888">
        <v>1</v>
      </c>
      <c r="H888">
        <v>1</v>
      </c>
      <c r="I888" t="s">
        <v>44</v>
      </c>
      <c r="J888" t="s">
        <v>3</v>
      </c>
      <c r="K888" t="s">
        <v>723</v>
      </c>
      <c r="L888">
        <v>608254</v>
      </c>
      <c r="N888">
        <v>1013</v>
      </c>
      <c r="O888" t="s">
        <v>724</v>
      </c>
      <c r="P888" t="s">
        <v>724</v>
      </c>
      <c r="Q888">
        <v>1</v>
      </c>
      <c r="X888">
        <v>1.72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1</v>
      </c>
      <c r="AE888">
        <v>2</v>
      </c>
      <c r="AF888" t="s">
        <v>20</v>
      </c>
      <c r="AG888">
        <v>2.15</v>
      </c>
      <c r="AH888">
        <v>2</v>
      </c>
      <c r="AI888">
        <v>68194314</v>
      </c>
      <c r="AJ888">
        <v>908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</row>
    <row r="889" spans="1:44" x14ac:dyDescent="0.4">
      <c r="A889">
        <f>ROW(Source!A549)</f>
        <v>549</v>
      </c>
      <c r="B889">
        <v>68194326</v>
      </c>
      <c r="C889">
        <v>68194312</v>
      </c>
      <c r="D889">
        <v>64871195</v>
      </c>
      <c r="E889">
        <v>1</v>
      </c>
      <c r="F889">
        <v>1</v>
      </c>
      <c r="G889">
        <v>1</v>
      </c>
      <c r="H889">
        <v>2</v>
      </c>
      <c r="I889" t="s">
        <v>1121</v>
      </c>
      <c r="J889" t="s">
        <v>1122</v>
      </c>
      <c r="K889" t="s">
        <v>1123</v>
      </c>
      <c r="L889">
        <v>1368</v>
      </c>
      <c r="N889">
        <v>1011</v>
      </c>
      <c r="O889" t="s">
        <v>669</v>
      </c>
      <c r="P889" t="s">
        <v>669</v>
      </c>
      <c r="Q889">
        <v>1</v>
      </c>
      <c r="X889">
        <v>0.02</v>
      </c>
      <c r="Y889">
        <v>0</v>
      </c>
      <c r="Z889">
        <v>83.43</v>
      </c>
      <c r="AA889">
        <v>13.5</v>
      </c>
      <c r="AB889">
        <v>0</v>
      </c>
      <c r="AC889">
        <v>0</v>
      </c>
      <c r="AD889">
        <v>1</v>
      </c>
      <c r="AE889">
        <v>0</v>
      </c>
      <c r="AF889" t="s">
        <v>20</v>
      </c>
      <c r="AG889">
        <v>2.5000000000000001E-2</v>
      </c>
      <c r="AH889">
        <v>2</v>
      </c>
      <c r="AI889">
        <v>68194315</v>
      </c>
      <c r="AJ889">
        <v>909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</row>
    <row r="890" spans="1:44" x14ac:dyDescent="0.4">
      <c r="A890">
        <f>ROW(Source!A549)</f>
        <v>549</v>
      </c>
      <c r="B890">
        <v>68194327</v>
      </c>
      <c r="C890">
        <v>68194312</v>
      </c>
      <c r="D890">
        <v>64871276</v>
      </c>
      <c r="E890">
        <v>1</v>
      </c>
      <c r="F890">
        <v>1</v>
      </c>
      <c r="G890">
        <v>1</v>
      </c>
      <c r="H890">
        <v>2</v>
      </c>
      <c r="I890" t="s">
        <v>1124</v>
      </c>
      <c r="J890" t="s">
        <v>1125</v>
      </c>
      <c r="K890" t="s">
        <v>1126</v>
      </c>
      <c r="L890">
        <v>1368</v>
      </c>
      <c r="N890">
        <v>1011</v>
      </c>
      <c r="O890" t="s">
        <v>669</v>
      </c>
      <c r="P890" t="s">
        <v>669</v>
      </c>
      <c r="Q890">
        <v>1</v>
      </c>
      <c r="X890">
        <v>0.01</v>
      </c>
      <c r="Y890">
        <v>0</v>
      </c>
      <c r="Z890">
        <v>88.01</v>
      </c>
      <c r="AA890">
        <v>11.6</v>
      </c>
      <c r="AB890">
        <v>0</v>
      </c>
      <c r="AC890">
        <v>0</v>
      </c>
      <c r="AD890">
        <v>1</v>
      </c>
      <c r="AE890">
        <v>0</v>
      </c>
      <c r="AF890" t="s">
        <v>20</v>
      </c>
      <c r="AG890">
        <v>1.2500000000000001E-2</v>
      </c>
      <c r="AH890">
        <v>2</v>
      </c>
      <c r="AI890">
        <v>68194316</v>
      </c>
      <c r="AJ890">
        <v>910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</row>
    <row r="891" spans="1:44" x14ac:dyDescent="0.4">
      <c r="A891">
        <f>ROW(Source!A549)</f>
        <v>549</v>
      </c>
      <c r="B891">
        <v>68194328</v>
      </c>
      <c r="C891">
        <v>68194312</v>
      </c>
      <c r="D891">
        <v>64871816</v>
      </c>
      <c r="E891">
        <v>1</v>
      </c>
      <c r="F891">
        <v>1</v>
      </c>
      <c r="G891">
        <v>1</v>
      </c>
      <c r="H891">
        <v>2</v>
      </c>
      <c r="I891" t="s">
        <v>805</v>
      </c>
      <c r="J891" t="s">
        <v>806</v>
      </c>
      <c r="K891" t="s">
        <v>807</v>
      </c>
      <c r="L891">
        <v>1368</v>
      </c>
      <c r="N891">
        <v>1011</v>
      </c>
      <c r="O891" t="s">
        <v>669</v>
      </c>
      <c r="P891" t="s">
        <v>669</v>
      </c>
      <c r="Q891">
        <v>1</v>
      </c>
      <c r="X891">
        <v>1.69</v>
      </c>
      <c r="Y891">
        <v>0</v>
      </c>
      <c r="Z891">
        <v>12.4</v>
      </c>
      <c r="AA891">
        <v>10.06</v>
      </c>
      <c r="AB891">
        <v>0</v>
      </c>
      <c r="AC891">
        <v>0</v>
      </c>
      <c r="AD891">
        <v>1</v>
      </c>
      <c r="AE891">
        <v>0</v>
      </c>
      <c r="AF891" t="s">
        <v>20</v>
      </c>
      <c r="AG891">
        <v>2.1124999999999998</v>
      </c>
      <c r="AH891">
        <v>2</v>
      </c>
      <c r="AI891">
        <v>68194317</v>
      </c>
      <c r="AJ891">
        <v>911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</row>
    <row r="892" spans="1:44" x14ac:dyDescent="0.4">
      <c r="A892">
        <f>ROW(Source!A549)</f>
        <v>549</v>
      </c>
      <c r="B892">
        <v>68194329</v>
      </c>
      <c r="C892">
        <v>68194312</v>
      </c>
      <c r="D892">
        <v>64872921</v>
      </c>
      <c r="E892">
        <v>1</v>
      </c>
      <c r="F892">
        <v>1</v>
      </c>
      <c r="G892">
        <v>1</v>
      </c>
      <c r="H892">
        <v>2</v>
      </c>
      <c r="I892" t="s">
        <v>1127</v>
      </c>
      <c r="J892" t="s">
        <v>1128</v>
      </c>
      <c r="K892" t="s">
        <v>1129</v>
      </c>
      <c r="L892">
        <v>1368</v>
      </c>
      <c r="N892">
        <v>1011</v>
      </c>
      <c r="O892" t="s">
        <v>669</v>
      </c>
      <c r="P892" t="s">
        <v>669</v>
      </c>
      <c r="Q892">
        <v>1</v>
      </c>
      <c r="X892">
        <v>0.05</v>
      </c>
      <c r="Y892">
        <v>0</v>
      </c>
      <c r="Z892">
        <v>9.9700000000000006</v>
      </c>
      <c r="AA892">
        <v>0</v>
      </c>
      <c r="AB892">
        <v>0</v>
      </c>
      <c r="AC892">
        <v>0</v>
      </c>
      <c r="AD892">
        <v>1</v>
      </c>
      <c r="AE892">
        <v>0</v>
      </c>
      <c r="AF892" t="s">
        <v>20</v>
      </c>
      <c r="AG892">
        <v>6.25E-2</v>
      </c>
      <c r="AH892">
        <v>2</v>
      </c>
      <c r="AI892">
        <v>68194318</v>
      </c>
      <c r="AJ892">
        <v>912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</row>
    <row r="893" spans="1:44" x14ac:dyDescent="0.4">
      <c r="A893">
        <f>ROW(Source!A549)</f>
        <v>549</v>
      </c>
      <c r="B893">
        <v>68194330</v>
      </c>
      <c r="C893">
        <v>68194312</v>
      </c>
      <c r="D893">
        <v>64873129</v>
      </c>
      <c r="E893">
        <v>1</v>
      </c>
      <c r="F893">
        <v>1</v>
      </c>
      <c r="G893">
        <v>1</v>
      </c>
      <c r="H893">
        <v>2</v>
      </c>
      <c r="I893" t="s">
        <v>715</v>
      </c>
      <c r="J893" t="s">
        <v>716</v>
      </c>
      <c r="K893" t="s">
        <v>717</v>
      </c>
      <c r="L893">
        <v>1368</v>
      </c>
      <c r="N893">
        <v>1011</v>
      </c>
      <c r="O893" t="s">
        <v>669</v>
      </c>
      <c r="P893" t="s">
        <v>669</v>
      </c>
      <c r="Q893">
        <v>1</v>
      </c>
      <c r="X893">
        <v>0.01</v>
      </c>
      <c r="Y893">
        <v>0</v>
      </c>
      <c r="Z893">
        <v>87.17</v>
      </c>
      <c r="AA893">
        <v>11.6</v>
      </c>
      <c r="AB893">
        <v>0</v>
      </c>
      <c r="AC893">
        <v>0</v>
      </c>
      <c r="AD893">
        <v>1</v>
      </c>
      <c r="AE893">
        <v>0</v>
      </c>
      <c r="AF893" t="s">
        <v>20</v>
      </c>
      <c r="AG893">
        <v>1.2500000000000001E-2</v>
      </c>
      <c r="AH893">
        <v>2</v>
      </c>
      <c r="AI893">
        <v>68194319</v>
      </c>
      <c r="AJ893">
        <v>913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</row>
    <row r="894" spans="1:44" x14ac:dyDescent="0.4">
      <c r="A894">
        <f>ROW(Source!A549)</f>
        <v>549</v>
      </c>
      <c r="B894">
        <v>68194331</v>
      </c>
      <c r="C894">
        <v>68194312</v>
      </c>
      <c r="D894">
        <v>64808842</v>
      </c>
      <c r="E894">
        <v>1</v>
      </c>
      <c r="F894">
        <v>1</v>
      </c>
      <c r="G894">
        <v>1</v>
      </c>
      <c r="H894">
        <v>3</v>
      </c>
      <c r="I894" t="s">
        <v>1130</v>
      </c>
      <c r="J894" t="s">
        <v>1131</v>
      </c>
      <c r="K894" t="s">
        <v>1132</v>
      </c>
      <c r="L894">
        <v>1348</v>
      </c>
      <c r="N894">
        <v>1009</v>
      </c>
      <c r="O894" t="s">
        <v>133</v>
      </c>
      <c r="P894" t="s">
        <v>133</v>
      </c>
      <c r="Q894">
        <v>1000</v>
      </c>
      <c r="X894">
        <v>1.2999999999999999E-2</v>
      </c>
      <c r="Y894">
        <v>6532.53</v>
      </c>
      <c r="Z894">
        <v>0</v>
      </c>
      <c r="AA894">
        <v>0</v>
      </c>
      <c r="AB894">
        <v>0</v>
      </c>
      <c r="AC894">
        <v>0</v>
      </c>
      <c r="AD894">
        <v>1</v>
      </c>
      <c r="AE894">
        <v>0</v>
      </c>
      <c r="AF894" t="s">
        <v>3</v>
      </c>
      <c r="AG894">
        <v>1.2999999999999999E-2</v>
      </c>
      <c r="AH894">
        <v>2</v>
      </c>
      <c r="AI894">
        <v>68194320</v>
      </c>
      <c r="AJ894">
        <v>914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</row>
    <row r="895" spans="1:44" x14ac:dyDescent="0.4">
      <c r="A895">
        <f>ROW(Source!A549)</f>
        <v>549</v>
      </c>
      <c r="B895">
        <v>68194332</v>
      </c>
      <c r="C895">
        <v>68194312</v>
      </c>
      <c r="D895">
        <v>64810827</v>
      </c>
      <c r="E895">
        <v>1</v>
      </c>
      <c r="F895">
        <v>1</v>
      </c>
      <c r="G895">
        <v>1</v>
      </c>
      <c r="H895">
        <v>3</v>
      </c>
      <c r="I895" t="s">
        <v>1133</v>
      </c>
      <c r="J895" t="s">
        <v>1134</v>
      </c>
      <c r="K895" t="s">
        <v>1135</v>
      </c>
      <c r="L895">
        <v>1346</v>
      </c>
      <c r="N895">
        <v>1009</v>
      </c>
      <c r="O895" t="s">
        <v>120</v>
      </c>
      <c r="P895" t="s">
        <v>120</v>
      </c>
      <c r="Q895">
        <v>1</v>
      </c>
      <c r="X895">
        <v>1200</v>
      </c>
      <c r="Y895">
        <v>3.86</v>
      </c>
      <c r="Z895">
        <v>0</v>
      </c>
      <c r="AA895">
        <v>0</v>
      </c>
      <c r="AB895">
        <v>0</v>
      </c>
      <c r="AC895">
        <v>0</v>
      </c>
      <c r="AD895">
        <v>1</v>
      </c>
      <c r="AE895">
        <v>0</v>
      </c>
      <c r="AF895" t="s">
        <v>3</v>
      </c>
      <c r="AG895">
        <v>1200</v>
      </c>
      <c r="AH895">
        <v>2</v>
      </c>
      <c r="AI895">
        <v>68194321</v>
      </c>
      <c r="AJ895">
        <v>915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</row>
    <row r="896" spans="1:44" x14ac:dyDescent="0.4">
      <c r="A896">
        <f>ROW(Source!A549)</f>
        <v>549</v>
      </c>
      <c r="B896">
        <v>68194333</v>
      </c>
      <c r="C896">
        <v>68194312</v>
      </c>
      <c r="D896">
        <v>64810934</v>
      </c>
      <c r="E896">
        <v>1</v>
      </c>
      <c r="F896">
        <v>1</v>
      </c>
      <c r="G896">
        <v>1</v>
      </c>
      <c r="H896">
        <v>3</v>
      </c>
      <c r="I896" t="s">
        <v>1136</v>
      </c>
      <c r="J896" t="s">
        <v>1137</v>
      </c>
      <c r="K896" t="s">
        <v>1138</v>
      </c>
      <c r="L896">
        <v>1327</v>
      </c>
      <c r="N896">
        <v>1005</v>
      </c>
      <c r="O896" t="s">
        <v>31</v>
      </c>
      <c r="P896" t="s">
        <v>31</v>
      </c>
      <c r="Q896">
        <v>1</v>
      </c>
      <c r="X896">
        <v>102</v>
      </c>
      <c r="Y896">
        <v>145.63999999999999</v>
      </c>
      <c r="Z896">
        <v>0</v>
      </c>
      <c r="AA896">
        <v>0</v>
      </c>
      <c r="AB896">
        <v>0</v>
      </c>
      <c r="AC896">
        <v>0</v>
      </c>
      <c r="AD896">
        <v>1</v>
      </c>
      <c r="AE896">
        <v>0</v>
      </c>
      <c r="AF896" t="s">
        <v>3</v>
      </c>
      <c r="AG896">
        <v>102</v>
      </c>
      <c r="AH896">
        <v>2</v>
      </c>
      <c r="AI896">
        <v>68194322</v>
      </c>
      <c r="AJ896">
        <v>916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</row>
    <row r="897" spans="1:44" x14ac:dyDescent="0.4">
      <c r="A897">
        <f>ROW(Source!A549)</f>
        <v>549</v>
      </c>
      <c r="B897">
        <v>68194334</v>
      </c>
      <c r="C897">
        <v>68194312</v>
      </c>
      <c r="D897">
        <v>64814596</v>
      </c>
      <c r="E897">
        <v>1</v>
      </c>
      <c r="F897">
        <v>1</v>
      </c>
      <c r="G897">
        <v>1</v>
      </c>
      <c r="H897">
        <v>3</v>
      </c>
      <c r="I897" t="s">
        <v>1193</v>
      </c>
      <c r="J897" t="s">
        <v>1194</v>
      </c>
      <c r="K897" t="s">
        <v>1195</v>
      </c>
      <c r="L897">
        <v>1348</v>
      </c>
      <c r="N897">
        <v>1009</v>
      </c>
      <c r="O897" t="s">
        <v>133</v>
      </c>
      <c r="P897" t="s">
        <v>133</v>
      </c>
      <c r="Q897">
        <v>1000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1</v>
      </c>
      <c r="AD897">
        <v>0</v>
      </c>
      <c r="AE897">
        <v>0</v>
      </c>
      <c r="AF897" t="s">
        <v>3</v>
      </c>
      <c r="AG897">
        <v>0</v>
      </c>
      <c r="AH897">
        <v>3</v>
      </c>
      <c r="AI897">
        <v>-1</v>
      </c>
      <c r="AJ897" t="s">
        <v>3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</row>
    <row r="898" spans="1:44" x14ac:dyDescent="0.4">
      <c r="A898">
        <f>ROW(Source!A549)</f>
        <v>549</v>
      </c>
      <c r="B898">
        <v>68194335</v>
      </c>
      <c r="C898">
        <v>68194312</v>
      </c>
      <c r="D898">
        <v>64830250</v>
      </c>
      <c r="E898">
        <v>1</v>
      </c>
      <c r="F898">
        <v>1</v>
      </c>
      <c r="G898">
        <v>1</v>
      </c>
      <c r="H898">
        <v>3</v>
      </c>
      <c r="I898" t="s">
        <v>1217</v>
      </c>
      <c r="J898" t="s">
        <v>1218</v>
      </c>
      <c r="K898" t="s">
        <v>1219</v>
      </c>
      <c r="L898">
        <v>1339</v>
      </c>
      <c r="N898">
        <v>1007</v>
      </c>
      <c r="O898" t="s">
        <v>712</v>
      </c>
      <c r="P898" t="s">
        <v>712</v>
      </c>
      <c r="Q898">
        <v>1</v>
      </c>
      <c r="X898">
        <v>0.01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 t="s">
        <v>3</v>
      </c>
      <c r="AG898">
        <v>0.01</v>
      </c>
      <c r="AH898">
        <v>3</v>
      </c>
      <c r="AI898">
        <v>-1</v>
      </c>
      <c r="AJ898" t="s">
        <v>3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</row>
    <row r="899" spans="1:44" x14ac:dyDescent="0.4">
      <c r="A899">
        <f>ROW(Source!A549)</f>
        <v>549</v>
      </c>
      <c r="B899">
        <v>68194336</v>
      </c>
      <c r="C899">
        <v>68194312</v>
      </c>
      <c r="D899">
        <v>64847311</v>
      </c>
      <c r="E899">
        <v>1</v>
      </c>
      <c r="F899">
        <v>1</v>
      </c>
      <c r="G899">
        <v>1</v>
      </c>
      <c r="H899">
        <v>3</v>
      </c>
      <c r="I899" t="s">
        <v>709</v>
      </c>
      <c r="J899" t="s">
        <v>710</v>
      </c>
      <c r="K899" t="s">
        <v>711</v>
      </c>
      <c r="L899">
        <v>1339</v>
      </c>
      <c r="N899">
        <v>1007</v>
      </c>
      <c r="O899" t="s">
        <v>712</v>
      </c>
      <c r="P899" t="s">
        <v>712</v>
      </c>
      <c r="Q899">
        <v>1</v>
      </c>
      <c r="X899">
        <v>0.44</v>
      </c>
      <c r="Y899">
        <v>2.44</v>
      </c>
      <c r="Z899">
        <v>0</v>
      </c>
      <c r="AA899">
        <v>0</v>
      </c>
      <c r="AB899">
        <v>0</v>
      </c>
      <c r="AC899">
        <v>0</v>
      </c>
      <c r="AD899">
        <v>1</v>
      </c>
      <c r="AE899">
        <v>0</v>
      </c>
      <c r="AF899" t="s">
        <v>3</v>
      </c>
      <c r="AG899">
        <v>0.44</v>
      </c>
      <c r="AH899">
        <v>2</v>
      </c>
      <c r="AI899">
        <v>68194323</v>
      </c>
      <c r="AJ899">
        <v>917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ТЕР МО</vt:lpstr>
      <vt:lpstr>Source</vt:lpstr>
      <vt:lpstr>SourceObSm</vt:lpstr>
      <vt:lpstr>SmtRes</vt:lpstr>
      <vt:lpstr>EtalonRes</vt:lpstr>
      <vt:lpstr>'Смета 12 гр. ТЕР МО'!Заголовки_для_печати</vt:lpstr>
      <vt:lpstr>'Смета 12 гр. ТЕР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Palych Olenin</cp:lastModifiedBy>
  <cp:lastPrinted>2019-08-25T13:43:33Z</cp:lastPrinted>
  <dcterms:created xsi:type="dcterms:W3CDTF">2019-08-25T13:41:14Z</dcterms:created>
  <dcterms:modified xsi:type="dcterms:W3CDTF">2020-11-04T17:35:18Z</dcterms:modified>
</cp:coreProperties>
</file>